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7" rupBuild="27425"/>
  <workbookPr codeName="ThisWorkbook" defaultThemeVersion="124226"/>
  <bookViews>
    <workbookView xWindow="28680" yWindow="-120" windowWidth="29040" windowHeight="17640"/>
  </bookViews>
  <sheets>
    <sheet name="Contents" sheetId="2" r:id="rId1"/>
    <sheet name="F1" sheetId="35" r:id="rId2"/>
    <sheet name="F2" sheetId="36" r:id="rId3"/>
    <sheet name="F3" sheetId="39" r:id="rId4"/>
    <sheet name="F4" sheetId="40" r:id="rId5"/>
    <sheet name="F5" sheetId="45" r:id="rId6"/>
    <sheet name="F6" sheetId="46" r:id="rId7"/>
    <sheet name="F7" sheetId="3" r:id="rId8"/>
    <sheet name="F8" sheetId="4" r:id="rId9"/>
    <sheet name="F9" sheetId="7" r:id="rId10"/>
    <sheet name="F10" sheetId="86" r:id="rId11"/>
    <sheet name="F11" sheetId="87" r:id="rId12"/>
    <sheet name="R1" sheetId="27" r:id="rId13"/>
    <sheet name="R2" sheetId="83" r:id="rId14"/>
    <sheet name="R3" sheetId="54" r:id="rId15"/>
    <sheet name="R4" sheetId="55" r:id="rId16"/>
    <sheet name="R5" sheetId="56" r:id="rId17"/>
    <sheet name="R6" sheetId="57" r:id="rId18"/>
    <sheet name="R7" sheetId="58" r:id="rId19"/>
    <sheet name="E1" sheetId="42" r:id="rId20"/>
    <sheet name="E2" sheetId="43" r:id="rId21"/>
    <sheet name="E3" sheetId="44" r:id="rId22"/>
    <sheet name="E4" sheetId="64" r:id="rId23"/>
    <sheet name="AS1" sheetId="28" r:id="rId24"/>
    <sheet name="AS2" sheetId="80" r:id="rId25"/>
    <sheet name="AS3" sheetId="34" r:id="rId26"/>
    <sheet name="AS4" sheetId="63" r:id="rId27"/>
    <sheet name="AS5" sheetId="111" r:id="rId28"/>
    <sheet name="AS6" sheetId="81" r:id="rId29"/>
    <sheet name="AS7" sheetId="84" r:id="rId30"/>
    <sheet name="AS8" sheetId="101" r:id="rId31"/>
    <sheet name="LT1" sheetId="71" r:id="rId32"/>
    <sheet name="LT2" sheetId="1" r:id="rId33"/>
    <sheet name="LT3" sheetId="74" r:id="rId34"/>
    <sheet name="LT4" sheetId="75" r:id="rId35"/>
    <sheet name="LT5" sheetId="26" r:id="rId36"/>
    <sheet name="LT6" sheetId="89" r:id="rId37"/>
    <sheet name="LT7" sheetId="112" r:id="rId38"/>
    <sheet name="Benchmark HEIs" sheetId="72" r:id="rId39"/>
    <sheet name="S1" sheetId="48" r:id="rId40"/>
    <sheet name="S2" sheetId="49" r:id="rId41"/>
    <sheet name="S3" sheetId="50" r:id="rId42"/>
    <sheet name="S4" sheetId="51" r:id="rId43"/>
    <sheet name="S5" sheetId="67" r:id="rId44"/>
    <sheet name="S6" sheetId="79" r:id="rId45"/>
    <sheet name="S7" sheetId="60" r:id="rId46"/>
    <sheet name="S8" sheetId="29" r:id="rId47"/>
    <sheet name="S9" sheetId="31" r:id="rId48"/>
    <sheet name="S10" sheetId="68" r:id="rId49"/>
    <sheet name="S11" sheetId="73" r:id="rId50"/>
    <sheet name="S12" sheetId="70" r:id="rId51"/>
    <sheet name="S13" sheetId="66" r:id="rId52"/>
    <sheet name="S14" sheetId="52" r:id="rId53"/>
    <sheet name="S15" sheetId="53" r:id="rId54"/>
    <sheet name="S16" sheetId="65" r:id="rId55"/>
    <sheet name="S17" sheetId="108" r:id="rId56"/>
    <sheet name="S18" sheetId="33" r:id="rId57"/>
    <sheet name="S19" sheetId="32" r:id="rId58"/>
    <sheet name="S20" sheetId="109" r:id="rId59"/>
    <sheet name="S21" sheetId="110" r:id="rId60"/>
    <sheet name="S22" sheetId="93" r:id="rId61"/>
    <sheet name="S23" sheetId="92" r:id="rId62"/>
    <sheet name="S24" sheetId="96" r:id="rId63"/>
    <sheet name="S25" sheetId="97" r:id="rId64"/>
    <sheet name="S26" sheetId="102" r:id="rId65"/>
    <sheet name="S27" sheetId="103" r:id="rId66"/>
    <sheet name="S28" sheetId="104" r:id="rId67"/>
    <sheet name="S29" sheetId="105" r:id="rId68"/>
    <sheet name="S30" sheetId="98" r:id="rId69"/>
    <sheet name="S31" sheetId="107" r:id="rId70"/>
    <sheet name="L1" sheetId="88" r:id="rId71"/>
    <sheet name="Compatibility Report" sheetId="90" r:id="rId72" state="hidden"/>
  </sheets>
  <externalReferences>
    <externalReference r:id="rId73"/>
    <externalReference r:id="rId74"/>
  </externalReferences>
  <definedNames>
    <definedName name="_xlnm._FilterDatabase" comment="" localSheetId="23" hidden="1">'AS1'!$C$5:$I$210</definedName>
    <definedName name="_xlnm._FilterDatabase" comment="" localSheetId="24" hidden="1">'AS2'!$C$5:$I$208</definedName>
    <definedName name="_xlnm._FilterDatabase" comment="" localSheetId="26" hidden="1">'AS4'!$C$6:$G$192</definedName>
    <definedName name="_xlnm._FilterDatabase" comment="" localSheetId="27" hidden="1">'AS5'!$C$5:$H$212</definedName>
    <definedName name="_xlnm._FilterDatabase" comment="" localSheetId="28" hidden="1">'AS6'!$C$5:$H$210</definedName>
    <definedName name="_xlnm._FilterDatabase" comment="" localSheetId="29" hidden="1">'AS7'!$C$5:$I$205</definedName>
    <definedName name="_xlnm._FilterDatabase" comment="" localSheetId="30" hidden="1">'AS8'!$C$5:$H$204</definedName>
    <definedName name="_xlnm._FilterDatabase" comment="" localSheetId="0" hidden="1">Contents!$A$7:$L$7</definedName>
    <definedName name="_xlnm._FilterDatabase" comment="" localSheetId="10" hidden="1">'F10'!$C$5:$G$166</definedName>
    <definedName name="_xlnm._FilterDatabase" comment="" localSheetId="3" hidden="1">'F3'!$C$5:$G$5</definedName>
    <definedName name="_xlnm._FilterDatabase" comment="" localSheetId="6" hidden="1">'F6'!$C$5:$G$261</definedName>
    <definedName name="_xlnm._FilterDatabase" comment="" localSheetId="7" hidden="1">'F7'!$A$10:$H$10</definedName>
    <definedName name="_xlnm._FilterDatabase" comment="" localSheetId="8" hidden="1">'F8'!$C$10:$F$10</definedName>
    <definedName name="_xlnm._FilterDatabase" comment="" localSheetId="9" hidden="1">'F9'!$C$10:$F$10</definedName>
    <definedName name="_xlnm._FilterDatabase" comment="" localSheetId="70" hidden="1">'L1'!$C$5:$F$159</definedName>
    <definedName name="_xlnm._FilterDatabase" comment="" localSheetId="31" hidden="1">'LT1'!$C$6:$O$43</definedName>
    <definedName name="_xlnm._FilterDatabase" comment="" localSheetId="32" hidden="1">'LT2'!$C$5:$G$110</definedName>
    <definedName name="_xlnm._FilterDatabase" comment="" localSheetId="33" hidden="1">'LT3'!$C$6:$Q$136</definedName>
    <definedName name="_xlnm._FilterDatabase" comment="" localSheetId="34" hidden="1">'LT4'!$C$6:$L$42</definedName>
    <definedName name="_xlnm._FilterDatabase" comment="" localSheetId="35" hidden="1">'LT5'!$C$5:$G$156</definedName>
    <definedName name="_xlnm._FilterDatabase" comment="" localSheetId="36" hidden="1">'LT6'!$C$6:$O$137</definedName>
    <definedName name="_xlnm._FilterDatabase" comment="" localSheetId="37" hidden="1">'LT7'!$C$6:$R$134</definedName>
    <definedName name="_xlnm._FilterDatabase" comment="" localSheetId="39" hidden="1">'S1'!$C$5:$G$175</definedName>
    <definedName name="_xlnm._FilterDatabase" comment="" localSheetId="48" hidden="1">'S10'!$C$6:$I$229</definedName>
    <definedName name="_xlnm._FilterDatabase" comment="" localSheetId="49" hidden="1">'S11'!$C$6:$I$176</definedName>
    <definedName name="_xlnm._FilterDatabase" comment="" localSheetId="50" hidden="1">'S12'!$C$6:$I$203</definedName>
    <definedName name="_xlnm._FilterDatabase" comment="" localSheetId="51" hidden="1">'S13'!$C$5:$J$175</definedName>
    <definedName name="_xlnm._FilterDatabase" comment="" localSheetId="52" hidden="1">'S14'!$C$5:$I$154</definedName>
    <definedName name="_xlnm._FilterDatabase" comment="" localSheetId="53" hidden="1">'S15'!$C$5:$I$175</definedName>
    <definedName name="_xlnm._FilterDatabase" comment="" localSheetId="54" hidden="1">'S16'!$C$5:$J$175</definedName>
    <definedName name="_xlnm._FilterDatabase" comment="" localSheetId="55" hidden="1">'S17'!$C$5:$I$161</definedName>
    <definedName name="_xlnm._FilterDatabase" comment="" localSheetId="56" hidden="1">'S18'!$C$5:$N$164</definedName>
    <definedName name="_xlnm._FilterDatabase" comment="" localSheetId="57" hidden="1">'S19'!$C$5:$I$160</definedName>
    <definedName name="_xlnm._FilterDatabase" comment="" localSheetId="40" hidden="1">'S2'!$C$5:$H$175</definedName>
    <definedName name="_xlnm._FilterDatabase" comment="" localSheetId="58" hidden="1">'S20'!$C$5:$J$159</definedName>
    <definedName name="_xlnm._FilterDatabase" comment="" localSheetId="59" hidden="1">'S21'!$C$6:$H$191</definedName>
    <definedName name="_xlnm._FilterDatabase" comment="" localSheetId="60" hidden="1">'S22'!$C$5:$I$39</definedName>
    <definedName name="_xlnm._FilterDatabase" comment="" localSheetId="61" hidden="1">'S23'!$C$5:$J$38</definedName>
    <definedName name="_xlnm._FilterDatabase" comment="" localSheetId="62" hidden="1">'S24'!$C$5:$I$108</definedName>
    <definedName name="_xlnm._FilterDatabase" comment="" localSheetId="63" hidden="1">'S25'!$C$5:$I$64</definedName>
    <definedName name="_xlnm._FilterDatabase" comment="" localSheetId="64" hidden="1">'S26'!$C$5:$H$53</definedName>
    <definedName name="_xlnm._FilterDatabase" comment="" localSheetId="65" hidden="1">'S27'!$C$5:$I$24</definedName>
    <definedName name="_xlnm._FilterDatabase" comment="" localSheetId="66" hidden="1">'S28'!$C$5:$H$78</definedName>
    <definedName name="_xlnm._FilterDatabase" comment="" localSheetId="67" hidden="1">'S29'!$C$5:$I$38</definedName>
    <definedName name="_xlnm._FilterDatabase" comment="" localSheetId="41" hidden="1">'S3'!$C$5:$H$175</definedName>
    <definedName name="_xlnm._FilterDatabase" comment="" localSheetId="42" hidden="1">'S4'!$C$5:$J$175</definedName>
    <definedName name="_xlnm._FilterDatabase" comment="" localSheetId="43" hidden="1">'S5'!$C$5:$I$173</definedName>
    <definedName name="_xlnm._FilterDatabase" comment="" localSheetId="44" hidden="1">'S6'!$C$5:$G$175</definedName>
    <definedName name="_xlnm._FilterDatabase" comment="" localSheetId="45" hidden="1">'S7'!$C$6:$J$176</definedName>
    <definedName name="_xlnm._FilterDatabase" comment="" localSheetId="46" hidden="1">'S8'!$C$6:$I$182</definedName>
    <definedName name="_xlnm._FilterDatabase" comment="" localSheetId="47" hidden="1">'S9'!$C$6:$I$163</definedName>
    <definedName name="_xlnm.Print_Area" comment="" localSheetId="23">'AS1'!$B$2:$J$210</definedName>
    <definedName name="_xlnm.Print_Area" comment="" localSheetId="24">'AS2'!$B$2:$J$211</definedName>
    <definedName name="_xlnm.Print_Area" comment="" localSheetId="25">'AS3'!$B$2:$F$173</definedName>
    <definedName name="_xlnm.Print_Area" comment="" localSheetId="26">'AS4'!$B$2:$H$196</definedName>
    <definedName name="_xlnm.Print_Area" comment="" localSheetId="27">'AS5'!$B$2:$I$215</definedName>
    <definedName name="_xlnm.Print_Area" comment="" localSheetId="28">'AS6'!$B$2:$I$213</definedName>
    <definedName name="_xlnm.Print_Area" comment="" localSheetId="29">'AS7'!$B$2:$J$208</definedName>
    <definedName name="_xlnm.Print_Area" comment="" localSheetId="30">'AS8'!$B$2:$J$207</definedName>
    <definedName name="_xlnm.Print_Area" comment="" localSheetId="0">Contents!$B$1:$I$96</definedName>
    <definedName name="_xlnm.Print_Area" comment="" localSheetId="19">'E1'!$B$2:$H$144</definedName>
    <definedName name="_xlnm.Print_Area" comment="" localSheetId="20">'E2'!$B$2:$H$137</definedName>
    <definedName name="_xlnm.Print_Area" comment="" localSheetId="21">'E3'!$B$2:$H$136</definedName>
    <definedName name="_xlnm.Print_Area" comment="" localSheetId="1">'F1'!$B$2:$F$264</definedName>
    <definedName name="_xlnm.Print_Area" comment="" localSheetId="2">'F2'!$B$2:$F$169</definedName>
    <definedName name="_xlnm.Print_Area" comment="" localSheetId="3">'F3'!$B$2:$H$210</definedName>
    <definedName name="_xlnm.Print_Area" comment="" localSheetId="5">'F5'!$B$2:$H$264</definedName>
    <definedName name="_xlnm.Print_Area" comment="" localSheetId="7">'F7'!$B$3:$G$140</definedName>
    <definedName name="_xlnm.Print_Area" comment="" localSheetId="8">'F8'!$B$2:$G$141</definedName>
    <definedName name="_xlnm.Print_Area" comment="" localSheetId="9">'F9'!$B$2:$G$145</definedName>
    <definedName name="_xlnm.Print_Area" comment="" localSheetId="70">'L1'!$B$2:$G$164</definedName>
    <definedName name="_xlnm.Print_Area" comment="" localSheetId="31">'LT1'!$B$3:$P$45</definedName>
    <definedName name="_xlnm.Print_Area" comment="" localSheetId="32">'LT2'!$B$2:$H$89</definedName>
    <definedName name="_xlnm.Print_Area" comment="" localSheetId="35">'LT5'!$B$2:$H$159</definedName>
    <definedName name="_xlnm.Print_Area" comment="" localSheetId="12">'R1'!$B$2:$N$166</definedName>
    <definedName name="_xlnm.Print_Area" comment="" localSheetId="13">'R2'!$B$2:$N$166</definedName>
    <definedName name="_xlnm.Print_Area" comment="" localSheetId="14">'R3'!$B$2:$H$149</definedName>
    <definedName name="_xlnm.Print_Area" comment="" localSheetId="15">'R4'!$B$2:$G$164</definedName>
    <definedName name="_xlnm.Print_Area" comment="" localSheetId="16">'R5'!$B$2:$H$123</definedName>
    <definedName name="_xlnm.Print_Area" comment="" localSheetId="17">'R6'!$B$2:$H$123</definedName>
    <definedName name="_xlnm.Print_Area" comment="" localSheetId="18">'R7'!$B$2:$H$161</definedName>
    <definedName name="_xlnm.Print_Area" comment="" localSheetId="39">'S1'!$B$2:$H$179</definedName>
    <definedName name="_xlnm.Print_Area" comment="" localSheetId="52">'S14'!$B$2:$J$159</definedName>
    <definedName name="_xlnm.Print_Area" comment="" localSheetId="53">'S15'!$B$2:$J$179</definedName>
    <definedName name="_xlnm.Print_Area" comment="" localSheetId="55">'S17'!$B$2:$J$165</definedName>
    <definedName name="_xlnm.Print_Area" comment="" localSheetId="56">'S18'!$B$2:$O$164</definedName>
    <definedName name="_xlnm.Print_Area" comment="" localSheetId="57">'S19'!$B$2:$J$161</definedName>
    <definedName name="_xlnm.Print_Area" comment="" localSheetId="40">'S2'!$B$2:$I$179</definedName>
    <definedName name="_xlnm.Print_Area" comment="" localSheetId="60">'S22'!$B$2:$J$42</definedName>
    <definedName name="_xlnm.Print_Area" comment="" localSheetId="61">'S23'!$B$2:$K$42</definedName>
    <definedName name="_xlnm.Print_Area" comment="" localSheetId="62">'S24'!$B$2:$J$112</definedName>
    <definedName name="_xlnm.Print_Area" comment="" localSheetId="63">'S25'!$B$2:$J$67</definedName>
    <definedName name="_xlnm.Print_Area" comment="" localSheetId="64">'S26'!$B$2:$I$56</definedName>
    <definedName name="_xlnm.Print_Area" comment="" localSheetId="65">'S27'!$B$2:$J$27</definedName>
    <definedName name="_xlnm.Print_Area" comment="" localSheetId="66">'S28'!$B$2:$I$81</definedName>
    <definedName name="_xlnm.Print_Area" comment="" localSheetId="67">'S29'!$B$2:$J$53</definedName>
    <definedName name="_xlnm.Print_Area" comment="" localSheetId="41">'S3'!$B$2:$I$179</definedName>
    <definedName name="_xlnm.Print_Area" comment="" localSheetId="42">'S4'!$B$2:$K$179</definedName>
    <definedName name="_xlnm.Print_Area" comment="" localSheetId="45">'S7'!$B$2:$K$180</definedName>
    <definedName name="_xlnm.Print_Area" comment="" localSheetId="46">'S8'!$B$2:$J$186</definedName>
    <definedName name="_xlnm.Print_Area" comment="" localSheetId="47">'S9'!$B$2:$J$167</definedName>
  </definedNames>
  <calcPr fullPrecision="1"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<sst xmlns="http://schemas.openxmlformats.org/spreadsheetml/2006/main" uniqueCount="2140" count="16124">
  <si>
    <t xml:space="preserve">This analysis is staff with academic employment function : Teaching only; teaching and research; or research only. </t>
  </si>
  <si>
    <t>Rank metric - benchmark</t>
  </si>
  <si>
    <t xml:space="preserve">Domicile data is supplied to HESA in the form of postcodes (UK, Guernsey, Jersey and the Isle of Man domiciled students) or country codes. Postcodes </t>
  </si>
  <si>
    <t xml:space="preserve">are mapped to counties, unitary authorities and UK nations using the Office for National Statistics Postcode Directory (ONSPD). Countries are mapped to </t>
  </si>
  <si>
    <t>geographical regions, informed by the National Statistics Country Classification 2006 grouping of countries (www.ons.gov.uk/ons/guide-method/classifications</t>
  </si>
  <si>
    <t xml:space="preserve">/current-standard-classifications/national-statistics-country-classification/index.html). Where no data is supplied about the students domicile, fee eligibility is </t>
  </si>
  <si>
    <t>used to assign to either UK region unknown or Non-European-Union unknown.</t>
  </si>
  <si>
    <t xml:space="preserve">students are those whose normal residence prior to commencing their programme of study was in the UK, and for the purpose of HESA analysis includes </t>
  </si>
  <si>
    <t>Guernsey, Jersey and the Isle of Man. (Officially, the Crown Dependencies of Guernsey, Jersey and the Isle of Man are not part of the UK or the EU.)</t>
  </si>
  <si>
    <r>
      <t>Other European Union</t>
    </r>
    <r>
      <rPr>
        <sz val="11"/>
        <rFont val="Arial Narrow"/>
        <family val="2"/>
        <charset val="0"/>
      </rPr>
      <t xml:space="preserve"> domiciled students are those whose normal residence prior to commencing their programme of study was in countries which </t>
    </r>
  </si>
  <si>
    <t xml:space="preserve">were European Union (EU) members (excluding the UK) at 1 December of the reporting period. This includes Austria, Belgium, Bulgaria, Cyprus, </t>
  </si>
  <si>
    <t xml:space="preserve">Czech Republic, Denmark, Estonia, Finland, France, Germany, Gibraltar, Greece, Hungary, Ireland, Italy, Latvia, Lithuania, Luxembourg, Malta, </t>
  </si>
  <si>
    <t>Netherlands, Poland, Portugal, Romania, Slovakia, Slovenia, Spain and Sweden.</t>
  </si>
  <si>
    <t xml:space="preserve">Where European Union countries are shown separately, individual country figures exclude those domiciled in the Åland Islands, the Canary Islands, and </t>
  </si>
  <si>
    <t>the French overseas departments of French Guiana, Guadeloupe, Martinique and Réunion. These figures are included in European Union not otherwise specified.</t>
  </si>
  <si>
    <r>
      <t>Other Europe</t>
    </r>
    <r>
      <rPr>
        <sz val="11"/>
        <rFont val="Arial Narrow"/>
        <family val="2"/>
        <charset val="0"/>
      </rPr>
      <t xml:space="preserve"> includes Albania, Andorra, Armenia, Azerbaijan, Belarus, Bosnia and Herzegovina, Croatia, Cyprus (Non-European-Union), Faroe Islands, </t>
    </r>
  </si>
  <si>
    <t xml:space="preserve">Georgia, Kosovo, Macedonia, Moldova, Monaco, Montenegro, Russia, San Marino, Serbia, Svalbard and Jan Mayen, Switzerland, Turkey, Ukraine, </t>
  </si>
  <si>
    <t>Vatican City and Europe not otherwise specified.</t>
  </si>
  <si>
    <r>
      <t>Non-European-Union</t>
    </r>
    <r>
      <rPr>
        <sz val="11"/>
        <rFont val="Arial Narrow"/>
        <family val="2"/>
        <charset val="0"/>
      </rPr>
      <t xml:space="preserve"> students are those whose normal residence prior to commencing their programme of study was outside the EU. Where </t>
    </r>
  </si>
  <si>
    <t xml:space="preserve">Non-EU countries are shown separately, individual country figures exclude the countrys overseas territories. These individual country figures are listed </t>
  </si>
  <si>
    <t>within the geographic region in which they lie.</t>
  </si>
  <si>
    <t>S8</t>
  </si>
  <si>
    <t>Level of study 2010/11 onwards</t>
  </si>
  <si>
    <t>Level of study is taken from the course aim of the student.</t>
  </si>
  <si>
    <r>
      <t>Higher degree (research)</t>
    </r>
    <r>
      <rPr>
        <sz val="11"/>
        <rFont val="Arial Narrow"/>
        <family val="2"/>
        <charset val="0"/>
      </rPr>
      <t xml:space="preserve"> includes doctorate (incorporating New Route PhD) and masters degrees studied primarily through research.</t>
    </r>
  </si>
  <si>
    <r>
      <t>Postgraduate Certificate in Education</t>
    </r>
    <r>
      <rPr>
        <sz val="11"/>
        <rFont val="Arial Narrow"/>
        <family val="2"/>
        <charset val="0"/>
      </rPr>
      <t xml:space="preserve"> are those PGCE qualifications which are pitched at level M.</t>
    </r>
  </si>
  <si>
    <r>
      <t>Professional Graduate Certificate in Education</t>
    </r>
    <r>
      <rPr>
        <sz val="11"/>
        <rFont val="Arial Narrow"/>
        <family val="2"/>
        <charset val="0"/>
      </rPr>
      <t xml:space="preserve"> are those PGCE qualifications which are pitched at level H.</t>
    </r>
  </si>
  <si>
    <r>
      <t>Foundation degrees</t>
    </r>
    <r>
      <rPr>
        <sz val="11"/>
        <rFont val="Arial Narrow"/>
        <family val="2"/>
        <charset val="0"/>
      </rPr>
      <t xml:space="preserve"> (e.g. FdA, FdSc) were introduced to provide vocational higher education qualifications at level I.</t>
    </r>
  </si>
  <si>
    <t xml:space="preserve">HESA classifies courses according to a framework which aligns with the framework for HE qualifications in England, Wales and Northern Ireland </t>
  </si>
  <si>
    <t xml:space="preserve">(FHEQ), the Scottish Credit and Qualifications Framework (SCQF) (of which the framework for qualifications of HE institutions in Scotland is </t>
  </si>
  <si>
    <t xml:space="preserve">a constituent part) and the International Standard Classification of Education (ISCED) and Bologna frameworks. Details are available at </t>
  </si>
  <si>
    <t>www.hesa.ac.uk/C10051/a/COURSEAIM. It includes level M for taught masters degrees, and level H for honours degrees.</t>
  </si>
  <si>
    <r>
      <t>Postgraduate</t>
    </r>
    <r>
      <rPr>
        <sz val="11"/>
        <rFont val="Arial Narrow"/>
        <family val="2"/>
        <charset val="0"/>
      </rPr>
      <t xml:space="preserve"> courses are those leading to higher degrees, diplomas and certificates (including Postgraduate Certificate in Education (PGCE </t>
    </r>
  </si>
  <si>
    <t xml:space="preserve">at level M) (unless shown separately) and professional qualifications) which usually require a first degree as an entry qualification (i.e. already </t>
  </si>
  <si>
    <t>qualified at level H).</t>
  </si>
  <si>
    <r>
      <t>Higher degree (taught)</t>
    </r>
    <r>
      <rPr>
        <sz val="11"/>
        <rFont val="Arial Narrow"/>
        <family val="2"/>
        <charset val="0"/>
      </rPr>
      <t xml:space="preserve"> includes doctorate and masters degrees not studied primarily through research, and postgraduate bachelors degrees </t>
    </r>
  </si>
  <si>
    <t>at level M. Masters in Teaching and Learning are included in this category.</t>
  </si>
  <si>
    <r>
      <t>Other postgraduate</t>
    </r>
    <r>
      <rPr>
        <sz val="11"/>
        <rFont val="Arial Narrow"/>
        <family val="2"/>
        <charset val="0"/>
      </rPr>
      <t xml:space="preserve"> includes postgraduate diplomas, certificates and professional qualifications, Postgraduate Certificate in Education (PGCE at </t>
    </r>
  </si>
  <si>
    <t>level M), level 7 Diploma in Teaching in the Lifelong Learning Sector, institutional postgraduate credits and non-formal postgraduate qualifications.</t>
  </si>
  <si>
    <r>
      <t>Undergraduate</t>
    </r>
    <r>
      <rPr>
        <sz val="11"/>
        <rFont val="Arial Narrow"/>
        <family val="2"/>
        <charset val="0"/>
      </rPr>
      <t xml:space="preserve"> courses are programmes of study at level H, I, J and C including, but not limited to, first degrees (including eligibility to register to </t>
    </r>
  </si>
  <si>
    <t xml:space="preserve">practice with a health or social care or veterinary statutory regulatory body), first degrees with Qualified Teacher Status (QTS)/registration with a </t>
  </si>
  <si>
    <t xml:space="preserve">General Teaching Council (GTC), postgraduate bachelors degrees at level H, enhanced first degrees (including those leading towards obtaining </t>
  </si>
  <si>
    <t xml:space="preserve">eligibility to register to practice with a health or social care or veterinary statutory regulatory body), first degrees obtained concurrently with a diploma </t>
  </si>
  <si>
    <t xml:space="preserve">and intercalated first degrees, Professional Graduate Certificate in Education (PGCE at level H), foundation degrees, diplomas in higher education </t>
  </si>
  <si>
    <t xml:space="preserve">(including those leading towards obtaining eligibility to register to practice with a health or social care or veterinary statutory regulatory body), Higher </t>
  </si>
  <si>
    <t xml:space="preserve">National Diploma (HND), Higher National Certificate (HNC), Diploma of Higher Education (DipHE), Certificate of Higher Education (CertHE), </t>
  </si>
  <si>
    <t xml:space="preserve">foundation courses at higher education level, National Qualifications Framework (NQF) levels 4 and 5, post-degree diplomas and certificates at </t>
  </si>
  <si>
    <t xml:space="preserve">undergraduate level (including those in Teaching in the Lifelong Learning Sector), professional qualifications at undergraduate level and other </t>
  </si>
  <si>
    <t xml:space="preserve">The Estates Management Statistics collection (EMS) is a data collection initiative which began within the sector through Association of </t>
  </si>
  <si>
    <t>University Estates Directors (AUDE) and was jointly funded by the UK funding councils.</t>
  </si>
  <si>
    <t xml:space="preserve">EMS was established in 1999 to provide Higher Education sector with standardized, reliable and useful property information to help </t>
  </si>
  <si>
    <t xml:space="preserve">managers understand current performance, promote sharing of best practice and drive improvements. Return of data was optional for </t>
  </si>
  <si>
    <t xml:space="preserve">institutions, though in practice the majority of institutions have provided data in each year. Collection and processing of the data was </t>
  </si>
  <si>
    <t>contracted out to Investment Property Databank (IPD).</t>
  </si>
  <si>
    <t xml:space="preserve">In 2008-09 it was announced that the Funding Councils were no longer going to provide direct funding for this activity and HESA was </t>
  </si>
  <si>
    <t>asked to take on the responsibility, with funding coming through the subscriptions of institutions in the same way as other data streams.</t>
  </si>
  <si>
    <t>Data for 2009/10 onwards is collected by HESA.</t>
  </si>
  <si>
    <t>The University of York</t>
  </si>
  <si>
    <t>F1</t>
  </si>
  <si>
    <t>F2</t>
  </si>
  <si>
    <t>F3</t>
  </si>
  <si>
    <t>F4</t>
  </si>
  <si>
    <t>26a. Days ratio of net liquidity to total expenditure (excluding depreciation)</t>
  </si>
  <si>
    <t>F5</t>
  </si>
  <si>
    <t>F6</t>
  </si>
  <si>
    <t>Percentage ratio of total long-term borrowings to total income</t>
  </si>
  <si>
    <t>F7</t>
  </si>
  <si>
    <t>F8</t>
  </si>
  <si>
    <t>F9</t>
  </si>
  <si>
    <t>R1</t>
  </si>
  <si>
    <t>E1</t>
  </si>
  <si>
    <t>E2</t>
  </si>
  <si>
    <t>E3</t>
  </si>
  <si>
    <t>LT1</t>
  </si>
  <si>
    <t>LT2</t>
  </si>
  <si>
    <t>LT3</t>
  </si>
  <si>
    <t>LT4</t>
  </si>
  <si>
    <t>S1</t>
  </si>
  <si>
    <t>S2</t>
  </si>
  <si>
    <t>AS1</t>
  </si>
  <si>
    <t>AS2</t>
  </si>
  <si>
    <t>S3</t>
  </si>
  <si>
    <t>S4</t>
  </si>
  <si>
    <t>=17</t>
  </si>
  <si>
    <t>Student coverage 2010/11 onwards</t>
  </si>
  <si>
    <t>HESA standard registration population 2010/11 onwards</t>
  </si>
  <si>
    <t>Also excluded from this population are:</t>
  </si>
  <si>
    <t>1. dormant students (those who have ceased studying but have not formally de-registered)</t>
  </si>
  <si>
    <t>2. incoming visiting and exchange students</t>
  </si>
  <si>
    <t>3. postdoctoral student instances</t>
  </si>
  <si>
    <t>4. instances where the whole of the programme of study is outside of the UK</t>
  </si>
  <si>
    <t>5. instances where the student has spent, or will spend, more than 8 weeks in the UK but the study programme is primarily outside the UK</t>
  </si>
  <si>
    <t>6. Training and Development Agency for Schools (TDA) Student Associates Scheme (SAS) and Subject Knowledge Enhancement (SKE) student instances</t>
  </si>
  <si>
    <t>7. students on sabbatical,and</t>
  </si>
  <si>
    <t>8. writing-up students.</t>
  </si>
  <si>
    <t xml:space="preserve">In general, the HESA Student record is collected in respect of all students registered at a reporting </t>
  </si>
  <si>
    <t xml:space="preserve">higher education institution (HE institution) who follow courses that lead to the award of a qualification(s) </t>
  </si>
  <si>
    <t xml:space="preserve">or institutional credit, excluding those registered as studying wholly overseas. The data specification </t>
  </si>
  <si>
    <t xml:space="preserve">of the record uses the term "instance" to describe a students engagement with the institution, which, </t>
  </si>
  <si>
    <t xml:space="preserve">because a student can have more than one instance of engagement, will exceed the number of students. </t>
  </si>
  <si>
    <t xml:space="preserve">Unless stated otherwise, student data is based on an instance of engagement. Postdoctoral students are </t>
  </si>
  <si>
    <t xml:space="preserve">not included in the HESA Student record. Courses involving collaborative or franchising arrangements </t>
  </si>
  <si>
    <t>are administration specific:</t>
  </si>
  <si>
    <r>
      <t>Higher education (HE) students</t>
    </r>
    <r>
      <rPr>
        <sz val="11"/>
        <rFont val="Arial Narrow"/>
        <family val="2"/>
        <charset val="0"/>
      </rPr>
      <t xml:space="preserve"> for the purpose of HESAs data collection are those students on courses </t>
    </r>
  </si>
  <si>
    <t xml:space="preserve">for which the level of instruction is above that of level 3 of the Qualifications and Curriculum Authority (QCA) </t>
  </si>
  <si>
    <t>National Qualifications Framework (NQF) (e.g. courses at the level of Certificate of HE and above).</t>
  </si>
  <si>
    <r>
      <t xml:space="preserve">The </t>
    </r>
    <r>
      <rPr>
        <b/>
        <sz val="11"/>
        <rFont val="Arial Narrow"/>
        <family val="2"/>
        <charset val="0"/>
      </rPr>
      <t>HESA standard registration population</t>
    </r>
    <r>
      <rPr>
        <sz val="11"/>
        <rFont val="Arial Narrow"/>
        <family val="2"/>
        <charset val="0"/>
      </rPr>
      <t xml:space="preserve"> has been derived from the HESA Student record, from all </t>
    </r>
  </si>
  <si>
    <t xml:space="preserve">registered higher education and further education student instances active at a reporting institution in the </t>
  </si>
  <si>
    <t xml:space="preserve">reporting period 1 August to 31 July, following courses that lead to the award of a qualification or institutional </t>
  </si>
  <si>
    <t>credit, and ensures that similar activity is counted in a similar way irrespective of when it occurs.</t>
  </si>
  <si>
    <t xml:space="preserve">The population splits the student experience into years of study. The first year is deemed to start on the </t>
  </si>
  <si>
    <t xml:space="preserve">commencement date of the student instance, with second and subsequent years starting on, or near, the </t>
  </si>
  <si>
    <t xml:space="preserve">anniversary of that date. Student instances are counted once for each year of study. However students who </t>
  </si>
  <si>
    <t xml:space="preserve">leave within two weeks of their instance start date, or anniversary of their start date, and are on a course of </t>
  </si>
  <si>
    <t>more than two weeks duration, are not included in the standard registration population.</t>
  </si>
  <si>
    <t xml:space="preserve">The HESA standard registration population forms the basis for most counts of first year and continuing student </t>
  </si>
  <si>
    <t>instances.</t>
  </si>
  <si>
    <t>S5</t>
  </si>
  <si>
    <t>S6</t>
  </si>
  <si>
    <t>S7</t>
  </si>
  <si>
    <t>Mode of study 2010/11 onwards</t>
  </si>
  <si>
    <t>In certain analysis sandwich mode of study is shown separately, defined as follows:</t>
  </si>
  <si>
    <t>Writing-up students and students on sabbatical are excluded from the HESA standard registration population.</t>
  </si>
  <si>
    <r>
      <t>Full-time</t>
    </r>
    <r>
      <rPr>
        <sz val="11"/>
        <rFont val="Arial Narrow"/>
        <family val="2"/>
        <charset val="0"/>
      </rPr>
      <t xml:space="preserve"> includes students recorded as studying full-time, normally required to attend an institution for periods </t>
    </r>
  </si>
  <si>
    <t xml:space="preserve">amounting to at least 24 weeks within the year of study, plus those enrolled on a sandwich course (thick or thin), </t>
  </si>
  <si>
    <t>Overall score</t>
  </si>
  <si>
    <t>Finance</t>
  </si>
  <si>
    <t>Definitions</t>
  </si>
  <si>
    <t>Percentage ratio of total funding body grants to total income</t>
  </si>
  <si>
    <t>Definitions - Key Financial Indicators</t>
  </si>
  <si>
    <t xml:space="preserve">The Key Financial Indicators (KFIs) are compiled using information provided to HESA as part of the HESA Finance Statistics </t>
  </si>
  <si>
    <t xml:space="preserve">Return (FSR). The annual HESA Finance Statistics Return (FSR) is the main source of historical financial information on </t>
  </si>
  <si>
    <t xml:space="preserve">the total activities of all UK higher education institutions (HEIs). The FSR provides data in respect of the consolidated </t>
  </si>
  <si>
    <t xml:space="preserve">income and expenditure account, statement of recognised gains and losses, balance sheet and cash flow statement. The </t>
  </si>
  <si>
    <t xml:space="preserve">figures recorded for the consolidated income and expenditure account, balance sheet headings, statement of recognised </t>
  </si>
  <si>
    <t xml:space="preserve">gains and losses and cash flow statement should be the same as those recorded in the HEIs audited/published financial </t>
  </si>
  <si>
    <t>statements. The financial statements should be prepared in accordance with the Statement of recommended practice,</t>
  </si>
  <si>
    <t xml:space="preserve">(www.universitiesuk.ac.uk/Publications/Documents/SORP_2007.pdf), and comply with the financial reporting requirements </t>
  </si>
  <si>
    <t xml:space="preserve">contained in any UK legislation relevant to their constitution, such as the Companies Act and the Charities Act. The FSR uses </t>
  </si>
  <si>
    <t xml:space="preserve">the principles in the SORP to analyse the financial statements in greater detail than is required for published financial </t>
  </si>
  <si>
    <t>statements.</t>
  </si>
  <si>
    <t>Percentage ratio of total staff costs to total income</t>
  </si>
  <si>
    <t>=4</t>
  </si>
  <si>
    <t>Estates data</t>
  </si>
  <si>
    <t xml:space="preserve">GIA in m2 per student and staff full-time equivalent (FTE) from the Estates Management Statistics report to HESA. </t>
  </si>
  <si>
    <t xml:space="preserve">The HESA Staff record provides data in respect of the characteristics of members of all academic and non-academic staff employed </t>
  </si>
  <si>
    <t xml:space="preserve">under a contract of employment at a reporting higher education institution (HEI) in the UK. Staff employed under consultancy contracts, </t>
  </si>
  <si>
    <t>or on the basis of payment of fees for services, without a contract of employment, are not included in the record.</t>
  </si>
  <si>
    <t xml:space="preserve">The record is collected in three sections; staff person, staff contract and staff grade table. The person table contains one record for every </t>
  </si>
  <si>
    <t xml:space="preserve">person employed by an institution during the HESA reporting period and contains attributes of the individual such as birth date, gender and ethnicity. </t>
  </si>
  <si>
    <t xml:space="preserve">Each persons employment with an institution will be governed by a legally-binding contract and each contract that exists is recorded on the </t>
  </si>
  <si>
    <t xml:space="preserve">contract table. If a person has a single contract with the institution there will be one record on the person table and one record on the contract table. </t>
  </si>
  <si>
    <t>Staff FTE for those with Teaching &amp; research or Research only contracts</t>
  </si>
  <si>
    <t>If a person has three contracts with an institution there will be one record on the person table and three records on the contract table.</t>
  </si>
  <si>
    <t xml:space="preserve">The range of data required about an individual and the contract(s) that they hold will depend on the nature of those contracts, and also the </t>
  </si>
  <si>
    <t>classification of the activity for which the contract exists.</t>
  </si>
  <si>
    <t xml:space="preserve">Atypical staff are those members of staff whose contracts involve working arrangements that are not permanent, involve complex </t>
  </si>
  <si>
    <t>employment relationships and/or involve work away from the supervision of the normal work provider.</t>
  </si>
  <si>
    <t xml:space="preserve">Staff (excluding atypical) are those members of staff where one or more of the contracts held during the reporting period cannot be defined as atypical, </t>
  </si>
  <si>
    <t>and includes open-ended/permanent and fixed-term contracts.</t>
  </si>
  <si>
    <t xml:space="preserve">For these staff there is a requirement to return a wider range of data (which may include salary information and start and </t>
  </si>
  <si>
    <t>end dates of employment and contracts).</t>
  </si>
  <si>
    <t>Definitions - SSRs</t>
  </si>
  <si>
    <r>
      <t>Numerator:</t>
    </r>
    <r>
      <rPr>
        <sz val="11"/>
        <rFont val="Arial Narrow"/>
        <family val="2"/>
        <charset val="0"/>
      </rPr>
      <t xml:space="preserve"> Total FTE of students studying at higher education institutions. Uses the session population and </t>
    </r>
  </si>
  <si>
    <t xml:space="preserve">includes both higher education and further education students. For franchised students, take the proportion of </t>
  </si>
  <si>
    <t xml:space="preserve">the FTE taught by the returning institution. For students on industrial placement for the year as a whole </t>
  </si>
  <si>
    <t>(f_locsdy = D), take half of this proportioned FTE.</t>
  </si>
  <si>
    <r>
      <t>Denominator:</t>
    </r>
    <r>
      <rPr>
        <sz val="11"/>
        <rFont val="Arial Narrow"/>
        <family val="2"/>
        <charset val="0"/>
      </rPr>
      <t xml:space="preserve"> Total FTE of teaching /teaching and research academic staff and Atypical staff in the contract </t>
    </r>
  </si>
  <si>
    <t>session population.</t>
  </si>
  <si>
    <t>NA</t>
  </si>
  <si>
    <t>AS3</t>
  </si>
  <si>
    <t>Coverage - 2009/10 onwards</t>
  </si>
  <si>
    <t>The reporting period for the HESA Staff record is 1 August to 31 July.</t>
  </si>
  <si>
    <t>For atypical staff only a minimum data set is required.</t>
  </si>
  <si>
    <t>The University of Manchester</t>
  </si>
  <si>
    <t>The University of Edinburgh</t>
  </si>
  <si>
    <t>The University of Sheffield</t>
  </si>
  <si>
    <t>Cardiff University</t>
  </si>
  <si>
    <t>The University of Glasgow</t>
  </si>
  <si>
    <t>Newcastle University</t>
  </si>
  <si>
    <t>University of Durham</t>
  </si>
  <si>
    <t>University of York</t>
  </si>
  <si>
    <t>Queen's University Belfast</t>
  </si>
  <si>
    <t>University of Exeter</t>
  </si>
  <si>
    <t>Definition</t>
  </si>
  <si>
    <t>University</t>
  </si>
  <si>
    <t>Award Class</t>
  </si>
  <si>
    <t>London School of Economics And Political Science</t>
  </si>
  <si>
    <t>University of Edinburgh</t>
  </si>
  <si>
    <t>University of Glasgow</t>
  </si>
  <si>
    <t xml:space="preserve">Published at: </t>
  </si>
  <si>
    <t>http://peopleandplanet.org/greenleague</t>
  </si>
  <si>
    <t>Quality profile of institution (%)</t>
  </si>
  <si>
    <t>Number of UoAs entered</t>
  </si>
  <si>
    <t>Total no of staff submitted</t>
  </si>
  <si>
    <t>4*</t>
  </si>
  <si>
    <t>3*</t>
  </si>
  <si>
    <t>2*</t>
  </si>
  <si>
    <t>1*</t>
  </si>
  <si>
    <t>U/C</t>
  </si>
  <si>
    <t>Averge score        (4-0)</t>
  </si>
  <si>
    <t>=8</t>
  </si>
  <si>
    <t>State school / college</t>
  </si>
  <si>
    <t>School type is taken from the previous institution attended. All schools or colleges that are not denoted ‘independent’ are assumed by HESA to be state</t>
  </si>
  <si>
    <t>schools or colleges. This means that students from sixth-form or further education colleges, for example, are included as being from state schools / colleges.</t>
  </si>
  <si>
    <t xml:space="preserve">For further details see </t>
  </si>
  <si>
    <t>Low Participation Neighbourhoods</t>
  </si>
  <si>
    <t>Benchmarks</t>
  </si>
  <si>
    <t>1. subject of study</t>
  </si>
  <si>
    <t>2. Entry qualification</t>
  </si>
  <si>
    <t>3. Region of domicile</t>
  </si>
  <si>
    <t>The University of Birmingham</t>
  </si>
  <si>
    <t>The University of Bristol</t>
  </si>
  <si>
    <t>The University of Cambridge</t>
  </si>
  <si>
    <t>Imperial College of Science, Technology and Medicine</t>
  </si>
  <si>
    <t>The University of Leeds</t>
  </si>
  <si>
    <t>The University of Liverpool</t>
  </si>
  <si>
    <t>The University of Nottingham</t>
  </si>
  <si>
    <t>The University of Oxford</t>
  </si>
  <si>
    <t>The University of Southampton</t>
  </si>
  <si>
    <t>The University of Warwick</t>
  </si>
  <si>
    <t>Rank</t>
  </si>
  <si>
    <t>Institution</t>
  </si>
  <si>
    <t>Table of Contents</t>
  </si>
  <si>
    <t xml:space="preserve">Table </t>
  </si>
  <si>
    <t>Title</t>
  </si>
  <si>
    <t>Sorted by</t>
  </si>
  <si>
    <t>Data Source</t>
  </si>
  <si>
    <t>Figures in £s</t>
  </si>
  <si>
    <t>League tables</t>
  </si>
  <si>
    <t>Staff</t>
  </si>
  <si>
    <t>Students</t>
  </si>
  <si>
    <t xml:space="preserve">http://www.guardian.co.uk/education/universityguide/ </t>
  </si>
  <si>
    <t>Higher education institutions</t>
  </si>
  <si>
    <t>University of Oxford</t>
  </si>
  <si>
    <t>University of Manchester</t>
  </si>
  <si>
    <t>University of Cambridge</t>
  </si>
  <si>
    <t>University College London</t>
  </si>
  <si>
    <t>Imperial College London</t>
  </si>
  <si>
    <t>University of Leeds</t>
  </si>
  <si>
    <t>King's College London</t>
  </si>
  <si>
    <t>University of Nottingham</t>
  </si>
  <si>
    <t>University of Birmingham</t>
  </si>
  <si>
    <t>University of Bristol</t>
  </si>
  <si>
    <t>University of Sheffield</t>
  </si>
  <si>
    <t>University of Liverpool</t>
  </si>
  <si>
    <t>University of Southampton</t>
  </si>
  <si>
    <t>University of Newcastle upon Tyne</t>
  </si>
  <si>
    <t>University of Warwick</t>
  </si>
  <si>
    <t>London School of Economics and Political Science</t>
  </si>
  <si>
    <t>Name</t>
  </si>
  <si>
    <t>Student: staff ratio</t>
  </si>
  <si>
    <t>Career prospects</t>
  </si>
  <si>
    <t>=18</t>
  </si>
  <si>
    <t>Satisifed with teaching</t>
  </si>
  <si>
    <t>Satisifed with feedback</t>
  </si>
  <si>
    <t>Student -Staff Ratio</t>
  </si>
  <si>
    <t>Spend per student FTE</t>
  </si>
  <si>
    <t xml:space="preserve">The money spent providing a subject (not including the costs of academic staff) is divided by the volume of students learning the subject to derive this measure. </t>
  </si>
  <si>
    <t xml:space="preserve">Added to this figure is the amount of money the institution has spent on academic services – including library and computing facilities – over the past two years, </t>
  </si>
  <si>
    <t>Avg entry tariff</t>
  </si>
  <si>
    <t>Value added score / 10</t>
  </si>
  <si>
    <t xml:space="preserve">A students qualifications upon entry are compared with the award that a student receives at the end of their studies. Each full-time student is given a probability </t>
  </si>
  <si>
    <t xml:space="preserve">of achieving a first or 2:1, based on the qualifications that they enter with. If they manage to earn a good degree then they score points which reflect how difficult </t>
  </si>
  <si>
    <t>=14</t>
  </si>
  <si>
    <t>=7</t>
  </si>
  <si>
    <t>=1</t>
  </si>
  <si>
    <t>=11</t>
  </si>
  <si>
    <t>R2</t>
  </si>
  <si>
    <t>R3</t>
  </si>
  <si>
    <t>R4</t>
  </si>
  <si>
    <t>R5</t>
  </si>
  <si>
    <t>=20</t>
  </si>
  <si>
    <t>R6</t>
  </si>
  <si>
    <t>The University of Exeter</t>
  </si>
  <si>
    <t xml:space="preserve">undergraduate diplomas and certificates including post-registration health and social care courses. Entrants to these programmes of study do not </t>
  </si>
  <si>
    <t>usually require a higher education qualification.</t>
  </si>
  <si>
    <r>
      <t xml:space="preserve">First degree </t>
    </r>
    <r>
      <rPr>
        <sz val="11"/>
        <rFont val="Arial Narrow"/>
        <family val="2"/>
        <charset val="0"/>
      </rPr>
      <t xml:space="preserve">includes first degrees (including eligibility to register to practice with a health or social care or veterinary statutory regulatory body), </t>
    </r>
  </si>
  <si>
    <t xml:space="preserve">first degrees with Qualified Teacher Status (QTS)/registration with a General Teaching Council (GTC), postgraduate bachelors degree at level H, </t>
  </si>
  <si>
    <t xml:space="preserve">enhanced first degrees (including those leading towards obtaining eligibility to register to practice with a health or social care or veterinary statutory </t>
  </si>
  <si>
    <t>regulatory body), first degrees obtained concurrently with a diploma and intercalated first degrees.</t>
  </si>
  <si>
    <r>
      <t>Other undergraduate</t>
    </r>
    <r>
      <rPr>
        <sz val="11"/>
        <rFont val="Arial Narrow"/>
        <family val="2"/>
        <charset val="0"/>
      </rPr>
      <t xml:space="preserve"> includes qualification aims equivalent to and below first degree level, including, but not limited to, Professional Graduate </t>
    </r>
  </si>
  <si>
    <t xml:space="preserve">Certificate in Education (PGCE) at level H (unless shown separately), foundation degrees (unless shown separately), diplomas in higher education </t>
  </si>
  <si>
    <t xml:space="preserve">(including those with eligibility to register to practice with a health or social care or veterinary statutory regulatory body), Higher National Diploma </t>
  </si>
  <si>
    <t xml:space="preserve">(HND), Higher National Certificate (HNC), Diploma of Higher Education (DipHE), Certificate of Higher Education (CertHE), foundation courses </t>
  </si>
  <si>
    <t xml:space="preserve">at higher education level, National Vocational Qualification (NVQ)/Scottish Vocational Qualification (SVQ) at NQF levels 4 and 5, post-degree </t>
  </si>
  <si>
    <t xml:space="preserve">diplomas and certificates at undergraduate level (including those in Teaching in the Lifelong Learning Sector), professional qualifications </t>
  </si>
  <si>
    <t xml:space="preserve">at undergraduate level, other undergraduate diplomas and certificates including post-registration health and social care courses, other formal </t>
  </si>
  <si>
    <t>higher education qualifications of less than degree standard, institutional undergraduate credit and non-formal undergraduate qualifications.</t>
  </si>
  <si>
    <r>
      <t>Further education</t>
    </r>
    <r>
      <rPr>
        <sz val="11"/>
        <rFont val="Arial Narrow"/>
        <family val="2"/>
        <charset val="0"/>
      </rPr>
      <t xml:space="preserve"> programmes of study includes Diplomas, Certificates and National Vocational Qualification (NVQ)/Scottish Vocational </t>
    </r>
  </si>
  <si>
    <t xml:space="preserve">Qualification (SVQ) at level 3 and below, A/AS levels, Advanced Highers/Highers (Scotland), GCSEs, Intermediates (Scotland), HE Access </t>
  </si>
  <si>
    <t>courses, Welsh for Adults and other qualifications below higher education level.</t>
  </si>
  <si>
    <t>S9</t>
  </si>
  <si>
    <t>S10</t>
  </si>
  <si>
    <t>S11</t>
  </si>
  <si>
    <t>S12</t>
  </si>
  <si>
    <t>S13</t>
  </si>
  <si>
    <t>S14</t>
  </si>
  <si>
    <t xml:space="preserve">irrespective of whether or not they are in attendance at the institution or engaged in industrial training, and those </t>
  </si>
  <si>
    <t xml:space="preserve">on a study-related year out of their institution. During that time students are normally expected to undertake periods </t>
  </si>
  <si>
    <t xml:space="preserve">of study, tuition or work experience which amount to an average of at least 21 hours per week for a minimum of </t>
  </si>
  <si>
    <t>24 weeks study/placement.</t>
  </si>
  <si>
    <r>
      <t>Sandwich</t>
    </r>
    <r>
      <rPr>
        <sz val="11"/>
        <rFont val="Arial Narrow"/>
        <family val="2"/>
        <charset val="0"/>
      </rPr>
      <t xml:space="preserve"> includes students enrolled on a sandwich course (thick or thin), irrespective of whether they are in </t>
    </r>
  </si>
  <si>
    <t xml:space="preserve">attendance at the institution or engaged in industrial training. During that time students are normally expected </t>
  </si>
  <si>
    <t xml:space="preserve">to undertake periods of study, tuition or work experience which amount to an average of at least 21 hours per </t>
  </si>
  <si>
    <t>week for a minimum of 24 weeks study/placement.</t>
  </si>
  <si>
    <r>
      <t>Part-time</t>
    </r>
    <r>
      <rPr>
        <sz val="11"/>
        <rFont val="Arial Narrow"/>
        <family val="2"/>
        <charset val="0"/>
      </rPr>
      <t xml:space="preserve"> includes students recorded as studying part-time, or studying full-time on courses lasting less than 24 </t>
    </r>
  </si>
  <si>
    <t>weeks, on block release, or studying during the evenings only.</t>
  </si>
  <si>
    <t xml:space="preserve">Where analysis includes FE level students, part-time includes those recorded as studying part-time, or studying </t>
  </si>
  <si>
    <t xml:space="preserve">full-time on courses lasting less than 24 weeks, on block release, or studying during the evenings only, plus </t>
  </si>
  <si>
    <t>those students on FE continuous delivery.</t>
  </si>
  <si>
    <r>
      <t>Writing-up and sabbatical</t>
    </r>
    <r>
      <rPr>
        <sz val="11"/>
        <rFont val="Arial Narrow"/>
        <family val="2"/>
        <charset val="0"/>
      </rPr>
      <t xml:space="preserve"> includes students who are normally expected to submit a thesis to the institution for </t>
    </r>
  </si>
  <si>
    <t xml:space="preserve">examination, have completed the work of their course and are not making significant demands on institutional </t>
  </si>
  <si>
    <t>resources, plus those on sabbatical.</t>
  </si>
  <si>
    <t>Domicile 2010/11</t>
  </si>
  <si>
    <t>United Kingdom domiciled</t>
  </si>
  <si>
    <r>
      <t>Other EEA countries</t>
    </r>
    <r>
      <rPr>
        <sz val="11"/>
        <rFont val="Arial Narrow"/>
        <family val="2"/>
        <charset val="0"/>
      </rPr>
      <t xml:space="preserve"> includes the European Economic Area countries of Iceland, Liechtenstein and Norway.</t>
    </r>
  </si>
  <si>
    <t>United Kingdom</t>
  </si>
  <si>
    <t>Other European Union</t>
  </si>
  <si>
    <t>Non European Union</t>
  </si>
  <si>
    <t>KEY FACTS DATA FOR SGUL</t>
  </si>
  <si>
    <t>The Open University</t>
  </si>
  <si>
    <t>The University of Leicester</t>
  </si>
  <si>
    <t>University of Hertfordshire</t>
  </si>
  <si>
    <t>The Manchester Metropolitan University</t>
  </si>
  <si>
    <t>Sheffield Hallam University</t>
  </si>
  <si>
    <t>Loughborough University</t>
  </si>
  <si>
    <t>The University of East Anglia</t>
  </si>
  <si>
    <t>The University of Strathclyde</t>
  </si>
  <si>
    <t>The University of Dundee</t>
  </si>
  <si>
    <t>University of the West of England, Bristol</t>
  </si>
  <si>
    <t>The University of Reading</t>
  </si>
  <si>
    <t>The University of Aberdeen</t>
  </si>
  <si>
    <t>The University of Surrey</t>
  </si>
  <si>
    <t>Kingston University</t>
  </si>
  <si>
    <t>University of the Arts, London</t>
  </si>
  <si>
    <t>The University of Central Lancashire</t>
  </si>
  <si>
    <t>University of Ulster</t>
  </si>
  <si>
    <t>The Nottingham Trent University</t>
  </si>
  <si>
    <t>The University of Greenwich</t>
  </si>
  <si>
    <t>Coventry University</t>
  </si>
  <si>
    <t>The University of Bath</t>
  </si>
  <si>
    <t>The University of Salford</t>
  </si>
  <si>
    <t>The University of Kent</t>
  </si>
  <si>
    <t>The University of Lancaster</t>
  </si>
  <si>
    <t>Middlesex University</t>
  </si>
  <si>
    <t>The University of Portsmouth</t>
  </si>
  <si>
    <t>The University of Sussex</t>
  </si>
  <si>
    <t>The University of Hull</t>
  </si>
  <si>
    <t>Liverpool John Moores University</t>
  </si>
  <si>
    <t>Swansea University</t>
  </si>
  <si>
    <t>The University of Brighton</t>
  </si>
  <si>
    <t>Oxford Brookes University</t>
  </si>
  <si>
    <t>Birmingham City University</t>
  </si>
  <si>
    <t>Cranfield University</t>
  </si>
  <si>
    <t>The University of East London</t>
  </si>
  <si>
    <t>Anglia Ruskin University</t>
  </si>
  <si>
    <t>The University of St Andrews</t>
  </si>
  <si>
    <t>The University of Essex</t>
  </si>
  <si>
    <t>The University of Westminster</t>
  </si>
  <si>
    <t>The University of Wolverhampton</t>
  </si>
  <si>
    <t>London Metropolitan University</t>
  </si>
  <si>
    <t>Heriot-Watt University</t>
  </si>
  <si>
    <t>De Montfort University</t>
  </si>
  <si>
    <t>Teesside University</t>
  </si>
  <si>
    <t>University of London (Institutes and activities)</t>
  </si>
  <si>
    <t>London South Bank University</t>
  </si>
  <si>
    <t>The University of Huddersfield</t>
  </si>
  <si>
    <t>Royal Holloway and Bedford New College</t>
  </si>
  <si>
    <t>Bangor University</t>
  </si>
  <si>
    <t>The University of Sunderland</t>
  </si>
  <si>
    <t>The University of Bradford</t>
  </si>
  <si>
    <t>University of Bedfordshire</t>
  </si>
  <si>
    <t>Staffordshire University</t>
  </si>
  <si>
    <t>Bournemouth University</t>
  </si>
  <si>
    <t>University of Derby</t>
  </si>
  <si>
    <t>Canterbury Christ Church University</t>
  </si>
  <si>
    <t>Aberystwyth University</t>
  </si>
  <si>
    <t>Glasgow Caledonian University</t>
  </si>
  <si>
    <t>Aston University</t>
  </si>
  <si>
    <t>London School of Hygiene and Tropical Medicine</t>
  </si>
  <si>
    <t>Edinburgh Napier University</t>
  </si>
  <si>
    <t>Edge Hill University</t>
  </si>
  <si>
    <t>The University of Stirling</t>
  </si>
  <si>
    <t>Southampton Solent University</t>
  </si>
  <si>
    <t>London Business School</t>
  </si>
  <si>
    <t>The University of Northampton</t>
  </si>
  <si>
    <t>The University of the West of Scotland</t>
  </si>
  <si>
    <t>The Robert Gordon University</t>
  </si>
  <si>
    <t>The University of Lincoln</t>
  </si>
  <si>
    <t>Birkbeck College</t>
  </si>
  <si>
    <t>University of Cumbria</t>
  </si>
  <si>
    <t>The Institute of Cancer Research</t>
  </si>
  <si>
    <t>Cardiff Metropolitan University</t>
  </si>
  <si>
    <t>The University of West London</t>
  </si>
  <si>
    <t>Goldsmiths College</t>
  </si>
  <si>
    <t>University of Chester</t>
  </si>
  <si>
    <t>Roehampton University</t>
  </si>
  <si>
    <t>University of Gloucestershire</t>
  </si>
  <si>
    <t>The Royal Veterinary College</t>
  </si>
  <si>
    <t>The School of Oriental and African Studies</t>
  </si>
  <si>
    <t>University of the Highlands and Islands</t>
  </si>
  <si>
    <t>Buckinghamshire New University</t>
  </si>
  <si>
    <t>University for the Creative Arts</t>
  </si>
  <si>
    <t>Liverpool Hope University</t>
  </si>
  <si>
    <t>Bath Spa University</t>
  </si>
  <si>
    <t>The University of Bolton</t>
  </si>
  <si>
    <t>The University of Winchester</t>
  </si>
  <si>
    <t>Glyndŵr University</t>
  </si>
  <si>
    <t>University College Birmingham</t>
  </si>
  <si>
    <t>York St John University</t>
  </si>
  <si>
    <t>The University of Chichester</t>
  </si>
  <si>
    <t>University of Abertay Dundee</t>
  </si>
  <si>
    <t>University of Wales Trinity Saint David</t>
  </si>
  <si>
    <t>Queen Margaret University, Edinburgh</t>
  </si>
  <si>
    <t>Royal College of Art</t>
  </si>
  <si>
    <t>Glasgow School of Art</t>
  </si>
  <si>
    <t>Trinity Laban Conservatoire of Music and Dance</t>
  </si>
  <si>
    <t>Royal College of Music</t>
  </si>
  <si>
    <t>Royal Academy of Music</t>
  </si>
  <si>
    <t>Guildhall School of Music and Drama</t>
  </si>
  <si>
    <t>The University of Wales (central functions)</t>
  </si>
  <si>
    <t>Royal Northern College of Music</t>
  </si>
  <si>
    <t>The University of Buckingham</t>
  </si>
  <si>
    <t>Ravensbourne</t>
  </si>
  <si>
    <t>Royal Conservatoire of Scotland</t>
  </si>
  <si>
    <t>Conservatoire for Dance and Drama</t>
  </si>
  <si>
    <t>Courtauld Institute of Art</t>
  </si>
  <si>
    <t>Stranmillis University College</t>
  </si>
  <si>
    <t>St Mary's University College</t>
  </si>
  <si>
    <t>The Liverpool Institute for Performing Arts</t>
  </si>
  <si>
    <t>Rose Bruford College</t>
  </si>
  <si>
    <t>Heythrop College</t>
  </si>
  <si>
    <t>=45</t>
  </si>
  <si>
    <t>=70</t>
  </si>
  <si>
    <t>=32</t>
  </si>
  <si>
    <t>=37</t>
  </si>
  <si>
    <t>=40</t>
  </si>
  <si>
    <t>=59</t>
  </si>
  <si>
    <t>=66</t>
  </si>
  <si>
    <t>=83</t>
  </si>
  <si>
    <t>=86</t>
  </si>
  <si>
    <t>=93</t>
  </si>
  <si>
    <t>=103</t>
  </si>
  <si>
    <t>=106</t>
  </si>
  <si>
    <t>=112</t>
  </si>
  <si>
    <t>=122</t>
  </si>
  <si>
    <t>=131</t>
  </si>
  <si>
    <t>=27</t>
  </si>
  <si>
    <t>=38</t>
  </si>
  <si>
    <t>=52</t>
  </si>
  <si>
    <t>=65</t>
  </si>
  <si>
    <t>=74</t>
  </si>
  <si>
    <t>=78</t>
  </si>
  <si>
    <t>=81</t>
  </si>
  <si>
    <t>=104</t>
  </si>
  <si>
    <t>=118</t>
  </si>
  <si>
    <t>=120</t>
  </si>
  <si>
    <t>=22</t>
  </si>
  <si>
    <t>=35</t>
  </si>
  <si>
    <t>=46</t>
  </si>
  <si>
    <t>=75</t>
  </si>
  <si>
    <t>=92</t>
  </si>
  <si>
    <t>=98</t>
  </si>
  <si>
    <t>=107</t>
  </si>
  <si>
    <t>=113</t>
  </si>
  <si>
    <t>=24</t>
  </si>
  <si>
    <t>=117</t>
  </si>
  <si>
    <t>=128</t>
  </si>
  <si>
    <t>=50</t>
  </si>
  <si>
    <t>=58</t>
  </si>
  <si>
    <t>=85</t>
  </si>
  <si>
    <t>=88</t>
  </si>
  <si>
    <t>=110</t>
  </si>
  <si>
    <t>=139</t>
  </si>
  <si>
    <t>Leeds College of Art</t>
  </si>
  <si>
    <t>Queen Mary, University of London</t>
  </si>
  <si>
    <t>University of Plymouth</t>
  </si>
  <si>
    <t>Manchester Metropolitan University</t>
  </si>
  <si>
    <t>University of Central Lancashire</t>
  </si>
  <si>
    <t>University of Leicester</t>
  </si>
  <si>
    <t>Nottingham Trent University</t>
  </si>
  <si>
    <t>University of Kent</t>
  </si>
  <si>
    <t>University of Bath</t>
  </si>
  <si>
    <t>University of Greenwich</t>
  </si>
  <si>
    <t>University of East Anglia</t>
  </si>
  <si>
    <t>University of Northumbria at Newcastle</t>
  </si>
  <si>
    <t>University of Portsmouth</t>
  </si>
  <si>
    <t>University of Salford</t>
  </si>
  <si>
    <t>University of Huddersfield</t>
  </si>
  <si>
    <t>University of the Arts London</t>
  </si>
  <si>
    <t>University of Westminster</t>
  </si>
  <si>
    <t>University of Sussex</t>
  </si>
  <si>
    <t>University of Reading</t>
  </si>
  <si>
    <t>University of Brighton</t>
  </si>
  <si>
    <t>Lancaster University</t>
  </si>
  <si>
    <t>University of Hull</t>
  </si>
  <si>
    <t>University of Surrey</t>
  </si>
  <si>
    <t>University of Wolverhampton</t>
  </si>
  <si>
    <t>University of East London</t>
  </si>
  <si>
    <t>Royal Holloway, University of London</t>
  </si>
  <si>
    <t>University of Essex</t>
  </si>
  <si>
    <t>University of Bradford</t>
  </si>
  <si>
    <t>University of Sunderland</t>
  </si>
  <si>
    <t>University of Lincoln</t>
  </si>
  <si>
    <t>Keele University</t>
  </si>
  <si>
    <t>Royal Veterinary College</t>
  </si>
  <si>
    <t>London School of Hygiene &amp; Tropical Medicine</t>
  </si>
  <si>
    <t>Goldsmiths' College</t>
  </si>
  <si>
    <t>University of Northampton</t>
  </si>
  <si>
    <t>Institute of Cancer Research</t>
  </si>
  <si>
    <t>University of Worcester</t>
  </si>
  <si>
    <t>University of Bolton</t>
  </si>
  <si>
    <t>University of Chichester</t>
  </si>
  <si>
    <t>University of Winchester</t>
  </si>
  <si>
    <t>Guildhall School of Music &amp; Drama</t>
  </si>
  <si>
    <t>=31</t>
  </si>
  <si>
    <t>=33</t>
  </si>
  <si>
    <t>=63</t>
  </si>
  <si>
    <t>=91</t>
  </si>
  <si>
    <t>=111</t>
  </si>
  <si>
    <t>=124</t>
  </si>
  <si>
    <t>n/a</t>
  </si>
  <si>
    <t>=21</t>
  </si>
  <si>
    <t>=42</t>
  </si>
  <si>
    <t>=49</t>
  </si>
  <si>
    <t>=89</t>
  </si>
  <si>
    <t>=115</t>
  </si>
  <si>
    <t>=126</t>
  </si>
  <si>
    <t>=94</t>
  </si>
  <si>
    <t>=67</t>
  </si>
  <si>
    <t>Brighton and Sussex Medical School</t>
  </si>
  <si>
    <t>Hull York Medical School</t>
  </si>
  <si>
    <t>-</t>
  </si>
  <si>
    <t>University of The West of England, Bristol</t>
  </si>
  <si>
    <t>Queen Margaret University</t>
  </si>
  <si>
    <t>Durham University</t>
  </si>
  <si>
    <t>Birkbeck, University of London</t>
  </si>
  <si>
    <t>University of St Andrews</t>
  </si>
  <si>
    <t>University of Aberdeen</t>
  </si>
  <si>
    <t>University of Dundee</t>
  </si>
  <si>
    <t>University of West London</t>
  </si>
  <si>
    <t>University of Strathclyde</t>
  </si>
  <si>
    <t>Northumbria University</t>
  </si>
  <si>
    <t>Goldsmiths, University of London</t>
  </si>
  <si>
    <t>University of Stirling</t>
  </si>
  <si>
    <t>St George's, University of London</t>
  </si>
  <si>
    <t>Trinity Laban Conservatoire of Music And Dance</t>
  </si>
  <si>
    <t>=23</t>
  </si>
  <si>
    <t>=87</t>
  </si>
  <si>
    <t>=142</t>
  </si>
  <si>
    <t>*including SGUL element of the Joint Faculty activities</t>
  </si>
  <si>
    <t>*including the Joint Faculty activities</t>
  </si>
  <si>
    <t>E4</t>
  </si>
  <si>
    <t>Fee Eligibility</t>
  </si>
  <si>
    <t xml:space="preserve">The fee eligibility of the student is to distinguish those students who are eligible to pay home fees from those who are not, in cases where there are separate </t>
  </si>
  <si>
    <t>levels of fees for ''home'' students and for ''others''.</t>
  </si>
  <si>
    <t>% not assessed as eligible to pay home fees descending</t>
  </si>
  <si>
    <t>Session population</t>
  </si>
  <si>
    <t>3. students studying for the whole of their programme of study outside of the UK.</t>
  </si>
  <si>
    <t>Full-time equivalent 2007/08 onwards</t>
  </si>
  <si>
    <t>% growth</t>
  </si>
  <si>
    <r>
      <t xml:space="preserve">The </t>
    </r>
    <r>
      <rPr>
        <b/>
        <sz val="11"/>
        <color indexed="8"/>
        <rFont val="Arial Narrow"/>
        <family val="2"/>
        <charset val="0"/>
      </rPr>
      <t>HESA session population</t>
    </r>
    <r>
      <rPr>
        <sz val="11"/>
        <color indexed="8"/>
        <rFont val="Arial Narrow"/>
        <family val="2"/>
        <charset val="0"/>
      </rPr>
      <t xml:space="preserve"> has been derived from the HESA Student Record. It includes all enrolments active at any point in the </t>
    </r>
  </si>
  <si>
    <t>academic year 1 August to 31 July except:</t>
  </si>
  <si>
    <t xml:space="preserve">Incoming visiting and exchange students are excluded from the session population in order to avoid an element of double-counting with both </t>
  </si>
  <si>
    <t>outgoing and incoming students being included.</t>
  </si>
  <si>
    <r>
      <t>Full-time equivalent (FTE)</t>
    </r>
    <r>
      <rPr>
        <sz val="11"/>
        <color indexed="8"/>
        <rFont val="Arial Narrow"/>
        <family val="2"/>
        <charset val="0"/>
      </rPr>
      <t xml:space="preserve"> data represents the institution's assessment of the full-time equivalence of the student instance during the reporting </t>
    </r>
  </si>
  <si>
    <t xml:space="preserve">
</t>
  </si>
  <si>
    <t>year 1 August to 31 July. FTE data is based on the HESA session population, and includes writing-up students.</t>
  </si>
  <si>
    <t>S15</t>
  </si>
  <si>
    <t>S16</t>
  </si>
  <si>
    <t>S17</t>
  </si>
  <si>
    <t>=16</t>
  </si>
  <si>
    <t>=82</t>
  </si>
  <si>
    <t>S18</t>
  </si>
  <si>
    <t>S19</t>
  </si>
  <si>
    <t>Disabled Student Allowance</t>
  </si>
  <si>
    <t xml:space="preserve">The indicator is the percentage of students who are in receipt of Disabled Students’ Allowance. This is less than the percentage who are recorded as disabled. </t>
  </si>
  <si>
    <t xml:space="preserve">Note that students do not have to inform their institution that they are in receipt of DSA and so potentially there could be a substantial undercount of the numbers involved. </t>
  </si>
  <si>
    <t>Diff (% - benchmark)</t>
  </si>
  <si>
    <t>Non-continuation following year of entry</t>
  </si>
  <si>
    <t xml:space="preserve">This method is based on tracking students from the year they enter an institution to the following year (for full-time students) and provides information about where the students are in that year: </t>
  </si>
  <si>
    <t xml:space="preserve">continuing at the same institution (either on the same course or elsewhere in the institution), </t>
  </si>
  <si>
    <t xml:space="preserve">transfer to another institution, or </t>
  </si>
  <si>
    <t>absent from higher education completely.</t>
  </si>
  <si>
    <t>3. Age on entry</t>
  </si>
  <si>
    <t>% employed / further study descending</t>
  </si>
  <si>
    <t>LT5</t>
  </si>
  <si>
    <t>UCL</t>
  </si>
  <si>
    <t>Queen Mary</t>
  </si>
  <si>
    <t>SGUL Rank in sector</t>
  </si>
  <si>
    <t>SGUL value</t>
  </si>
  <si>
    <r>
      <t>SGUL Rank amongst benchmark HEIs*</t>
    </r>
    <r>
      <rPr>
        <b/>
        <vertAlign val="superscript"/>
        <sz val="11"/>
        <rFont val="Arial Narrow"/>
        <family val="2"/>
        <charset val="0"/>
      </rPr>
      <t>1</t>
    </r>
  </si>
  <si>
    <t>Rank amongst benchmark HEIs</t>
  </si>
  <si>
    <t xml:space="preserve">Comments were invited from QAEC members about the choice of benchmark HEIs on 29 Nov 2012. </t>
  </si>
  <si>
    <t>1 / 7</t>
  </si>
  <si>
    <t>SRUC</t>
  </si>
  <si>
    <t>Falmouth University</t>
  </si>
  <si>
    <t>Harper Adams University</t>
  </si>
  <si>
    <t>The Arts University Bournemouth</t>
  </si>
  <si>
    <t>Leeds Trinity University</t>
  </si>
  <si>
    <t>Bishop Grosseteste University</t>
  </si>
  <si>
    <t>Norwich University of the Arts</t>
  </si>
  <si>
    <t>Imperial College of Science</t>
  </si>
  <si>
    <t>=136</t>
  </si>
  <si>
    <t>sorted on this column, descending</t>
  </si>
  <si>
    <t>sorted on this column, ascending</t>
  </si>
  <si>
    <t>S20</t>
  </si>
  <si>
    <t>% with disability descending</t>
  </si>
  <si>
    <t>Arts University Bournemouth</t>
  </si>
  <si>
    <t>Royal Agricultural University</t>
  </si>
  <si>
    <t>weighting</t>
  </si>
  <si>
    <t>Entry standards</t>
  </si>
  <si>
    <t>Academic Services Spend</t>
  </si>
  <si>
    <t>Facilities Spend</t>
  </si>
  <si>
    <t>Overall Score</t>
  </si>
  <si>
    <t>Entry Standards</t>
  </si>
  <si>
    <t>Student Satisfaction</t>
  </si>
  <si>
    <t>Graduate Prospects</t>
  </si>
  <si>
    <t>Student-Staff Ratio</t>
  </si>
  <si>
    <t>http://www.thecompleteuniversityguide.co.uk/league-tables/</t>
  </si>
  <si>
    <t>LT6</t>
  </si>
  <si>
    <t>St Mary's University College, Belfast</t>
  </si>
  <si>
    <t>Total Score</t>
  </si>
  <si>
    <t>Newman University</t>
  </si>
  <si>
    <t>University of St Mark and St John</t>
  </si>
  <si>
    <t>S21</t>
  </si>
  <si>
    <t>S22</t>
  </si>
  <si>
    <t>% Salary £30k+</t>
  </si>
  <si>
    <t>University of South Wales</t>
  </si>
  <si>
    <t>=10</t>
  </si>
  <si>
    <t>Approx release date</t>
  </si>
  <si>
    <t>Queen Mary University of London</t>
  </si>
  <si>
    <t>actual descending</t>
  </si>
  <si>
    <t>THES score descending</t>
  </si>
  <si>
    <t>Guardian Medicine score descending</t>
  </si>
  <si>
    <t>Main table score descending</t>
  </si>
  <si>
    <t>Medicine score descending</t>
  </si>
  <si>
    <t>P&amp;P score descending</t>
  </si>
  <si>
    <t>% female descending</t>
  </si>
  <si>
    <t>% full-time descending</t>
  </si>
  <si>
    <t>% UK-domicile descending</t>
  </si>
  <si>
    <t>% 5-year growth in student FTEs descending</t>
  </si>
  <si>
    <t>% state school / college descending</t>
  </si>
  <si>
    <t>% low participation neighbourhood descending</t>
  </si>
  <si>
    <t>% in receipt of DSA descending</t>
  </si>
  <si>
    <t>% research student descending</t>
  </si>
  <si>
    <t>% UG student descending</t>
  </si>
  <si>
    <t>% PGT student descending</t>
  </si>
  <si>
    <t>% 1st/2.1 descending</t>
  </si>
  <si>
    <t>AS4</t>
  </si>
  <si>
    <t>Liverpool School of Tropical Medicine</t>
  </si>
  <si>
    <t>St Mary's University, Twickenham</t>
  </si>
  <si>
    <t xml:space="preserve">SSRs compare the FTE of staff teaching a subject with the FTE of students studying it, to get a ratio where a low SSR is treated positively in the league tables. </t>
  </si>
  <si>
    <t>Brunel University London</t>
  </si>
  <si>
    <t>Robert Gordon University</t>
  </si>
  <si>
    <t>Plymouth College of Art</t>
  </si>
  <si>
    <t>University of the West of Scotland</t>
  </si>
  <si>
    <t>Leeds Beckett University</t>
  </si>
  <si>
    <t>=62</t>
  </si>
  <si>
    <t>The Conservatoire for Dance and Drama</t>
  </si>
  <si>
    <t>The London School of Economics and Political Science</t>
  </si>
  <si>
    <t>The National Film and Television School</t>
  </si>
  <si>
    <t>The Royal Academy of Music</t>
  </si>
  <si>
    <t>The Royal Agricultural University</t>
  </si>
  <si>
    <t>The Royal Central School of Speech and Drama</t>
  </si>
  <si>
    <t>University of St Mark &amp; St John</t>
  </si>
  <si>
    <t>St. George's, University of London</t>
  </si>
  <si>
    <t>Ulster University</t>
  </si>
  <si>
    <t>University of the West of England</t>
  </si>
  <si>
    <t>Abertay University</t>
  </si>
  <si>
    <t>Single Subject Submission</t>
  </si>
  <si>
    <t>SRUC (Scotland's Rural College)</t>
  </si>
  <si>
    <t xml:space="preserve">Institute of Zoology </t>
  </si>
  <si>
    <t>Royal Central School of Speech and Drama, University of London</t>
  </si>
  <si>
    <t>University of Wales</t>
  </si>
  <si>
    <t>Heythrop College, University of London</t>
  </si>
  <si>
    <t>University of London Institute in Paris</t>
  </si>
  <si>
    <t>The following are benchmark HEIs identified by the Access Agreement Monitoring Group (14/3/13) for HESA PIs in S7-S10 and S12</t>
  </si>
  <si>
    <t xml:space="preserve">The PI covers all UK domiciled undergraduate students, rather than just entrants. All full-time students and those part-time students who are studying at </t>
  </si>
  <si>
    <t>least 50% of the time are included.</t>
  </si>
  <si>
    <t>=79</t>
  </si>
  <si>
    <t>% student FTEs descending</t>
  </si>
  <si>
    <t>S23</t>
  </si>
  <si>
    <t>AS5</t>
  </si>
  <si>
    <t>AS6</t>
  </si>
  <si>
    <t>2014 Rank ordered by GPA</t>
  </si>
  <si>
    <t>2008 Rank ordered by GPA</t>
  </si>
  <si>
    <t>2014 Rank ordered by Power</t>
  </si>
  <si>
    <t>2008 Rank ordered by Power</t>
  </si>
  <si>
    <t>Research Power</t>
  </si>
  <si>
    <t>R7</t>
  </si>
  <si>
    <t>THES GPA score descending</t>
  </si>
  <si>
    <t>THES Power score descending</t>
  </si>
  <si>
    <t>Research Quality</t>
  </si>
  <si>
    <t>Research Intensity</t>
  </si>
  <si>
    <t>=12</t>
  </si>
  <si>
    <t>The University of Law Limited</t>
  </si>
  <si>
    <t>Queen's University of Belfast</t>
  </si>
  <si>
    <r>
      <t>*</t>
    </r>
    <r>
      <rPr>
        <vertAlign val="superscript"/>
        <sz val="11"/>
        <rFont val="Arial Narrow"/>
        <family val="2"/>
        <charset val="0"/>
      </rPr>
      <t>1</t>
    </r>
    <r>
      <rPr>
        <sz val="11"/>
        <rFont val="Arial Narrow"/>
        <family val="2"/>
        <charset val="0"/>
      </rPr>
      <t xml:space="preserve"> The following HEIs are used as benchmark HEIs for the sections on League Tables, Applications and Students (except PIs). Theses HEIs are UCAS competitor HEIs defined as the 6 HEIs to which St George's applicants most commonly applied during a prior cycle. </t>
    </r>
  </si>
  <si>
    <t xml:space="preserve">HESA PIs are performance indicators and accompanying benchmarks are compiled, for each HEI, by HESA using the HESA student data. </t>
  </si>
  <si>
    <t xml:space="preserve">The following are benchmark HEIs which are UCAS competitor HEIs defined as the 6 HEIs to which St George's applicants most commonly applied during a previous cycle. </t>
  </si>
  <si>
    <t>King’s College London</t>
  </si>
  <si>
    <t>St George’s, University of London</t>
  </si>
  <si>
    <t>Queen’s University Belfast</t>
  </si>
  <si>
    <t>AS7</t>
  </si>
  <si>
    <t>=69</t>
  </si>
  <si>
    <t>% non-academic descending</t>
  </si>
  <si>
    <t>% non-UK descending</t>
  </si>
  <si>
    <t>AS8</t>
  </si>
  <si>
    <t>F10</t>
  </si>
  <si>
    <t>F11</t>
  </si>
  <si>
    <t xml:space="preserve">The Key Financial Indicators (KFIs) are compiled using information provided to HESA as part of the HESA Finance Statistics Return (FSR). The annual HESA Finance </t>
  </si>
  <si>
    <t xml:space="preserve">Statistics Return (FSR) is the main source of historical financial information on the total activities of all UK higher education institutions (HEIs). The FSR provides data in </t>
  </si>
  <si>
    <t xml:space="preserve">respect of the consolidated income and expenditure account, statement of recognised gains and losses, balance sheet and cash flow statement. The figures recorded for </t>
  </si>
  <si>
    <t xml:space="preserve">the consolidated income and expenditure account, balance sheet headings, statement of recognised gains and losses and cash flow statement should be the same as those </t>
  </si>
  <si>
    <t>recorded in the HEIs audited/published financial statements. The financial statements should be prepared in accordance with the Statement of recommended practice,</t>
  </si>
  <si>
    <t xml:space="preserve">(www.universitiesuk.ac.uk/Publications/Documents/SORP_2007.pdf), and comply with the financial reporting requirements contained in any UK legislation relevant to </t>
  </si>
  <si>
    <t xml:space="preserve">their constitution, such as the Companies Act and the Charities Act. The FSR uses the principles in the SORP to analyse the financial statements in greater detail than is </t>
  </si>
  <si>
    <t>required for published financial statements.</t>
  </si>
  <si>
    <t xml:space="preserve">The Key Financial Indicators (KFIs) are compiled using information provided to HESA as part of the HESA Finance Statistics Return (FSR). The annual </t>
  </si>
  <si>
    <t xml:space="preserve">HESA Finance Statistics Return (FSR) is the main source of historical financial information on the total activities of all UK higher education institutions </t>
  </si>
  <si>
    <t xml:space="preserve">(HEIs). The FSR provides data in respect of the consolidated income and expenditure account, statement of recognised gains and losses, balance </t>
  </si>
  <si>
    <t xml:space="preserve">sheet and cash flow statement. The figures recorded for the consolidated income and expenditure account, balance sheet headings, statement of </t>
  </si>
  <si>
    <t>The financial statements should be prepared in accordance with the Statement of recommended practice,</t>
  </si>
  <si>
    <t xml:space="preserve">recognised gains and losses and cash flow statement should be the same as those recorded in the HEIs audited/published financial statements. </t>
  </si>
  <si>
    <t xml:space="preserve">(www.universitiesuk.ac.uk/Publications/Documents/SORP_2007.pdf), and comply with the financial reporting requirements contained in any UK </t>
  </si>
  <si>
    <t xml:space="preserve">legislation relevant to their constitution, such as the Companies Act and the Charities Act. The FSR uses the principles in the SORP to analyse the </t>
  </si>
  <si>
    <t>financial statements in greater detail than is required for published financial statements.</t>
  </si>
  <si>
    <t>respect of the consolidated income and expenditure account, statement of recognised gains and losses, balance sheet and cash flow statement. The figures recorded</t>
  </si>
  <si>
    <t xml:space="preserve">for the consolidated income and expenditure account, balance sheet headings, statement of recognised gains and losses and cash flow statement should be the same </t>
  </si>
  <si>
    <t xml:space="preserve">as those recorded in the HEIs audited/published financial statements. The financial statements should be prepared in accordance with the Statement of recommended </t>
  </si>
  <si>
    <t xml:space="preserve">practice, (www.universitiesuk.ac.uk/Publications/Documents/SORP_2007.pdf), and comply with the financial reporting requirements contained in any UK legislation </t>
  </si>
  <si>
    <t xml:space="preserve">relevant to their constitution, such as the Companies Act and the Charities Act. The FSR uses the principles in the SORP to analyse the financial statements in greater </t>
  </si>
  <si>
    <t>detail than is required for published financial statements.</t>
  </si>
  <si>
    <t xml:space="preserve">The KFIs shown are a set of ratios extracted from the FSR. They are not performance indicators and take no account of institutional characteristics such as the range of </t>
  </si>
  <si>
    <t>subjects taught or the types of provision.</t>
  </si>
  <si>
    <t>The British School of Osteopathy</t>
  </si>
  <si>
    <t>University of Roehampton</t>
  </si>
  <si>
    <t>University of Buckingham</t>
  </si>
  <si>
    <t>Learning resources</t>
  </si>
  <si>
    <t>L1</t>
  </si>
  <si>
    <t xml:space="preserve">Students are asked to answer the following questions </t>
  </si>
  <si>
    <t>University of Keele</t>
  </si>
  <si>
    <t>University of Suffolk</t>
  </si>
  <si>
    <t>Rose Bruford College of Theatre and Performance</t>
  </si>
  <si>
    <t>City, University of London</t>
  </si>
  <si>
    <t>Research quality (%)</t>
  </si>
  <si>
    <t>Teaching quality - NSS (%)</t>
  </si>
  <si>
    <t>Entry standards (Ucas pts)</t>
  </si>
  <si>
    <t>Graduate prospects (%)</t>
  </si>
  <si>
    <t>Firsts/2:1s (%)</t>
  </si>
  <si>
    <t>Completion rate (%)</t>
  </si>
  <si>
    <t>Student-staff ratio</t>
  </si>
  <si>
    <t>Compatibility Report for SGUL key facts v50.xls</t>
  </si>
  <si>
    <t>Run on 06/10/2016 16:41</t>
  </si>
  <si>
    <t>The following features in this workbook are not supported by earlier versions of Excel. These features may be lost or degraded when opening this workbook in an earlier version of Excel or if you save this workbook in an earlier file format.</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</si>
  <si>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</si>
  <si>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</si>
  <si>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</si>
  <si>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</si>
  <si>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</si>
  <si>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First and 2:1s</t>
  </si>
  <si>
    <t>Completion Rates</t>
  </si>
  <si>
    <r>
      <t xml:space="preserve">actual </t>
    </r>
    <r>
      <rPr>
        <u val="single"/>
        <sz val="11"/>
        <rFont val="Arial Narrow"/>
        <family val="2"/>
        <charset val="0"/>
      </rPr>
      <t>ascending</t>
    </r>
  </si>
  <si>
    <t>Writtle University College</t>
  </si>
  <si>
    <t>† see relevant HE provider note.</t>
  </si>
  <si>
    <t>†† The Open University students are counted within the country where their national centre is located.</t>
  </si>
  <si>
    <t>‡‡ See PIs data intelligence for details of HE provider issues which impact on the non-continuation figures.</t>
  </si>
  <si>
    <t>Data includes 'Other' in % calculations</t>
  </si>
  <si>
    <t>Anglo-European College of Chiropractic</t>
  </si>
  <si>
    <t>The University of Cumbria</t>
  </si>
  <si>
    <t>Click here to return to contents</t>
  </si>
  <si>
    <t>SOAS University of London</t>
  </si>
  <si>
    <t>S24</t>
  </si>
  <si>
    <t>Median earnings male</t>
  </si>
  <si>
    <t>Median earnings female</t>
  </si>
  <si>
    <t>Female earnings as % of male earnings</t>
  </si>
  <si>
    <t xml:space="preserve">Definitions - </t>
  </si>
  <si>
    <t>The LEO dataset links information about students, including:</t>
  </si>
  <si>
    <t>• Personal characteristics such as gender, ethnic group and age;</t>
  </si>
  <si>
    <t xml:space="preserve">• Education, including schools, colleges and higher education institution attended, courses taken, and qualifications achieved; </t>
  </si>
  <si>
    <t xml:space="preserve">• Employment and income; and </t>
  </si>
  <si>
    <t>• Benefits claimed.</t>
  </si>
  <si>
    <t>It is created by combining data from the following sources:</t>
  </si>
  <si>
    <t xml:space="preserve">• The National Pupil Database (NPD) held by the Department for Education (DfE); </t>
  </si>
  <si>
    <t xml:space="preserve">• Higher Education Statistics Agency (HESA) data on students at UK publicly funded higher education institutions and some Alternative Providers  held by DfE; </t>
  </si>
  <si>
    <t xml:space="preserve">• Individualised Learner Record Data (ILR) on students at further education institutions held by DfE; </t>
  </si>
  <si>
    <t xml:space="preserve">• Employment data (P45 and P14) held by Her Majesty’s Revenue and Customs (HMRC); </t>
  </si>
  <si>
    <t xml:space="preserve">• The National Benefit Database, Labour Market System and Juvos data held by the Department for </t>
  </si>
  <si>
    <t>Work and Pensions (DWP).</t>
  </si>
  <si>
    <t>Population (male &amp; female)</t>
  </si>
  <si>
    <t>% Female to male earnings descending</t>
  </si>
  <si>
    <t>S25</t>
  </si>
  <si>
    <t>Earnings figures are annualised earnings and have been rounded to the nearest £100.</t>
  </si>
  <si>
    <t xml:space="preserve">Data has been suppressed based on cohorts with fewer than 11 graduates. </t>
  </si>
  <si>
    <t>https://www.gov.uk/government/statistics/graduate-outcomes-for-all-subjects-by-university</t>
  </si>
  <si>
    <t>S26</t>
  </si>
  <si>
    <t>Median earnings (male &amp; female)</t>
  </si>
  <si>
    <t>x</t>
  </si>
  <si>
    <t>TEF Year Two award</t>
  </si>
  <si>
    <t>z-score</t>
  </si>
  <si>
    <t>GOLD</t>
  </si>
  <si>
    <t>SILVER</t>
  </si>
  <si>
    <t>City College Plymouth</t>
  </si>
  <si>
    <t>Weston College of Further and Higher Education</t>
  </si>
  <si>
    <t>West Herts College</t>
  </si>
  <si>
    <t>South Tyneside College</t>
  </si>
  <si>
    <t>North Lindsey College</t>
  </si>
  <si>
    <t>South Devon College</t>
  </si>
  <si>
    <t>Hugh Baird College</t>
  </si>
  <si>
    <t>Silver†</t>
  </si>
  <si>
    <t>City College Brighton and Hove</t>
  </si>
  <si>
    <t>Leicester College</t>
  </si>
  <si>
    <t>Cleveland College of Art and Design</t>
  </si>
  <si>
    <t>Petroc</t>
  </si>
  <si>
    <t>Truro and Penwith College</t>
  </si>
  <si>
    <t>City of Bristol College</t>
  </si>
  <si>
    <t>West Kent and Ashford College</t>
  </si>
  <si>
    <t>Kaplan Open Learning (Essex) Limited</t>
  </si>
  <si>
    <t>The City of Liverpool College</t>
  </si>
  <si>
    <t>Blackpool and the Fylde College</t>
  </si>
  <si>
    <t>Hartpury College</t>
  </si>
  <si>
    <t>Cornwall College</t>
  </si>
  <si>
    <t>Kirklees College</t>
  </si>
  <si>
    <t>South &amp; City College Birmingham</t>
  </si>
  <si>
    <t>Exeter College</t>
  </si>
  <si>
    <t>Northampton College</t>
  </si>
  <si>
    <t>New College Stamford</t>
  </si>
  <si>
    <t>Activate Learning</t>
  </si>
  <si>
    <t>Myerscough College</t>
  </si>
  <si>
    <t>Hertford Regional College</t>
  </si>
  <si>
    <t>Wigan and Leigh College</t>
  </si>
  <si>
    <t>Sunderland College</t>
  </si>
  <si>
    <t>Sparsholt College</t>
  </si>
  <si>
    <t>Canterbury College</t>
  </si>
  <si>
    <t>East Durham College</t>
  </si>
  <si>
    <t>Solihull College and University Centre</t>
  </si>
  <si>
    <t>Neath Port Talbot College</t>
  </si>
  <si>
    <t>Abingdon and Witney College</t>
  </si>
  <si>
    <t>North Hertfordshire College</t>
  </si>
  <si>
    <t>Colchester Institute</t>
  </si>
  <si>
    <t>Chichester College</t>
  </si>
  <si>
    <t>Sussex Downs College</t>
  </si>
  <si>
    <t>BRONZE</t>
  </si>
  <si>
    <t>BPP University Limited</t>
  </si>
  <si>
    <t>Hereford College of Arts</t>
  </si>
  <si>
    <t>Oaklands College</t>
  </si>
  <si>
    <t>Milton Keynes College</t>
  </si>
  <si>
    <t>York College</t>
  </si>
  <si>
    <t>Calderdale College</t>
  </si>
  <si>
    <t>Plumpton College</t>
  </si>
  <si>
    <t>Dearne Valley College</t>
  </si>
  <si>
    <t>London Studio Centre Limited</t>
  </si>
  <si>
    <t>Farnborough College of Technology</t>
  </si>
  <si>
    <t>Preston College</t>
  </si>
  <si>
    <t>The Chicken Shed Theatre Trust</t>
  </si>
  <si>
    <t>Greater Brighton Metropolitan College</t>
  </si>
  <si>
    <t>Wakefield College</t>
  </si>
  <si>
    <t>BMC (Brooksby Melton College)</t>
  </si>
  <si>
    <t>NCG</t>
  </si>
  <si>
    <t>Loughborough College</t>
  </si>
  <si>
    <t>Lincoln College</t>
  </si>
  <si>
    <t>LTE Group</t>
  </si>
  <si>
    <t>North East Surrey College of Technology (NESCOT)</t>
  </si>
  <si>
    <t>Hopwood Hall College</t>
  </si>
  <si>
    <t>Hull College</t>
  </si>
  <si>
    <t>Doncaster College</t>
  </si>
  <si>
    <t>RNN Group</t>
  </si>
  <si>
    <t>Amersham &amp; Wycombe College</t>
  </si>
  <si>
    <t>Southport College</t>
  </si>
  <si>
    <t>Strode College</t>
  </si>
  <si>
    <t>Kingston Maurward College</t>
  </si>
  <si>
    <t>Askham Bryan College</t>
  </si>
  <si>
    <t>Hadlow College</t>
  </si>
  <si>
    <t>Kingston College</t>
  </si>
  <si>
    <t>Wiltshire College</t>
  </si>
  <si>
    <t>Accrington and Rossendale College</t>
  </si>
  <si>
    <t>Leeds City College</t>
  </si>
  <si>
    <t>Warwickshire College</t>
  </si>
  <si>
    <t>Reaseheath College</t>
  </si>
  <si>
    <t>Wrexham Glyndŵr University</t>
  </si>
  <si>
    <t>New College Durham</t>
  </si>
  <si>
    <t>Bishop Burton College</t>
  </si>
  <si>
    <t>Blackburn College</t>
  </si>
  <si>
    <t>Grimsby Institute of Further and Higher Education</t>
  </si>
  <si>
    <t>Bradford College</t>
  </si>
  <si>
    <t xml:space="preserve">Rank </t>
  </si>
  <si>
    <t xml:space="preserve">Data prepared by Elaina Soong, Senior Planning Officer, July 2017 </t>
  </si>
  <si>
    <t>++</t>
  </si>
  <si>
    <t>+</t>
  </si>
  <si>
    <t>=</t>
  </si>
  <si>
    <t>--</t>
  </si>
  <si>
    <t>A provider taking part in the TEF is awarded:</t>
  </si>
  <si>
    <t>GOLD for delivering consistently outstanding teaching, learning and outcomes for its students. It is of the highest quality found in the UK</t>
  </si>
  <si>
    <t>SILVER for delivering high quality teaching, learning and outcomes for its students. It consistently exceeds rigorous national quality requirements for UK higher education</t>
  </si>
  <si>
    <t>BRONZE for delivering teaching, learning and outcomes for its students that meet rigorous national quality requirements for UK higher education.</t>
  </si>
  <si>
    <t>Given the key role of metrics in informing TEF assessment, providers  must have a minimum set of reportable metrics in order to apply for a TEF rating higher than Bronze. This is one year of</t>
  </si>
  <si>
    <t>reportable, benchmarked  data for each of the core metrics, for either full or part-time students, whichever forms the majority taught at the provider.</t>
  </si>
  <si>
    <t>The minimum requirement to have a “full” set of metrics is three years of reportable, benchmarked data for each of the core metrics, for either full or part-time provision, whichever forms the majority.</t>
  </si>
  <si>
    <t xml:space="preserve">For a provider that has only one or two years of data for any of the core metrics, the duration of the TEF award will be reduced to reflect the number of complete years of data (i.e. if the provider only has </t>
  </si>
  <si>
    <t>one year of data, it will receive an award that is valid for one year and if it has two years of complete data, it will receive an award that is valid for two years.</t>
  </si>
  <si>
    <t xml:space="preserve">for FECs. These provide data about the characteristics of students and the courses and providers they are registered with. Some metrics use responses to the NSS and the DLHE </t>
  </si>
  <si>
    <t xml:space="preserve">survey. NSS data is collected by a third party and any data supplied to providers will be at a sufficiently aggregate level to prevent disclosure. </t>
  </si>
  <si>
    <t xml:space="preserve">The base data for all the metrics is the Higher Education Statistics Authority (HESA) student record (for HEIs, APs and some FECs) and the Individual Learner Record (ILR) </t>
  </si>
  <si>
    <t xml:space="preserve">. </t>
  </si>
  <si>
    <t>for each provider’s core and split metrics. The benchmark is a weighted sector average where weightings are based on the characteristics of the students at the provider.</t>
  </si>
  <si>
    <t xml:space="preserve">Benchmarks are used to allow meaningful comparisons between providers by taking into account the different mix of students at each provider. A unique benchmark is calculated </t>
  </si>
  <si>
    <t>http://www.hefce.ac.uk/media/HEFCE,2014/Content/Pubs/2016/201632/HEFCE2016_32.pdf</t>
  </si>
  <si>
    <t xml:space="preserve"> • A provider with three or more positive flags (either + or ++) and no negative flags (either - or - - ) should be considered initially as Gold.</t>
  </si>
  <si>
    <t xml:space="preserve"> • All other providers, including those with no flags at all, should be considered initially as Silver.</t>
  </si>
  <si>
    <t xml:space="preserve"> it would not be reasonable to assign an initial rating above Bronze to a provider that is below benchmark in two or more areas. </t>
  </si>
  <si>
    <t xml:space="preserve"> • A provider with two or more negative flags should be considered initially as Bronze, regardless of the number of positive flags. Given the focus of the TEF on excellence above the baseline,</t>
  </si>
  <si>
    <t xml:space="preserve">The likelihood of the initial hypotheses being maintained after the additional evidence in the provider submission is considered will increase commensurately </t>
  </si>
  <si>
    <t xml:space="preserve">with the number of positive or negative flags on core metrics. That is, the more clear-cut performance is against the core metrics, the less likely it is that the </t>
  </si>
  <si>
    <t>initial hypothesis will change in either direction in light of the further evidence.</t>
  </si>
  <si>
    <t xml:space="preserve">In the unusual case of a provider having six positive flags, we anticipate it will be highly unlikely that an initial hypothesis of Gold would not be maintained, regardless </t>
  </si>
  <si>
    <t xml:space="preserve">of the content of the additional evidence. Similarly, in the unusual case of a provider having six negative flags, it would be highly unlikely that an initial hypothesis </t>
  </si>
  <si>
    <t>of Bronze would not be maintained, regardless of the content of the additional evidence.</t>
  </si>
  <si>
    <t>The assessment process is in stages:</t>
  </si>
  <si>
    <t>c.   Review of the provider submission</t>
  </si>
  <si>
    <t>d.   Overall judgement of teaching quality</t>
  </si>
  <si>
    <t xml:space="preserve">b.   Review of performance based on split metrics </t>
  </si>
  <si>
    <t>a.   Review of core metrics (scroll to the bottom of this screen for the quick reference table of metrics)</t>
  </si>
  <si>
    <t>In order to aid the TEF assessors, core and split metrics will be flagged if they are significantly and materially above or below a weighted sector average (benchmark). Refer to the quick reference table at the bottom of this screen.</t>
  </si>
  <si>
    <t xml:space="preserve">(Each core metric will be presented for all the provider’s students (separately for full time and part time) and then for a series of sub groups (called splits) reflecting </t>
  </si>
  <si>
    <t xml:space="preserve">widening participation priorities. Assessors will be particularly interested where the split metric receives a flag but that flag is different from the same core metric.) </t>
  </si>
  <si>
    <t>z score descending</t>
  </si>
  <si>
    <t xml:space="preserve">Information taken from: </t>
  </si>
  <si>
    <t>http://www.hefce.ac.uk/media/HEFCE,2014/Content/Pubs/2016/201632/HEFCE2016_32a-g.PDF</t>
  </si>
  <si>
    <t>HEFCE TEF publication 2017</t>
  </si>
  <si>
    <t xml:space="preserve">HEIDI+ is the HE Information Database for Institutions and provides institutional data from the statutory returns. It is only accessible via subscription to designated users. </t>
  </si>
  <si>
    <t xml:space="preserve">All data includes the SGUL element of the Joint Faculty activities, unless specified otherwise. </t>
  </si>
  <si>
    <t>Rank                         % UK</t>
  </si>
  <si>
    <t>% UK</t>
  </si>
  <si>
    <t>Leeds Arts University</t>
  </si>
  <si>
    <t>The University College of Osteopathy</t>
  </si>
  <si>
    <t>Grŵp Llandrillo Menai</t>
  </si>
  <si>
    <t>Gower College Swansea</t>
  </si>
  <si>
    <t>Grŵp NPTC Group</t>
  </si>
  <si>
    <t>Data excludes atypicals &amp; not known nationality</t>
  </si>
  <si>
    <t xml:space="preserve">A staff member is defined as holding a teaching qualification if in the HESA staff record return they are recorded with one or more of ACTCHQUAL = 01 to 10. </t>
  </si>
  <si>
    <t xml:space="preserve">A staff member is defined as holding no qualification is they are recorded with ACTCHQUAL = 99, and unknown if ACTCHQUAL = 90. </t>
  </si>
  <si>
    <t>Staff are in the base population if they are employed at an institution in England and their ‘Academic employment function’ is either teaching only or both</t>
  </si>
  <si>
    <t xml:space="preserve">teaching and research (ACEMPFUN = 1, 3), and their ‘Terms of employment’ are Open-ended/Permanent or Fixed-term (TERMS = 1, 2) . </t>
  </si>
  <si>
    <t>If a member of staff is recorded with more than one academic teaching qualification then they are only counted once with status ‘Teaching qualification held’.</t>
  </si>
  <si>
    <t>Numbers of staff are rounded to the nearest 5 populations of fewer than 23 staff are suppressed</t>
  </si>
  <si>
    <t>% teaching qualifications descending</t>
  </si>
  <si>
    <t xml:space="preserve">Student headcount includes HE and FE students but excludes distance learning and franchise students. It also excludes dormant students, National College for Teaching </t>
  </si>
  <si>
    <t>and Leadership (NCTL) Subject Knowledge Enhancement (SKE) students, those on sabbatical or writing-up.</t>
  </si>
  <si>
    <t>Solent University</t>
  </si>
  <si>
    <t>AECC University College</t>
  </si>
  <si>
    <t>Grant for higher education institutions funded by Research England</t>
  </si>
  <si>
    <t>St George's</t>
  </si>
  <si>
    <t>201–250</t>
  </si>
  <si>
    <t>251–300</t>
  </si>
  <si>
    <t>301–350</t>
  </si>
  <si>
    <t>351–400</t>
  </si>
  <si>
    <t>401–500</t>
  </si>
  <si>
    <t>501–600</t>
  </si>
  <si>
    <t>601–800</t>
  </si>
  <si>
    <t>801–1000</t>
  </si>
  <si>
    <t>https://www.timeshighereducation.com/world-university-rankings</t>
  </si>
  <si>
    <t xml:space="preserve">Graduates are only included in the earnings figures if they have an earnings record on the P14, a record of sustained employment on the P45 or a record of positive profit from self employment as recorded in </t>
  </si>
  <si>
    <t>Self Assessment data. Please note that these figures do not distinguish between full-time and part-time employment. The numbers have been rounded to the nearest 5.</t>
  </si>
  <si>
    <t>Provider TEF Year Two ratings (2017)</t>
  </si>
  <si>
    <t>University of Nottingham, The</t>
  </si>
  <si>
    <t>Arts University Bournemouth, the</t>
  </si>
  <si>
    <t>University of Salford, The</t>
  </si>
  <si>
    <t>University of Northampton, The</t>
  </si>
  <si>
    <t>St. George's Hospital Medical School</t>
  </si>
  <si>
    <t>Ravensbourne University London</t>
  </si>
  <si>
    <t>University of Wales Trinity St David</t>
  </si>
  <si>
    <t>Plymouth Marjon University</t>
  </si>
  <si>
    <t>For lookups</t>
  </si>
  <si>
    <t>The student satisfaction measure is split into two components that give students’ views of the quality of their courses.</t>
  </si>
  <si>
    <t>i) Teaching quality</t>
  </si>
  <si>
    <t>ii) Student experience</t>
  </si>
  <si>
    <t xml:space="preserve">The reporting period for the HESA Student record is 1 August  to 31 July </t>
  </si>
  <si>
    <t>The reporting period for the HESA Student record is 1 August to 31 July.</t>
  </si>
  <si>
    <t>The reporting period for the HESA Student record is 1 August  to 31 July.</t>
  </si>
  <si>
    <t xml:space="preserve">TEF year 3 is a subset of the sector so it is not reported. </t>
  </si>
  <si>
    <t>Data includes HEIs with values in both research grants and contracts income &amp; academic staff costs</t>
  </si>
  <si>
    <t>Data includes HEIs with values in both Ph.Ds awarded and academic staff costs</t>
  </si>
  <si>
    <t xml:space="preserve">Research grants and contracts income per academic staff costs </t>
  </si>
  <si>
    <t>Data includes HEIs with values in both research funding allocation &amp; no of Ph.Ds awarded</t>
  </si>
  <si>
    <t xml:space="preserve">Data includes HEIs with values in both research grants and contracts income &amp; research funding allocation </t>
  </si>
  <si>
    <t>1c: Research grants and contracts</t>
  </si>
  <si>
    <t>1g: Total income</t>
  </si>
  <si>
    <t>Denominator</t>
  </si>
  <si>
    <t>Data:</t>
  </si>
  <si>
    <t>Numerator</t>
  </si>
  <si>
    <t>1b: Funding bogy grants</t>
  </si>
  <si>
    <t>2f: Total Expenditure - 2d: Depreciation</t>
  </si>
  <si>
    <t>2c: Investments + 2d: Cash and cash equivalents - 3a: Bank overdrafts</t>
  </si>
  <si>
    <t>1c: Research grants and contracts income</t>
  </si>
  <si>
    <t>Hartpury University</t>
  </si>
  <si>
    <t>Lamda Limited</t>
  </si>
  <si>
    <t>Royal Academy of Dramatic Art</t>
  </si>
  <si>
    <t>HESA Finance Table 1: Consolidated statement of comprehensive income and expenditure</t>
  </si>
  <si>
    <t>HESA Finance Table 3: Consolidated balance sheet</t>
  </si>
  <si>
    <t>HESA Finance Table 8: Expenditure -  breakdown by activity and HESA cost centre, 6n: Total research grants and contracts Total expenditure</t>
  </si>
  <si>
    <t xml:space="preserve">HESA Student Qualifiers FPE </t>
  </si>
  <si>
    <t>HESA Finance Table 8: Expenditure -  breakdown by activity and HESA cost centre</t>
  </si>
  <si>
    <t xml:space="preserve"> 1at: Total academic despartments, (column) 1 Academic Staff Costs</t>
  </si>
  <si>
    <t>FPE of Doctorates Awarded</t>
  </si>
  <si>
    <t>HESA Finance Table 5 Research Grants and Contract Income by source</t>
  </si>
  <si>
    <t xml:space="preserve"> 1at: Total academic despartments, (column) 15 Total 000s</t>
  </si>
  <si>
    <t>Mainstream QR + London weighting on mainstream QR + RDP supervison fund</t>
  </si>
  <si>
    <t>Annex A - Table 1: Recurrent grants for academic year</t>
  </si>
  <si>
    <t xml:space="preserve">HESA Staff (excluding non-academic atypical) FTE </t>
  </si>
  <si>
    <t>FTE of Teaching &amp; Research or Research Only contracts</t>
  </si>
  <si>
    <t>Research grants and contracts income per funding council allocation</t>
  </si>
  <si>
    <t>Note: recurrent teaching funding is increasing as the NMAH funding moves from HEE to OfS</t>
  </si>
  <si>
    <t>This data is taken from the HESA Finance Return</t>
  </si>
  <si>
    <t xml:space="preserve">The KFIs shown are a set of ratios extracted from the FSR. </t>
  </si>
  <si>
    <t>They are not performance indicators and take no account of institutional characteristics such as the range of subjects taught or the types of provision.</t>
  </si>
  <si>
    <r>
      <t>HESA Finance Table 1: Consolidated statement of comprehensive income and expenditure, 1c: Research grants and contracts income</t>
    </r>
    <r>
      <rPr>
        <b/>
        <sz val="11"/>
        <rFont val="Arial Narrow"/>
        <family val="2"/>
        <charset val="0"/>
      </rPr>
      <t xml:space="preserve"> -</t>
    </r>
    <r>
      <rPr>
        <sz val="11"/>
        <rFont val="Arial Narrow"/>
        <family val="2"/>
        <charset val="0"/>
      </rPr>
      <t xml:space="preserve"> </t>
    </r>
  </si>
  <si>
    <t>Percentage ratio of RG&amp;C net to total income</t>
  </si>
  <si>
    <r>
      <t>Income per GIA in m</t>
    </r>
    <r>
      <rPr>
        <vertAlign val="superscript"/>
        <sz val="11"/>
        <rFont val="Arial Narrow"/>
        <family val="2"/>
        <charset val="0"/>
      </rPr>
      <t>2</t>
    </r>
    <r>
      <rPr>
        <sz val="11"/>
        <rFont val="Arial Narrow"/>
        <family val="2"/>
        <charset val="0"/>
      </rPr>
      <t xml:space="preserve"> from the Estates Management Statistics report to HESA. </t>
    </r>
  </si>
  <si>
    <r>
      <t>SMGIANR (Non-residential GIA (Gross Internal Area) (m</t>
    </r>
    <r>
      <rPr>
        <vertAlign val="superscript"/>
        <sz val="11"/>
        <rFont val="Arial Narrow"/>
        <family val="2"/>
        <charset val="0"/>
      </rPr>
      <t>2</t>
    </r>
    <r>
      <rPr>
        <sz val="11"/>
        <rFont val="Arial Narrow"/>
        <family val="2"/>
        <charset val="0"/>
      </rPr>
      <t>))</t>
    </r>
  </si>
  <si>
    <t>FINRIT (HESA supplied non-residential income total (£))</t>
  </si>
  <si>
    <r>
      <t>NIA (Net Internal Area) in m</t>
    </r>
    <r>
      <rPr>
        <vertAlign val="superscript"/>
        <sz val="11"/>
        <rFont val="Arial Narrow"/>
        <family val="2"/>
        <charset val="0"/>
      </rPr>
      <t>2</t>
    </r>
    <r>
      <rPr>
        <sz val="11"/>
        <rFont val="Arial Narrow"/>
        <family val="2"/>
        <charset val="0"/>
      </rPr>
      <t xml:space="preserve"> teaching space per student heacount</t>
    </r>
  </si>
  <si>
    <r>
      <t>SMNIATET - Teaching NIA total (m</t>
    </r>
    <r>
      <rPr>
        <vertAlign val="superscript"/>
        <sz val="11"/>
        <rFont val="Arial Narrow"/>
        <family val="2"/>
        <charset val="0"/>
      </rPr>
      <t>2</t>
    </r>
    <r>
      <rPr>
        <sz val="11"/>
        <rFont val="Arial Narrow"/>
        <family val="2"/>
        <charset val="0"/>
      </rPr>
      <t>)</t>
    </r>
  </si>
  <si>
    <t>STSHTESH - HESA supplied teaching student headcount</t>
  </si>
  <si>
    <r>
      <t>Non-residential GIA (Gross Internal Area)  in m</t>
    </r>
    <r>
      <rPr>
        <vertAlign val="superscript"/>
        <sz val="11"/>
        <rFont val="Arial Narrow"/>
        <family val="2"/>
        <charset val="0"/>
      </rPr>
      <t>2</t>
    </r>
    <r>
      <rPr>
        <sz val="11"/>
        <rFont val="Arial Narrow"/>
        <family val="2"/>
        <charset val="0"/>
      </rPr>
      <t xml:space="preserve"> from the Estates Management Statistics report to HESA. </t>
    </r>
  </si>
  <si>
    <t>Estates Management Statistics:</t>
  </si>
  <si>
    <r>
      <t/>
    </r>
    <r>
      <rPr>
        <b/>
        <sz val="9"/>
        <color rgb="FF222222"/>
        <rFont val="Arial Narrow"/>
        <family val="2"/>
        <charset val="0"/>
      </rPr>
      <t xml:space="preserve">STSHTESH </t>
    </r>
    <r>
      <rPr>
        <sz val="9"/>
        <color rgb="FF222222"/>
        <rFont val="Arial Narrow"/>
        <family val="2"/>
        <charset val="0"/>
      </rPr>
      <t>contains the headcount of students on higher education taught courses. The headcount of all active student instances as at 1 December of the reporting period.</t>
    </r>
  </si>
  <si>
    <t>Percentage calculated from total including numbers of not known qualifications</t>
  </si>
  <si>
    <t>STFTET (Total student FTE) + SFFTET (Total staff FTE) - SFRFTET (Residential staff FTE total)</t>
  </si>
  <si>
    <t>Data includes Knowledge Exchange Funding</t>
  </si>
  <si>
    <t xml:space="preserve"> 1at: Total academic departments, (column) 15 Total 000s</t>
  </si>
  <si>
    <t>89=</t>
  </si>
  <si>
    <t>98=</t>
  </si>
  <si>
    <t>Wrexham Glyndwr University</t>
  </si>
  <si>
    <t>+ 7a: Bank loans and external borrowing + 7b: Obligations under finance leases and service concessions + 7c: Loans repayable to funding council</t>
  </si>
  <si>
    <t>The University of Keele</t>
  </si>
  <si>
    <t>St George's Hospital Medical School</t>
  </si>
  <si>
    <t xml:space="preserve">The data covered students who graduated with a first degree from 2009/10 to 2015/16 who were UK domiciled before studying (home students). </t>
  </si>
  <si>
    <t>The City University</t>
  </si>
  <si>
    <t>https://www.thetimes.co.uk/article/good-university-guide-in-full-tp6dzs7wn</t>
  </si>
  <si>
    <t>% BAME descending</t>
  </si>
  <si>
    <t xml:space="preserve">Z-score Ph.Ds awarded per funding council allocation </t>
  </si>
  <si>
    <t>Z-score Ph.D awarded per academic staff costs</t>
  </si>
  <si>
    <r>
      <t xml:space="preserve">% no longer in HE </t>
    </r>
    <r>
      <rPr>
        <u val="single"/>
        <sz val="11"/>
        <rFont val="Arial Narrow"/>
        <family val="2"/>
        <charset val="0"/>
      </rPr>
      <t>ascending</t>
    </r>
  </si>
  <si>
    <t>z-score descending</t>
  </si>
  <si>
    <t>Ph.Ds awarded</t>
  </si>
  <si>
    <t xml:space="preserve">Funding council allocation </t>
  </si>
  <si>
    <t xml:space="preserve"> Ph.D awarded</t>
  </si>
  <si>
    <t>Funding council allocation</t>
  </si>
  <si>
    <t>Academic staff costs (£000s)</t>
  </si>
  <si>
    <t>Research grants and contracts income (£000s)</t>
  </si>
  <si>
    <r>
      <t>Total Research Grants and Contracts income in academic cost centres (£000s)</t>
    </r>
    <r>
      <rPr>
        <b/>
        <vertAlign val="superscript"/>
        <sz val="11"/>
        <rFont val="Arial Narrow"/>
        <family val="2"/>
        <charset val="0"/>
      </rPr>
      <t>A</t>
    </r>
  </si>
  <si>
    <t>Rank % growth</t>
  </si>
  <si>
    <t>The young participation rate is calculated by dividing the number of young people from each area who enter higher education aged 18 or 19 by the young population of that area.</t>
  </si>
  <si>
    <t>POLAR4 classifies local areas across the UK according to the young participation rate in higher education using middle-layer super output areas (MSOAs) for England and Wales, intermediate</t>
  </si>
  <si>
    <t xml:space="preserve"> zones for Scotland, and super output areas for Northern Ireland (second-level statistical building block).</t>
  </si>
  <si>
    <t xml:space="preserve">The low particpation indicator has been produced using OfS POLAR4. </t>
  </si>
  <si>
    <t xml:space="preserve">POLAR4 was calculated using data on students who begun their studies between 2009-10 and 2013-14.The areas are then ranked by participation rate and split into five quintiles, </t>
  </si>
  <si>
    <t>each of which represents about a fifth of the young population.</t>
  </si>
  <si>
    <t xml:space="preserve">It estimates how likely young people are to go into HE according to where they live, and assigns local areas into quintiles. The population is split into five groups </t>
  </si>
  <si>
    <t xml:space="preserve">and assigned equally across five quintiles, where quintile 1 areas have the lowest rates of young participation and quintile 5 areas have the highest rates. </t>
  </si>
  <si>
    <t>This means that the quintile used in the classification applies to the local area and not to each individual.</t>
  </si>
  <si>
    <t xml:space="preserve">The OfS Participation of Local Areas (POLAR) classification is a UK-wide measure of educational disadvantage based on young participation rates in higher education (HE). </t>
  </si>
  <si>
    <t xml:space="preserve">https://www.hesa.ac.uk/data-and-analysis/performance-indicators/benchmarks </t>
  </si>
  <si>
    <t>The indicators in these tables have benchmarks attached. The benchmarks are average values which will change from one year to the next if the overall value of the characteristic changes.</t>
  </si>
  <si>
    <t xml:space="preserve"> They are provided to give information about the sort of values that might be expected for a HE provider’s indicator if no factors other than those allowed for were important. </t>
  </si>
  <si>
    <t xml:space="preserve">The factors included in this benchmarks are </t>
  </si>
  <si>
    <t>1. Subject of study</t>
  </si>
  <si>
    <t xml:space="preserve">Further information: </t>
  </si>
  <si>
    <t>Royal Academy of Dance</t>
  </si>
  <si>
    <t>AA School of Architecture</t>
  </si>
  <si>
    <t>The London Institute of Banking &amp; Finance</t>
  </si>
  <si>
    <t>University College of Estate Management</t>
  </si>
  <si>
    <t>LAMDA Limited</t>
  </si>
  <si>
    <t>Regent College</t>
  </si>
  <si>
    <t>Nelson College London Ltd</t>
  </si>
  <si>
    <t>Norland College</t>
  </si>
  <si>
    <t>University Centre Peterborough</t>
  </si>
  <si>
    <t>St Mellitus College</t>
  </si>
  <si>
    <t>Christ the Redeemer College</t>
  </si>
  <si>
    <t>2: Expenditure: 2a: Staff costs</t>
  </si>
  <si>
    <t>check</t>
  </si>
  <si>
    <r>
      <t/>
    </r>
    <r>
      <rPr>
        <vertAlign val="superscript"/>
        <sz val="11"/>
        <rFont val="Arial Narrow"/>
        <family val="2"/>
        <charset val="0"/>
      </rPr>
      <t>A</t>
    </r>
    <r>
      <rPr>
        <sz val="11"/>
        <rFont val="Arial Narrow"/>
        <family val="2"/>
        <charset val="0"/>
      </rPr>
      <t xml:space="preserve"> this may vary from the figure in table F2 as F2 includes activity outside academic cost centres</t>
    </r>
  </si>
  <si>
    <t>Research grants and contracts per academic staff FTE</t>
  </si>
  <si>
    <t>Grant for higher education institutions funded by OfS &amp; Research England</t>
  </si>
  <si>
    <t>Grant for higher education institutions funded by OfS</t>
  </si>
  <si>
    <t>OfS Benchmark (%)</t>
  </si>
  <si>
    <t>The subjects covered for this dataset is CAH code "CAH01-01 Medicine and dentistry".</t>
  </si>
  <si>
    <t>The subjects covered for this dataset is CAH code "CAH02-06 Allied health".</t>
  </si>
  <si>
    <t>University Campus Suffolk</t>
  </si>
  <si>
    <t>'x' means data have been suppressed due to small numbers to prevent disclosure</t>
  </si>
  <si>
    <t>S27</t>
  </si>
  <si>
    <t>S28</t>
  </si>
  <si>
    <t>S29</t>
  </si>
  <si>
    <t>S30</t>
  </si>
  <si>
    <t>Table S30: Provider TEF Year Two ratings (2017)</t>
  </si>
  <si>
    <t>The subjects covered for this dataset is CAH code "CAH02-05 Medical sciences".</t>
  </si>
  <si>
    <t>The subjects covered for this dataset is CAH code "CAH02-04 Nursing and midwifery".</t>
  </si>
  <si>
    <t xml:space="preserve">Table S21 : HESA Graduate Outcomes - % salary band for full-time, first degree, UK-domiciled graduates with in full-time paid employment </t>
  </si>
  <si>
    <t>% high skilled occupations</t>
  </si>
  <si>
    <t>This data is taken from the Department of Education Longitudinal Education Outcomes data. It focusses on the earnings outcomes in the tax year 2017/18 and from the graduating cohort 2011/12</t>
  </si>
  <si>
    <t>Anglia Ruskin University Higher Education Corporation</t>
  </si>
  <si>
    <t>University College of Osteopathy (The)</t>
  </si>
  <si>
    <t>=73</t>
  </si>
  <si>
    <t>=53</t>
  </si>
  <si>
    <t>Glyndwr University</t>
  </si>
  <si>
    <t>Name of Provider</t>
  </si>
  <si>
    <t>4</t>
  </si>
  <si>
    <t>5</t>
  </si>
  <si>
    <t>6</t>
  </si>
  <si>
    <t>8</t>
  </si>
  <si>
    <t>9</t>
  </si>
  <si>
    <t>11</t>
  </si>
  <si>
    <t>12</t>
  </si>
  <si>
    <t>13</t>
  </si>
  <si>
    <t>14</t>
  </si>
  <si>
    <t>15</t>
  </si>
  <si>
    <t>16</t>
  </si>
  <si>
    <t>17</t>
  </si>
  <si>
    <t>18</t>
  </si>
  <si>
    <t>19</t>
  </si>
  <si>
    <t>Guardian Score/100</t>
  </si>
  <si>
    <t>% Satisfied with Teaching</t>
  </si>
  <si>
    <t>Expenditure per student (fte)</t>
  </si>
  <si>
    <t>Average Entry Tariff</t>
  </si>
  <si>
    <t>Value added score/10</t>
  </si>
  <si>
    <t>Continuation</t>
  </si>
  <si>
    <t>Overall</t>
  </si>
  <si>
    <t>SRUC (Scotland’s Rural College)</t>
  </si>
  <si>
    <t>80=</t>
  </si>
  <si>
    <t>112=</t>
  </si>
  <si>
    <t>Career Prospects</t>
  </si>
  <si>
    <t xml:space="preserve">The employability of graduates is assessed by looking at the proportion of graduates who findgraduate level occupations (approximated by SOC groups 1-3: </t>
  </si>
  <si>
    <t>professional, managerial &amp; technical occupations) and students that go on to further study at a professional or HE level within 15 months of graduation</t>
  </si>
  <si>
    <t>Leeds Conservatoire</t>
  </si>
  <si>
    <t>Data excludes HEIs with no data in 2019-20</t>
  </si>
  <si>
    <t>The Open University in England</t>
  </si>
  <si>
    <t>Arden University</t>
  </si>
  <si>
    <t>SAE Education Limited</t>
  </si>
  <si>
    <t>Futureworks</t>
  </si>
  <si>
    <t>ACM Guildford Limited</t>
  </si>
  <si>
    <t>BIMM Limited</t>
  </si>
  <si>
    <t>Point Blank Music School</t>
  </si>
  <si>
    <t>The University of Law</t>
  </si>
  <si>
    <t>Mountview Academy of Theatre Arts</t>
  </si>
  <si>
    <t>Institute of Contemporary Music Performance</t>
  </si>
  <si>
    <t>Pearson College</t>
  </si>
  <si>
    <t>Academy of Live and Recorded Arts</t>
  </si>
  <si>
    <t>London Studio Centre</t>
  </si>
  <si>
    <t>Richmond, The American International University in London</t>
  </si>
  <si>
    <t>Arts Educational Schools</t>
  </si>
  <si>
    <t>Met Film School Limited</t>
  </si>
  <si>
    <t>New College of the Humanities</t>
  </si>
  <si>
    <t>Istituto Marangoni Limited</t>
  </si>
  <si>
    <t>Bloomsbury Institute</t>
  </si>
  <si>
    <t>BPP University</t>
  </si>
  <si>
    <t>Trinity College Bristol</t>
  </si>
  <si>
    <t>Chicken Shed Theatre Company</t>
  </si>
  <si>
    <t>Cliff College</t>
  </si>
  <si>
    <t>ForMission Ltd</t>
  </si>
  <si>
    <t>LCCM AU UK Limited</t>
  </si>
  <si>
    <t>London School of Theology</t>
  </si>
  <si>
    <t>Matrix College of Counselling and Psychotherapy Ltd</t>
  </si>
  <si>
    <t>The Metanoia Institute</t>
  </si>
  <si>
    <t>Moorlands College</t>
  </si>
  <si>
    <t>Nazarene Theological College</t>
  </si>
  <si>
    <t>Northern College of Acupuncture</t>
  </si>
  <si>
    <t>Regents Theological College</t>
  </si>
  <si>
    <t>London School of Science and Technology Limited</t>
  </si>
  <si>
    <t>The London College UCK</t>
  </si>
  <si>
    <t>Kensington College of Business</t>
  </si>
  <si>
    <t>Amity Global Education</t>
  </si>
  <si>
    <t>London School of Management Education</t>
  </si>
  <si>
    <t>City and Guilds of London Art School</t>
  </si>
  <si>
    <t>The Markfield Institute of Higher Education</t>
  </si>
  <si>
    <t>The College of Integrated Chinese Medicine</t>
  </si>
  <si>
    <t>7 / 7</t>
  </si>
  <si>
    <t>6 / 7</t>
  </si>
  <si>
    <t>125 / 170</t>
  </si>
  <si>
    <t>3 / 7</t>
  </si>
  <si>
    <t>London Film School Limited</t>
  </si>
  <si>
    <t>Mont Rose College of Management and Sciences</t>
  </si>
  <si>
    <t>Luther King House Educational Trust</t>
  </si>
  <si>
    <t>S31</t>
  </si>
  <si>
    <t>Projected completion and employment (PROCEED)</t>
  </si>
  <si>
    <t>Table S31: Projected completion and employment (PROCEED) by provider</t>
  </si>
  <si>
    <t>Arts Educational Schools(The)</t>
  </si>
  <si>
    <t>Mountview Academy of Theatre Arts Limited</t>
  </si>
  <si>
    <t>School of Oriental and African Studies</t>
  </si>
  <si>
    <t>ICMP Management Limited</t>
  </si>
  <si>
    <t>Solent University, Southampton</t>
  </si>
  <si>
    <t>Futureworks Training Limited</t>
  </si>
  <si>
    <t>Regent's University London Limited</t>
  </si>
  <si>
    <t>Nelson College London Limited</t>
  </si>
  <si>
    <t>Norland College Limited</t>
  </si>
  <si>
    <t>Pearson College Limited</t>
  </si>
  <si>
    <t>St Mellitus College Trust</t>
  </si>
  <si>
    <t>ALRA</t>
  </si>
  <si>
    <t>The Kingham Hill Trust</t>
  </si>
  <si>
    <t>Mont Rose College of Management and Sciences Limited</t>
  </si>
  <si>
    <t>UCK Limited</t>
  </si>
  <si>
    <t>Arden University Limited</t>
  </si>
  <si>
    <t>Richmond, the American International University in London, Inc.</t>
  </si>
  <si>
    <t>All Nations Christian College Limited</t>
  </si>
  <si>
    <t>Bristol Baptist College</t>
  </si>
  <si>
    <t>Spurgeon's College</t>
  </si>
  <si>
    <t>Architectural Association (Incorporated)</t>
  </si>
  <si>
    <t>KLC Limited</t>
  </si>
  <si>
    <t>Cambridge Arts &amp; Sciences Limited</t>
  </si>
  <si>
    <t>Point Blank Limited</t>
  </si>
  <si>
    <t>Assemblies of God Incorporated</t>
  </si>
  <si>
    <t>Elim Foursquare Gospel Alliance</t>
  </si>
  <si>
    <t>Trinity College (Bristol) Limited</t>
  </si>
  <si>
    <t>Irshad Trust</t>
  </si>
  <si>
    <t>The Cambridge Theological Federation</t>
  </si>
  <si>
    <t>Court Theatre Training Company Ltd</t>
  </si>
  <si>
    <t>City and Guilds of London Art School Limited</t>
  </si>
  <si>
    <t>NCH at Northeastern Limited</t>
  </si>
  <si>
    <t>Benchmark projected to obtain a degree (%)</t>
  </si>
  <si>
    <t>Projected to obtain a degree (%)</t>
  </si>
  <si>
    <t>RANK Projected to obtain a degree (%)</t>
  </si>
  <si>
    <t>=3</t>
  </si>
  <si>
    <t>=39</t>
  </si>
  <si>
    <t>=30</t>
  </si>
  <si>
    <t>=77</t>
  </si>
  <si>
    <t>=101</t>
  </si>
  <si>
    <t>=114</t>
  </si>
  <si>
    <t>=99</t>
  </si>
  <si>
    <t>Completion</t>
  </si>
  <si>
    <t>Benchmark Graduate Outcomes progression rate (%)</t>
  </si>
  <si>
    <t>Progression rate (%)</t>
  </si>
  <si>
    <t>RANK Progression rate (%)</t>
  </si>
  <si>
    <t>=15</t>
  </si>
  <si>
    <t>=51</t>
  </si>
  <si>
    <t>=71</t>
  </si>
  <si>
    <t>=123</t>
  </si>
  <si>
    <t>=121</t>
  </si>
  <si>
    <t>Graduate Outcomes</t>
  </si>
  <si>
    <t>Benchmark Proceed (%)</t>
  </si>
  <si>
    <t>Proceed (%)</t>
  </si>
  <si>
    <t>RANK Proceed (%)</t>
  </si>
  <si>
    <t>=90</t>
  </si>
  <si>
    <t>PROCEED</t>
  </si>
  <si>
    <t>sorted descending on ths</t>
  </si>
  <si>
    <t xml:space="preserve">- The projected completion and employment from entrant data (Proceed) rates displayed on this sheet are equal to the projected percentage of 2018-19 </t>
  </si>
  <si>
    <t>full-time first degree starters in the subject at the provider who will obtain a degree multiplied by the percentage of the provider's 2017-18 full-time first degree</t>
  </si>
  <si>
    <t>graduates from the subject who had progressed into a positive activity after graduation, according to the Graduate Outcomes survey.</t>
  </si>
  <si>
    <t>- Graduate activities considered positive for this measure are: professional employment, further study, retired, caring for someone, and travelling.</t>
  </si>
  <si>
    <t>of the sheet.</t>
  </si>
  <si>
    <t xml:space="preserve">- Data shown as '-' has been suppressed according to the suppression strategy outlined in the technical notes. Data shaded grey indicates that the data is at an </t>
  </si>
  <si>
    <t>increased risk of response bias due to a low response rate to the Graduate Outcomes survey, so extra caution should be taken in these cases.</t>
  </si>
  <si>
    <r>
      <t/>
    </r>
    <r>
      <rPr>
        <b/>
        <sz val="11"/>
        <rFont val="Arial Narrow"/>
        <family val="2"/>
        <charset val="0"/>
      </rPr>
      <t xml:space="preserve">- This data is experimental </t>
    </r>
    <r>
      <rPr>
        <sz val="11"/>
        <rFont val="Arial Narrow"/>
        <family val="2"/>
        <charset val="0"/>
      </rPr>
      <t>and should be considered alongside the research report 'Projected completion and employment from entrant data (Proceed)'.</t>
    </r>
  </si>
  <si>
    <r>
      <t>- Further detail and contextual data can be found by expanding columns</t>
    </r>
    <r>
      <rPr>
        <sz val="11"/>
        <rFont val="Arial Narrow"/>
        <family val="2"/>
        <charset val="0"/>
      </rPr>
      <t xml:space="preserve">, using the '+' buttons above columns K, Q and U or the '2' button in the top-left </t>
    </r>
  </si>
  <si>
    <t>8 / 131</t>
  </si>
  <si>
    <t>https://www.officeforstudents.org.uk/publications/proceed-updated-methodology-and-results/</t>
  </si>
  <si>
    <t>INTO University Partnerships Limited</t>
  </si>
  <si>
    <t>University Academy 92 Limited</t>
  </si>
  <si>
    <t>Data prepared by Adam Hussain, Senior Planning Officer, November 2021</t>
  </si>
  <si>
    <t/>
  </si>
  <si>
    <t>3</t>
  </si>
  <si>
    <t>All Nations Christian College</t>
  </si>
  <si>
    <t>Cambridge Arts and Sciences Limited</t>
  </si>
  <si>
    <t>Empire College London Limited</t>
  </si>
  <si>
    <t>ICON College of Technology and Management</t>
  </si>
  <si>
    <t>London Churchill College Ltd</t>
  </si>
  <si>
    <t>London School of Academics Ltd</t>
  </si>
  <si>
    <t>London School of Commerce &amp; IT Limited</t>
  </si>
  <si>
    <t>The City College</t>
  </si>
  <si>
    <t>The Salvation Army</t>
  </si>
  <si>
    <t>West Dean College</t>
  </si>
  <si>
    <t>=36</t>
  </si>
  <si>
    <t>=135</t>
  </si>
  <si>
    <t>=171</t>
  </si>
  <si>
    <t>Data prepared by Adam Hussain, Senior Planning Officer, Feb 2022</t>
  </si>
  <si>
    <t>=25</t>
  </si>
  <si>
    <t>=13</t>
  </si>
  <si>
    <t>c</t>
  </si>
  <si>
    <t>=29</t>
  </si>
  <si>
    <t>=9</t>
  </si>
  <si>
    <t>=47</t>
  </si>
  <si>
    <t>=61</t>
  </si>
  <si>
    <t>1001–1200</t>
  </si>
  <si>
    <t>30=</t>
  </si>
  <si>
    <t>106=</t>
  </si>
  <si>
    <t>110=</t>
  </si>
  <si>
    <t>119=</t>
  </si>
  <si>
    <t>University of The Arts London</t>
  </si>
  <si>
    <t>SOAS, University of London</t>
  </si>
  <si>
    <t>82=</t>
  </si>
  <si>
    <t>University of The West of Scotland</t>
  </si>
  <si>
    <t>St. Mary's University College Belfast</t>
  </si>
  <si>
    <t>Royal College of Music, London</t>
  </si>
  <si>
    <t>People &amp; Planet University League | People &amp; Planet (peopleandplanet.org)</t>
  </si>
  <si>
    <t>The University of St. Andrews</t>
  </si>
  <si>
    <t>Data excludes HEIs with no data in 2020-21</t>
  </si>
  <si>
    <t>updated Feb 22</t>
  </si>
  <si>
    <t>21 / 170</t>
  </si>
  <si>
    <t>2 / 7</t>
  </si>
  <si>
    <t>=19</t>
  </si>
  <si>
    <t>=34</t>
  </si>
  <si>
    <t>=41</t>
  </si>
  <si>
    <t>=44</t>
  </si>
  <si>
    <t>=57</t>
  </si>
  <si>
    <t>=64</t>
  </si>
  <si>
    <t>=116</t>
  </si>
  <si>
    <t>=132</t>
  </si>
  <si>
    <t>=140</t>
  </si>
  <si>
    <t>=144</t>
  </si>
  <si>
    <t>=146</t>
  </si>
  <si>
    <t>=151</t>
  </si>
  <si>
    <t>=156</t>
  </si>
  <si>
    <t>Table S8 : HESA PIs % young full-time first degree students from state schools or colleges 2020-21 - SGUL* and the HE sector</t>
  </si>
  <si>
    <t>Rank % from state schools or colleges
2020-21</t>
  </si>
  <si>
    <t>% from state schools or colleges
2020-21</t>
  </si>
  <si>
    <t>HESA location adjusted benchmark
2020-21</t>
  </si>
  <si>
    <t>Diff (% - benchmark)
2020-21</t>
  </si>
  <si>
    <t>Rank metric - benchmark
2020-21</t>
  </si>
  <si>
    <t>Rank amongst benchmark HEIs
2020-21</t>
  </si>
  <si>
    <t>Rank % from Low Participation Neighbourhoods
2020-21</t>
  </si>
  <si>
    <t>% from Low Participation Neighbourhoods
2020-21</t>
  </si>
  <si>
    <t>Table S9 : HESA PIs % young full-time first degree students from low participation neighbourhoods 2020-21 - SGUL* and the HE sector</t>
  </si>
  <si>
    <t>=76</t>
  </si>
  <si>
    <t>=95</t>
  </si>
  <si>
    <t>=125</t>
  </si>
  <si>
    <t>=130</t>
  </si>
  <si>
    <t>=134</t>
  </si>
  <si>
    <t>=141</t>
  </si>
  <si>
    <t>=145</t>
  </si>
  <si>
    <t>=153</t>
  </si>
  <si>
    <t>Table S10 : HESA PIs % full-time first degree students in receipt of Disabled Students' Allowance 2020-21 - SGUL* and the HE sector</t>
  </si>
  <si>
    <t>Rank % in receipt of DSA
2020-21</t>
  </si>
  <si>
    <t>% in receipt of DSA
2020-21</t>
  </si>
  <si>
    <t>HESA benchmark
2020-21</t>
  </si>
  <si>
    <t>The Sherwood Psychotherapy Training Institute Limited</t>
  </si>
  <si>
    <t>Glasgow School of Art◊</t>
  </si>
  <si>
    <t>Royal Conservatoire of Scotland◊</t>
  </si>
  <si>
    <t>Queen Margaret University, Edinburgh◊</t>
  </si>
  <si>
    <t>SRUC◊</t>
  </si>
  <si>
    <t>The University of Stirling◊</t>
  </si>
  <si>
    <t>The University of St Andrews◊</t>
  </si>
  <si>
    <t>The University of Aberdeen◊</t>
  </si>
  <si>
    <t>Edinburgh Napier University◊</t>
  </si>
  <si>
    <t>Central Film School London</t>
  </si>
  <si>
    <t>Abertay University◊</t>
  </si>
  <si>
    <t>The University of Edinburgh◊</t>
  </si>
  <si>
    <t>Heriot-Watt University◊</t>
  </si>
  <si>
    <t>The University of Dundee◊</t>
  </si>
  <si>
    <t>Robert Gordon University◊</t>
  </si>
  <si>
    <t>University of the Highlands and Islands◊</t>
  </si>
  <si>
    <t>The University of Glasgow◊</t>
  </si>
  <si>
    <t>The University of Strathclyde◊</t>
  </si>
  <si>
    <t>Glasgow Caledonian University◊</t>
  </si>
  <si>
    <t>The University of the West of Scotland◊</t>
  </si>
  <si>
    <t>Hult International Business School Ltd</t>
  </si>
  <si>
    <t>The College of Health Ltd</t>
  </si>
  <si>
    <t>The Islamic College</t>
  </si>
  <si>
    <t>The Film Education Training Trust Limited</t>
  </si>
  <si>
    <t>University Centre Quayside Limited</t>
  </si>
  <si>
    <t>=105</t>
  </si>
  <si>
    <t>=143</t>
  </si>
  <si>
    <t>=148</t>
  </si>
  <si>
    <t>=155</t>
  </si>
  <si>
    <t>=158</t>
  </si>
  <si>
    <t>=160</t>
  </si>
  <si>
    <t>=163</t>
  </si>
  <si>
    <t>=165</t>
  </si>
  <si>
    <t>=167</t>
  </si>
  <si>
    <t>=175</t>
  </si>
  <si>
    <t>=178</t>
  </si>
  <si>
    <t>=180</t>
  </si>
  <si>
    <t>=184</t>
  </si>
  <si>
    <t>=186</t>
  </si>
  <si>
    <t>=191</t>
  </si>
  <si>
    <t>=193</t>
  </si>
  <si>
    <t>=196</t>
  </si>
  <si>
    <t>=203</t>
  </si>
  <si>
    <t>=205</t>
  </si>
  <si>
    <t>Data excludes HEIs with no data or location adjusted benchmark in 2020-21</t>
  </si>
  <si>
    <t>% from state school / college 2020-21</t>
  </si>
  <si>
    <t>% from low participation neighbourhoods 2020-21</t>
  </si>
  <si>
    <t>% in receipt of DSA 2020-21</t>
  </si>
  <si>
    <t>114 / 176</t>
  </si>
  <si>
    <t>4 / 7</t>
  </si>
  <si>
    <t>HESA UK PIs T1a Participation of under represented groups - UK young FT entrants 2020-21</t>
  </si>
  <si>
    <t>150 / 157</t>
  </si>
  <si>
    <t>94 / =205</t>
  </si>
  <si>
    <t>Kaplan International Colleges U.K. Limited</t>
  </si>
  <si>
    <t>Institute of Art - London Limited</t>
  </si>
  <si>
    <t>British Academy of Jewellery Limited</t>
  </si>
  <si>
    <t>Waverley Abbey College</t>
  </si>
  <si>
    <t>The London School of Architecture</t>
  </si>
  <si>
    <t>Data prepared by Adam Hussain, Senior Planning Officer, March 2022</t>
  </si>
  <si>
    <t>updated Mar 22</t>
  </si>
  <si>
    <t>updated Nov 21</t>
  </si>
  <si>
    <t>Table S12 : HESA PIs % full-time first degree entrants who are no longer in HE following year of entry 2019-20 into 2020-21 - SGUL* and the HE sector</t>
  </si>
  <si>
    <t>Rank % no longer in HE in 2020-21</t>
  </si>
  <si>
    <t>% no longer in HE in 2020-21</t>
  </si>
  <si>
    <t>HESA benchmark 2020-21</t>
  </si>
  <si>
    <t>Diff (% - benchmark) 2020-21</t>
  </si>
  <si>
    <t>Rank metric - benchmark 2020-21</t>
  </si>
  <si>
    <t>Rank amongst benchmark HEIs % no longer in HE 2020-21</t>
  </si>
  <si>
    <t>% no longer in HE 2020-21</t>
  </si>
  <si>
    <t>18 / 19</t>
  </si>
  <si>
    <t>Rank % employed and/or studying</t>
  </si>
  <si>
    <t>ThinkSpace Education Limited</t>
  </si>
  <si>
    <t>2022-23 Recurrant grant
(2022 grant letter)</t>
  </si>
  <si>
    <t>UCL (University College London)</t>
  </si>
  <si>
    <t>King's College London, University of London</t>
  </si>
  <si>
    <t>University of East Anglia UEA</t>
  </si>
  <si>
    <t>Northumbria University, Newcastle</t>
  </si>
  <si>
    <t>Aston University, Birmingham</t>
  </si>
  <si>
    <t>Bristol, University of the West of England</t>
  </si>
  <si>
    <t>Teesside University, Middlesbrough</t>
  </si>
  <si>
    <t>University of Westminster, London</t>
  </si>
  <si>
    <t>Solent University (Southampton)</t>
  </si>
  <si>
    <t>Graduate Prospects - Outcomes</t>
  </si>
  <si>
    <t>Graduate Prospects - on track</t>
  </si>
  <si>
    <t>Rank 2023</t>
  </si>
  <si>
    <t>Anglia Ruskin University (ARU)</t>
  </si>
  <si>
    <t>St Mary’s University, Twickenham</t>
  </si>
  <si>
    <t>2021 Rank ordered by GPA</t>
  </si>
  <si>
    <t>Table R1 - Times Higher Education REF2021 ranking of institutions by GPA -  SGUL* and the HE sector</t>
  </si>
  <si>
    <t>2021 Rank ordered by Power</t>
  </si>
  <si>
    <t>Table R2 - Times Higher Education REF2021 ranking of institutions by Resarch Power -  SGUL* and the HE sector</t>
  </si>
  <si>
    <t>https://www.timeshighereducation.com/content/ref2021mainonlinetable</t>
  </si>
  <si>
    <t>Data prepared by Adam Hussain, Senior Planning Officer, August 2022</t>
  </si>
  <si>
    <t>=42 / 129</t>
  </si>
  <si>
    <t>102 / 129</t>
  </si>
  <si>
    <t>updated Aug 22</t>
  </si>
  <si>
    <t>For the overall institutional table, Times Higher Education aggregates these profiles into a single institutional quality profile based on the number of full-time equivalent staff submitted to each unit of assessment. This reflects the view that larger departments should count for more in calculating an institution’s overall quality. This is made up of profiles for output (worth 60% of the total), impact (25%) and environment (15%).</t>
  </si>
  <si>
    <r>
      <t xml:space="preserve">Institutions are, by default, ranked according to the </t>
    </r>
    <r>
      <rPr>
        <b/>
        <sz val="10"/>
        <rFont val="Calibri"/>
        <family val="2"/>
        <charset val="0"/>
        <scheme val="minor"/>
      </rPr>
      <t>grade point average</t>
    </r>
    <r>
      <rPr>
        <sz val="10"/>
        <rFont val="Calibri"/>
        <family val="2"/>
        <charset val="0"/>
        <scheme val="minor"/>
      </rPr>
      <t xml:space="preserve"> (GPA) of their overall quality profiles. GPA is calculated by multiplying its percentage of 4* research by 4, its percentage of 3* research by 3, its percentage of 2* research by 2 and its percentage of 1* research by 1; those figures are added together and then divided by 100 to give a score between 0 and 4.</t>
    </r>
  </si>
  <si>
    <r>
      <t xml:space="preserve">We also present </t>
    </r>
    <r>
      <rPr>
        <b/>
        <sz val="10"/>
        <rFont val="Calibri"/>
        <family val="2"/>
        <charset val="0"/>
        <scheme val="minor"/>
      </rPr>
      <t>research power</t>
    </r>
    <r>
      <rPr>
        <sz val="10"/>
        <rFont val="Calibri"/>
        <family val="2"/>
        <charset val="0"/>
        <scheme val="minor"/>
      </rPr>
      <t xml:space="preserve"> scores. These are calculated by multiplying the institution’s GPA by the total number of full-time equivalent staff submitted, and then scaling that figure such that the highest score in the ranking is 1,000. This is an attempt to produce an easily comparable score that takes into account volume as well as GPA, reflecting the view that excellence is, to some extent, a function of scale as well as quality. Research power also gives a closer indication of the relative size of the research block grant that each institution is likely to receive on the basis of the REF results.</t>
    </r>
  </si>
  <si>
    <t>THES REF 2021 Grade Point Average</t>
  </si>
  <si>
    <t>THES REF 2021 Power score</t>
  </si>
  <si>
    <t>2022-23 Research funding
(2022 grant letter)</t>
  </si>
  <si>
    <t>2022-23 Recurrant grant 
(2022 grant letter)</t>
  </si>
  <si>
    <t>Data excludes HEIs with no recurrent grant in 2022-23</t>
  </si>
  <si>
    <t>Data not reported as no longer compulsory</t>
  </si>
  <si>
    <t>149 / 154</t>
  </si>
  <si>
    <t>REF2021 &amp; Research</t>
  </si>
  <si>
    <t>HESA UK PIs T7 Participation of UK UG students at HEPs in receipt of DSA 2020-21</t>
  </si>
  <si>
    <t>HESA UK PIs T3 Non-continuation following year of entry - UK FT first degree entrants 2020-21</t>
  </si>
  <si>
    <t>Provider name</t>
  </si>
  <si>
    <t>Arts University Plymouth</t>
  </si>
  <si>
    <t>Rank 2021-22</t>
  </si>
  <si>
    <t>Table S1 : Student headcount 2021-22 - SGUL* and the HE sector</t>
  </si>
  <si>
    <t>Rank amongst benchmark HEIs      2021-22</t>
  </si>
  <si>
    <t>2021/22</t>
  </si>
  <si>
    <t>Data prepared by Ledish Ratnakumar, Planning Officer, Feb 2023</t>
  </si>
  <si>
    <t>Student headcount 2021-22</t>
  </si>
  <si>
    <t>126 / 170</t>
  </si>
  <si>
    <t>HEIDI+ using HESA Student data 2021-22</t>
  </si>
  <si>
    <t>updated Feb 23</t>
  </si>
  <si>
    <t>Data excludes HEIs with zero students in 2021-22</t>
  </si>
  <si>
    <t>Table S2 : % Female student headcount 2021-22 - SGUL* and the HE sector</t>
  </si>
  <si>
    <t>Student headcount by sex 2021-22</t>
  </si>
  <si>
    <t>22 / 170</t>
  </si>
  <si>
    <t>Rank                     % full-time               2021-22</t>
  </si>
  <si>
    <t>Number full-time student headcount 2021-22</t>
  </si>
  <si>
    <t>% full-time student headcount 2021-22</t>
  </si>
  <si>
    <t>Rank amongst benchmark HEIs 2021-22</t>
  </si>
  <si>
    <t>Table S3 : % Full-time student headcount 2021-22 - SGUL* and the HE sector</t>
  </si>
  <si>
    <t>Student headcount by mode 2021-22</t>
  </si>
  <si>
    <t>145 / 170</t>
  </si>
  <si>
    <t>HEIDI+ using HESA Student data 2021-21</t>
  </si>
  <si>
    <t>Table S4 : % UK-domiciled student headcount 2021-22 - SGUL* and the HE sector</t>
  </si>
  <si>
    <t>Student headcount by domcile 2021-22</t>
  </si>
  <si>
    <r>
      <t xml:space="preserve">Data excludes HEIs with zero students in 2017-18 </t>
    </r>
    <r>
      <rPr>
        <i/>
        <u val="single"/>
        <sz val="11"/>
        <rFont val="Arial Narrow"/>
        <family val="2"/>
        <charset val="0"/>
      </rPr>
      <t>or</t>
    </r>
    <r>
      <rPr>
        <i/>
        <sz val="11"/>
        <rFont val="Arial Narrow"/>
        <family val="2"/>
        <charset val="0"/>
      </rPr>
      <t xml:space="preserve"> 2021-22</t>
    </r>
  </si>
  <si>
    <t>**- Institute of Education merged with UCL in Dec 2014 so 2011-12 to 2014-15 have been included into UCL data. 2017-18 data is already included in UCL.</t>
  </si>
  <si>
    <t>Table S5 : 5-year growth in student FTEs 2021-22 - SGUL* and the HE sector</t>
  </si>
  <si>
    <t>5-year growth in student FTEs 2017-18 &amp; 2021-22</t>
  </si>
  <si>
    <t>98 / 167</t>
  </si>
  <si>
    <t>HEIDI+ using HESA Student data 2017-18 &amp; 2021-22</t>
  </si>
  <si>
    <t>=154</t>
  </si>
  <si>
    <t>Rank FTE            2021-22</t>
  </si>
  <si>
    <t>2021-22 HE students FTE</t>
  </si>
  <si>
    <t>Table S6 : Student FTEs 2021-22 - SGUL* and the HE sector</t>
  </si>
  <si>
    <t>Student FTE 2021-22</t>
  </si>
  <si>
    <t>% BAME students (UK-domiciled only) 2021-22</t>
  </si>
  <si>
    <t>Table S7 : % BAME students (UK-domiciled only with known ethnicity) 2021-22 - SGUL* and the HE sector</t>
  </si>
  <si>
    <t>Unknown
2021-22</t>
  </si>
  <si>
    <t>BAME
2021-22</t>
  </si>
  <si>
    <t>White
2021-22</t>
  </si>
  <si>
    <t>Rank % BAME 2021-22</t>
  </si>
  <si>
    <t>Data excludes HEIs with no student data in 2021-22</t>
  </si>
  <si>
    <t>11 / 170</t>
  </si>
  <si>
    <t>Student headcount by disability 2021-22</t>
  </si>
  <si>
    <t>Table S11 : % Disabled student headcount 2021-22 - SGUL* and the HE sector</t>
  </si>
  <si>
    <t>Rank % disabled 2021-22</t>
  </si>
  <si>
    <t>Number students known to be disabled 2021-22</t>
  </si>
  <si>
    <t>Number students with no known disability/ unknown 2021-22</t>
  </si>
  <si>
    <t>% disabled student headcount 2021-22</t>
  </si>
  <si>
    <t>Data excludes HEIs with no data in 2021-22</t>
  </si>
  <si>
    <t>% not assessed as eligible to pay home fees 2021-22</t>
  </si>
  <si>
    <t>107 / 170</t>
  </si>
  <si>
    <t>Table S13 : % student headcount paying overseas fee 2021-22 - SGUL* and the HE sector</t>
  </si>
  <si>
    <t>145 / 165</t>
  </si>
  <si>
    <t>Table S14 : % Research student headcount 2021-22 - SGUL* and the HE sector</t>
  </si>
  <si>
    <t>Number research student headcount 2021-22</t>
  </si>
  <si>
    <t>Number taught (UG &amp; PG) student headcount 2021-22</t>
  </si>
  <si>
    <t>% research student headcount 2021-22</t>
  </si>
  <si>
    <t>Table S15 : % UG student headcount 2021-22 - SGUL* and the HE sector</t>
  </si>
  <si>
    <t>Number UG student headcount 2021-22</t>
  </si>
  <si>
    <t>Number PG student headcount 2021-22</t>
  </si>
  <si>
    <t>% UG student headcount 2021-22</t>
  </si>
  <si>
    <t>=166</t>
  </si>
  <si>
    <t>=168</t>
  </si>
  <si>
    <t>Table S16 : % PGT student headcount 2021-22 - SGUL* and the HE sector</t>
  </si>
  <si>
    <t>Number PGT student headcount 2021-22</t>
  </si>
  <si>
    <t>Number PGR student headcount 2021-22</t>
  </si>
  <si>
    <t>% PGT student headcount 2021-22</t>
  </si>
  <si>
    <t>% Research student headcount 2021-22</t>
  </si>
  <si>
    <t>102 / 149</t>
  </si>
  <si>
    <t>68 / 165</t>
  </si>
  <si>
    <t>93 / 169</t>
  </si>
  <si>
    <t>First degree qualifiers with 1st and 2.1s 2021-22</t>
  </si>
  <si>
    <t>Table S18 : % of 1st/2.1s awarded 2021-22 - SGUL* and the HE sector</t>
  </si>
  <si>
    <t>Rank 1st/2.1  2021-22</t>
  </si>
  <si>
    <t>First class honours  2021-22</t>
  </si>
  <si>
    <t>Upper second class honours      2021-22</t>
  </si>
  <si>
    <t>Lower second class honours  2021-22</t>
  </si>
  <si>
    <t>Third class honours / Pass         2021-22</t>
  </si>
  <si>
    <t>%1st (out of classified degrees)  2021-22</t>
  </si>
  <si>
    <t>%1st/2.1 (out of classified degrees)                2021-22</t>
  </si>
  <si>
    <t>Unclassified  2021-22</t>
  </si>
  <si>
    <t>Classification not applicable  2021-22</t>
  </si>
  <si>
    <t>Rank amongst benchmark HEIs  2021-22</t>
  </si>
  <si>
    <t>University of Newcastle-Upon-Tyne</t>
  </si>
  <si>
    <t>=28</t>
  </si>
  <si>
    <t>The University of St andrews</t>
  </si>
  <si>
    <t>=2</t>
  </si>
  <si>
    <t>Croydon College</t>
  </si>
  <si>
    <t>The University of The West of Scotland</t>
  </si>
  <si>
    <t>=43</t>
  </si>
  <si>
    <t>University of Northumbria At Newcastle</t>
  </si>
  <si>
    <t>=48</t>
  </si>
  <si>
    <t>Havering College of Further and Higher Education</t>
  </si>
  <si>
    <t>TEC Partnership</t>
  </si>
  <si>
    <t>N/A</t>
  </si>
  <si>
    <t>19=</t>
  </si>
  <si>
    <t>69=</t>
  </si>
  <si>
    <t>71=</t>
  </si>
  <si>
    <t>85=</t>
  </si>
  <si>
    <t>88=</t>
  </si>
  <si>
    <t>105=</t>
  </si>
  <si>
    <t>20=</t>
  </si>
  <si>
    <t>33=</t>
  </si>
  <si>
    <t>38=</t>
  </si>
  <si>
    <t>42=</t>
  </si>
  <si>
    <t>45=</t>
  </si>
  <si>
    <t>57=</t>
  </si>
  <si>
    <t>115=</t>
  </si>
  <si>
    <t>122=</t>
  </si>
  <si>
    <t>Rank % female 2021-22</t>
  </si>
  <si>
    <t>Number female student headcount   2021-22</t>
  </si>
  <si>
    <t>% Female student headcount      2021-22</t>
  </si>
  <si>
    <t>University of Birmingham </t>
  </si>
  <si>
    <t>University of Bristol </t>
  </si>
  <si>
    <t>University of Cambridge </t>
  </si>
  <si>
    <t>Cardiff University </t>
  </si>
  <si>
    <t>Durham University </t>
  </si>
  <si>
    <t>University of Edinburgh </t>
  </si>
  <si>
    <t>University of Exeter </t>
  </si>
  <si>
    <t>University of Glasgow </t>
  </si>
  <si>
    <t>Imperial College London </t>
  </si>
  <si>
    <t>King's College London </t>
  </si>
  <si>
    <t>University of Leeds </t>
  </si>
  <si>
    <t>University of Liverpool </t>
  </si>
  <si>
    <t>London School of Economics and Political Science </t>
  </si>
  <si>
    <t>University of Manchester </t>
  </si>
  <si>
    <t>Newcastle University </t>
  </si>
  <si>
    <t>University of Nottingham </t>
  </si>
  <si>
    <t>University of Oxford </t>
  </si>
  <si>
    <t>Queen Mary University of London </t>
  </si>
  <si>
    <t>Queen’s University Belfast </t>
  </si>
  <si>
    <t>University of Sheffield </t>
  </si>
  <si>
    <t>University of Southampton </t>
  </si>
  <si>
    <t>University College London </t>
  </si>
  <si>
    <t>University of Warwick </t>
  </si>
  <si>
    <t>University of York </t>
  </si>
  <si>
    <t>The following are Russel Group universities.</t>
  </si>
  <si>
    <t>Russel Group universities        2021-22</t>
  </si>
  <si>
    <t>2017-18 HE students FTE</t>
  </si>
  <si>
    <t>Rank amongst benchmark HEIs   2021-22</t>
  </si>
  <si>
    <t>% BAME (out of known ethnicity) 2021-22</t>
  </si>
  <si>
    <t>% not paying home fees 2021-22</t>
  </si>
  <si>
    <t>Not eligible to pay home fees 2021-22</t>
  </si>
  <si>
    <t>Fee eligibility not assessed 2021-22</t>
  </si>
  <si>
    <t>Eligible to pay home fees           2021-22</t>
  </si>
  <si>
    <t>Rank % not paying home fee      
2021-22</t>
  </si>
  <si>
    <t>BIMM University</t>
  </si>
  <si>
    <t>=162</t>
  </si>
  <si>
    <t>=164</t>
  </si>
  <si>
    <t>=170</t>
  </si>
  <si>
    <t>=177</t>
  </si>
  <si>
    <t>=179</t>
  </si>
  <si>
    <t>=194</t>
  </si>
  <si>
    <t>The Engineering and Design Institute London</t>
  </si>
  <si>
    <t xml:space="preserve">*From 2019/20, it is not mandatory for HE providers in England and Northern Ireland to return information about non-academic staff. </t>
  </si>
  <si>
    <t xml:space="preserve">Of the 216 providers returning staff data to HESA in 2021/22, 129 opted into returning data about all of their non-academic staff. </t>
  </si>
  <si>
    <t xml:space="preserve">The remaining 87 opted-out and therefore only returned non-academic staff data pertaining to vice-chancellors/head of institutions or governors. </t>
  </si>
  <si>
    <t>Where providers have opted out of submitting non-academic data, we have suppressed these numbers from provider level tables along with their respective totals.  </t>
  </si>
  <si>
    <t>=161</t>
  </si>
  <si>
    <t>=188</t>
  </si>
  <si>
    <t>=129</t>
  </si>
  <si>
    <t>=149</t>
  </si>
  <si>
    <t>=60</t>
  </si>
  <si>
    <t>=102</t>
  </si>
  <si>
    <t>=150</t>
  </si>
  <si>
    <t>=157</t>
  </si>
  <si>
    <t>=172</t>
  </si>
  <si>
    <t>=54</t>
  </si>
  <si>
    <t xml:space="preserve">Rank % non-academic
</t>
  </si>
  <si>
    <t>From HESA Staff 2019-20, reporting staff who are non-academic became voluntary, so this ranks only for those who report this</t>
  </si>
  <si>
    <t>Global Banking School Limited</t>
  </si>
  <si>
    <t>Tavistock and Portman NHS Foundation Trust</t>
  </si>
  <si>
    <t>Navitas UK Holdings Limited</t>
  </si>
  <si>
    <t>Regent College London</t>
  </si>
  <si>
    <t>CEG UFP Limited</t>
  </si>
  <si>
    <t>ESCP Europe Business School</t>
  </si>
  <si>
    <t>Dartington Hall Trust (The)</t>
  </si>
  <si>
    <t>David Game College Ltd</t>
  </si>
  <si>
    <t>Northern School of Contemporary Dance</t>
  </si>
  <si>
    <t>Newbold College</t>
  </si>
  <si>
    <t>Missio Dei</t>
  </si>
  <si>
    <t>The Council of the Inns of Court</t>
  </si>
  <si>
    <t>Royal School of Needlework (The)</t>
  </si>
  <si>
    <t>Applied Business Academy Limited</t>
  </si>
  <si>
    <t>Results Consortium Limited</t>
  </si>
  <si>
    <t>BCNO Limited</t>
  </si>
  <si>
    <t>Apex College</t>
  </si>
  <si>
    <t>The College of Osteopaths</t>
  </si>
  <si>
    <t>Data prepared by Ledish Ratnakumar, Planning Officer, Apr 2023</t>
  </si>
  <si>
    <t>Rank
2021-22</t>
  </si>
  <si>
    <t>updated Apr 23</t>
  </si>
  <si>
    <t>Rank ratio
2021-22</t>
  </si>
  <si>
    <t xml:space="preserve">3a: Bank overdrafts  + 3b: Bank loans and external borrowing + 3c: Obligations under finance leases and service concessions + 3f: Loans repayable to funding council </t>
  </si>
  <si>
    <t>=137</t>
  </si>
  <si>
    <t>Table R3 : Ph.D awarded per academic staff costs 2021-22 - SGUL* and the HE sector</t>
  </si>
  <si>
    <t>Ph.D awarded per academic staff costs 2021-22</t>
  </si>
  <si>
    <t>HEIDI+ using HESA Student qualifiers &amp; HESA Finance data 2021-22</t>
  </si>
  <si>
    <t>Table R5 : Ph.Ds awarded per funding council allocation 2021-22 - SGUL* and the HE sector</t>
  </si>
  <si>
    <t>HEIDI+ using HESA Finance data 2021-22 &amp; Research England 2021-22 data</t>
  </si>
  <si>
    <t>Table R6 : Research grants &amp; contracts income per funding council allocation 2021-22 - SGUL* and the HE sector</t>
  </si>
  <si>
    <t>Research grants &amp; contracts per funding council allocation 2021-22</t>
  </si>
  <si>
    <t>Ph.Ds awarded per funding council allocation 2021-22</t>
  </si>
  <si>
    <t>109 / 140</t>
  </si>
  <si>
    <t>HESA Finance Table 4: Consolidated statement of cash flows 2: Adjustment for non-cash items: 2i: Increase/(Decrease) in pension provisions</t>
  </si>
  <si>
    <t>HESA Finance Table 1: Consolidated statement of comprehensive income and expenditure 3: Surplus/(deficit) before other gains/losses and share of surplus/(deficit) in joint ventures and associates +</t>
  </si>
  <si>
    <t>Data prepared by Ledish Ratnakumar, Planning Officer, August 2023</t>
  </si>
  <si>
    <t>Data excludes HEIs with blank ratio in 2021-22</t>
  </si>
  <si>
    <r>
      <t>Table E2 : Income per Non-residential GIA in m</t>
    </r>
    <r>
      <rPr>
        <b/>
        <vertAlign val="superscript"/>
        <sz val="11"/>
        <rFont val="Arial Narrow"/>
        <family val="2"/>
        <charset val="0"/>
      </rPr>
      <t>2</t>
    </r>
    <r>
      <rPr>
        <b/>
        <sz val="11"/>
        <rFont val="Arial Narrow"/>
        <family val="2"/>
        <charset val="0"/>
      </rPr>
      <t xml:space="preserve"> 2021-22 - SGUL* and the HE sector</t>
    </r>
  </si>
  <si>
    <t>Income per Non-residential GIA 2021-22</t>
  </si>
  <si>
    <t>HEIDI+ using HESA EMS data 2021-22 / CIF metric</t>
  </si>
  <si>
    <t>updated Aug 23</t>
  </si>
  <si>
    <r>
      <t>Table E1 : Non-residential GIA in m</t>
    </r>
    <r>
      <rPr>
        <b/>
        <vertAlign val="superscript"/>
        <sz val="11"/>
        <rFont val="Arial Narrow"/>
        <family val="2"/>
        <charset val="0"/>
      </rPr>
      <t>2</t>
    </r>
    <r>
      <rPr>
        <b/>
        <sz val="11"/>
        <rFont val="Arial Narrow"/>
        <family val="2"/>
        <charset val="0"/>
      </rPr>
      <t xml:space="preserve"> per student and staff full-time equivalent (FTE) 2021-22 - SGUL* and the HE sector</t>
    </r>
  </si>
  <si>
    <t>HEI income non-residential (£)
2021-22</t>
  </si>
  <si>
    <r>
      <t>GIA non-residential (m</t>
    </r>
    <r>
      <rPr>
        <b/>
        <vertAlign val="superscript"/>
        <sz val="11"/>
        <rFont val="Arial Narrow"/>
        <family val="2"/>
        <charset val="0"/>
      </rPr>
      <t>2</t>
    </r>
    <r>
      <rPr>
        <b/>
        <sz val="11"/>
        <rFont val="Arial Narrow"/>
        <family val="2"/>
        <charset val="0"/>
      </rPr>
      <t>)
2021-22</t>
    </r>
  </si>
  <si>
    <t>Ratio
2021-22</t>
  </si>
  <si>
    <r>
      <t>GIA Non-Residential (m</t>
    </r>
    <r>
      <rPr>
        <b/>
        <vertAlign val="superscript"/>
        <sz val="11"/>
        <rFont val="Arial Narrow"/>
        <family val="2"/>
        <charset val="0"/>
      </rPr>
      <t>2</t>
    </r>
    <r>
      <rPr>
        <b/>
        <sz val="11"/>
        <rFont val="Arial Narrow"/>
        <family val="2"/>
        <charset val="0"/>
      </rPr>
      <t>)
2021-22</t>
    </r>
  </si>
  <si>
    <t>FTE
2021-22</t>
  </si>
  <si>
    <t>Non-residential GIA per student and staff FTE 2021-22</t>
  </si>
  <si>
    <t>NIA Teaching space (m2)
2021-22</t>
  </si>
  <si>
    <t>Taught student headcount
2021-22</t>
  </si>
  <si>
    <r>
      <t>Table E3 : NIA in m</t>
    </r>
    <r>
      <rPr>
        <b/>
        <vertAlign val="superscript"/>
        <sz val="11"/>
        <rFont val="Arial Narrow"/>
        <family val="2"/>
        <charset val="0"/>
      </rPr>
      <t>2</t>
    </r>
    <r>
      <rPr>
        <b/>
        <sz val="11"/>
        <rFont val="Arial Narrow"/>
        <family val="2"/>
        <charset val="0"/>
      </rPr>
      <t xml:space="preserve"> teaching space per taught student headcount 2021-22 - SGUL* and the HE sector</t>
    </r>
  </si>
  <si>
    <t>NIA Teaching space per Student headcount 2021-22</t>
  </si>
  <si>
    <t>Non-residential GIA 2021-22</t>
  </si>
  <si>
    <r>
      <t>Table E4 : Non-residential GIA in m</t>
    </r>
    <r>
      <rPr>
        <b/>
        <vertAlign val="superscript"/>
        <sz val="11"/>
        <rFont val="Arial Narrow"/>
        <family val="2"/>
        <charset val="0"/>
      </rPr>
      <t>2</t>
    </r>
    <r>
      <rPr>
        <b/>
        <sz val="11"/>
        <rFont val="Arial Narrow"/>
        <family val="2"/>
        <charset val="0"/>
      </rPr>
      <t xml:space="preserve"> 2021-22 - SGUL* and the HE sector</t>
    </r>
  </si>
  <si>
    <t>GIA non-residential (m2)
2021-22</t>
  </si>
  <si>
    <t>Rank % Salary £30k+
2020-21</t>
  </si>
  <si>
    <t>Salary &lt; £30k
2020-21</t>
  </si>
  <si>
    <t>% Salary £30k+
2020-21</t>
  </si>
  <si>
    <t>Salary £30k+
2020-21</t>
  </si>
  <si>
    <t>in the UK 2020-21 - SGUL* and the HE sector</t>
  </si>
  <si>
    <t>Data excludes HEIs with no salary data collected in 2020-21</t>
  </si>
  <si>
    <t>Data prepared by Ledish Ratnakumar, Planning Officer, Aug 2023</t>
  </si>
  <si>
    <t xml:space="preserve"> % Salary band for first degree leavers in FT employment 2020-21</t>
  </si>
  <si>
    <t>HESA Graduate Outcomes Survey data 2020-21</t>
  </si>
  <si>
    <t>Rank % Positive</t>
  </si>
  <si>
    <t>% Positive</t>
  </si>
  <si>
    <t>Table L1 : % students who are positive with learning resources in NSS 2023 - SGUL* and the HE sector</t>
  </si>
  <si>
    <t>- Q19. How well have the IT resources and facilities supported your learning?    </t>
  </si>
  <si>
    <t>- Q20. How well have the library resources (e.g. books, online services and learning spaces) supported your learning?</t>
  </si>
  <si>
    <t>- Q21. How easy is it to access subject specific resources (e.g. equipment, facilities, software) when you need them?   </t>
  </si>
  <si>
    <t xml:space="preserve">and are asked to select either "Most positive", "Positive", "Negative" or "Most Negative". </t>
  </si>
  <si>
    <t>NSS 2023 survey</t>
  </si>
  <si>
    <t>Updated Aug 23</t>
  </si>
  <si>
    <t>% positivity descending</t>
  </si>
  <si>
    <t>Table S22 : Median earnings for Medicine graduates 5 years after graduation in 2020-21 (5 years after graduation in 2014-15)</t>
  </si>
  <si>
    <t>=5</t>
  </si>
  <si>
    <t>Table S23 : Ratio of female to male median earnings for Medicine in 2020-21 (5 years after graduation in 2014-15)</t>
  </si>
  <si>
    <t>Data excludes HEIs with no declared earnings in 2020/21</t>
  </si>
  <si>
    <t>Table S24 : Median earnings for Allied Health graduates in 2020-21 (5 years after graduation in 2014-15)</t>
  </si>
  <si>
    <t>Russel Group universities                                      2020-21</t>
  </si>
  <si>
    <t>Russel Group universities        2020-21</t>
  </si>
  <si>
    <t>=56</t>
  </si>
  <si>
    <t>Stockport College</t>
  </si>
  <si>
    <t>Moulton College</t>
  </si>
  <si>
    <t>Table S25 : Ratio of female to male median earnings for Allied Health in 2020-21 (5 years after graduation in 2014-15)</t>
  </si>
  <si>
    <t>Data excludes HEIs with no declared earnings in 2020-21 or have no earnings in male and/or female fields</t>
  </si>
  <si>
    <t>rank</t>
  </si>
  <si>
    <t>Table S29 : Ratio of female to male median earnings for Nursing and Midwifery in 2020-21 (5 years after graduation in 2014-15)</t>
  </si>
  <si>
    <t>2024  Ranking</t>
  </si>
  <si>
    <t>University Name</t>
  </si>
  <si>
    <t>Graduate Prospects - outcomes</t>
  </si>
  <si>
    <t>Student-staff Ratio</t>
  </si>
  <si>
    <t>2024 Ranking</t>
  </si>
  <si>
    <t>Research quality /4</t>
  </si>
  <si>
    <t>Continuation /100</t>
  </si>
  <si>
    <t>Graduate prospects - outcomes /100</t>
  </si>
  <si>
    <t>Graduate prospects - on track /100</t>
  </si>
  <si>
    <t>1201–1500</t>
  </si>
  <si>
    <t>Rank amongst benchmark HEIs 2023</t>
  </si>
  <si>
    <t>Institute of Cancer Research: Royal Cancer Hospital</t>
  </si>
  <si>
    <t xml:space="preserve">Royal College of Art </t>
  </si>
  <si>
    <t>National Film and Television School</t>
  </si>
  <si>
    <t>University College of Osteopathy</t>
  </si>
  <si>
    <t>Rank
 Recurrent grant
2023-24</t>
  </si>
  <si>
    <t>2023-24 Recurrant grant 
(2023 grant letter)</t>
  </si>
  <si>
    <t>Data excludes HEIs with no recurrent teaching grant in 2023-24</t>
  </si>
  <si>
    <t>Data excludes HEIs with no recurrent research grant in 2023-24</t>
  </si>
  <si>
    <t>Sorted by total recurrent grant 2023-24</t>
  </si>
  <si>
    <t>Table F7 OfS &amp; Research England total recurrent grant for academic year 2023-24 vs 2022-23 - SGUL* and the HE sector</t>
  </si>
  <si>
    <t>2023-24 grant announced 2023 - subject to potential revision</t>
  </si>
  <si>
    <t>Table F8 Research England Recurrent research funding grant for academic year 2023-24 vs 2022-23 - SGUL* and the HE sector</t>
  </si>
  <si>
    <t>2023-24 grant announced in 2023</t>
  </si>
  <si>
    <t>Sorted by research funding 2023-24</t>
  </si>
  <si>
    <t>Rank  Research funding
2023-24</t>
  </si>
  <si>
    <t>2023-24 Research funding
(2023 grant letter)</t>
  </si>
  <si>
    <t>OfS &amp; RE total recurrent grant for 2023-24</t>
  </si>
  <si>
    <t>RE Research funding for 2023-24</t>
  </si>
  <si>
    <t>OfS Teaching funding for 2023-24</t>
  </si>
  <si>
    <t>2023-24 figures from 2023 grant letter</t>
  </si>
  <si>
    <t>=100</t>
  </si>
  <si>
    <t>% employed and/or studying
2020-21</t>
  </si>
  <si>
    <t>Number of graduates employed and/or studying
2020-21</t>
  </si>
  <si>
    <t>Number of graduates  doing 'other' activities including travel, caring for someone or retired
2020-21</t>
  </si>
  <si>
    <t>Number of graduates unemployed
2020-21</t>
  </si>
  <si>
    <t>Rank amongst benchmark HEIs 2020-21</t>
  </si>
  <si>
    <t>Data excludes HEIs with data in 2020-21</t>
  </si>
  <si>
    <t>Rank % high skilled
2020-21</t>
  </si>
  <si>
    <t>% high skilled
2020-21</t>
  </si>
  <si>
    <t>High skilled
2020-21</t>
  </si>
  <si>
    <t>Medium skilled
2020-21</t>
  </si>
  <si>
    <t>Low skilled
2020-21</t>
  </si>
  <si>
    <t>Unknown
2020-21</t>
  </si>
  <si>
    <t>Table S20 : HESA Graduate Outcomes - % in high skilled employment for full-time, undergraduate, UK-domiciled graduates 2020-21 - SGUL* and the HE sector</t>
  </si>
  <si>
    <t>Full-time undergraduate leavers employed or in further study 2020-21</t>
  </si>
  <si>
    <t>% in high skilled occupations 2020-21</t>
  </si>
  <si>
    <t>Table S19 : HESA Graduate Outcomes % Full-time undergraduate leavers in employment/further study 2020-21 - SGUL* and the HE sector</t>
  </si>
  <si>
    <t>2023-24 Recurrant grant
(2023 grant letter)</t>
  </si>
  <si>
    <t>University of Salford, the</t>
  </si>
  <si>
    <t>University of London</t>
  </si>
  <si>
    <t>Table F9 OfS Recurrent teaching funding grant for academic year 2023-24 vs 2022-23 - SGUL* and the HE sector</t>
  </si>
  <si>
    <t>Sorted by teaching funding 2023-24</t>
  </si>
  <si>
    <t>The Place</t>
  </si>
  <si>
    <t>Hull and York Medical School</t>
  </si>
  <si>
    <t>Rank % Positivity</t>
  </si>
  <si>
    <t>% Positivity</t>
  </si>
  <si>
    <t>Table S17 : Average (Q1-Q24) % Positivity  in NSS 2023 - SGUL* and the HE sector</t>
  </si>
  <si>
    <t>Data excludes HEIs with no benchmark data in NSS2023</t>
  </si>
  <si>
    <t>- Q02: How often do teaching staff make the subject engaging?</t>
  </si>
  <si>
    <t>- Q03: How often is the course intellectually stimulating?</t>
  </si>
  <si>
    <t>- Q04: How often does your course challenge you to achieve your best work?</t>
  </si>
  <si>
    <t>- Q05: To what extent have you had the chance to explore ideas and concepts in depth?</t>
  </si>
  <si>
    <t>- Q06: How well does your course introduce subjects and skills in a way that builds on what you have already learned?</t>
  </si>
  <si>
    <t>- Q07: To what extent have you had the chance to bring together information and ideas from different topics?</t>
  </si>
  <si>
    <t>- Q08: To what extent does your course have the right balance of directed and independent study?</t>
  </si>
  <si>
    <t>- Q09: How well has your course developed your knowledge and skills that you think you will need for your future?</t>
  </si>
  <si>
    <t>- Q10: How clear were the marking criteria used to assess your work?</t>
  </si>
  <si>
    <t>- Q11: How fair has the marking and assessment been on your course?</t>
  </si>
  <si>
    <t>- Q12: How well have assessments allowed you to demonstrate what you have learned?</t>
  </si>
  <si>
    <t>- Q13: How often have you received assessment feedback on time?</t>
  </si>
  <si>
    <t>- Q14: How often does feedback help you to improve your work?</t>
  </si>
  <si>
    <t>- Q15: How easy was it to contact teaching staff when you needed to?</t>
  </si>
  <si>
    <t>- Q16: How well have teaching staff supported your learning?</t>
  </si>
  <si>
    <t>- Q17: How well organised is your course?</t>
  </si>
  <si>
    <t>- Q18: How well were any changes to teaching on your course communicated?</t>
  </si>
  <si>
    <t>- Q22: To what extent do you get the right opportunities to give feedback on your course?</t>
  </si>
  <si>
    <t>- Q23: To what extent are students' opinions about the course valued by staff?</t>
  </si>
  <si>
    <t>- Q24: How clear is it that students' feedback on the course is acted on?</t>
  </si>
  <si>
    <t>- Q01: How good are teaching staff at explaining things?</t>
  </si>
  <si>
    <t>Students Average (Q1-Q24) Positivity of the course NSS 2023</t>
  </si>
  <si>
    <t>OfS NSS 2023 survey</t>
  </si>
  <si>
    <t>Students positive with the Learning Resources in NSS 2023</t>
  </si>
  <si>
    <t>Median earnings for Medicine graduates 5 years after graduation (2014-15)</t>
  </si>
  <si>
    <t xml:space="preserve">Ratio of female to male median earnings for Medicine 2014-15 graduates  </t>
  </si>
  <si>
    <t>Median earnings for Allied Health graduates 5 years after graduation (2014-15)</t>
  </si>
  <si>
    <t xml:space="preserve">Ratio of female to male median earnings for Allied Health 2014-15 graduates  </t>
  </si>
  <si>
    <t>Median earnings for Medical Sciences graduates 5 years after graduation (2014-15)</t>
  </si>
  <si>
    <t xml:space="preserve">Ratio of female to male median earnings for Medical Sciences 2014-15 graduates  </t>
  </si>
  <si>
    <t>Median earnings for Nursing &amp; Midwifery graduates 5 years after graduation (2014-15)</t>
  </si>
  <si>
    <t xml:space="preserve">Ratio of female to male median earnings for Nursing &amp; Midwifery 2014-15 graduates  </t>
  </si>
  <si>
    <t>=97</t>
  </si>
  <si>
    <t>Rank Recurrent grant 
2023-24</t>
  </si>
  <si>
    <t>Table S28 : Median earnings for Nursing &amp; Midwifery graduates in 2020-21 (5 years after graduation in 2014-15)</t>
  </si>
  <si>
    <t>Table S27 : Ratio of female to male median earnings for Medical Sciences in 2020-21 (5 years after graduation in 2014-15)</t>
  </si>
  <si>
    <t>Table S26 : Median earnings for Medical Sciences graduates in 2020-21 (5 years after graduation in 2014-15)</t>
  </si>
  <si>
    <t> Aberdeen</t>
  </si>
  <si>
    <t> Cambridge</t>
  </si>
  <si>
    <t> St Andrews</t>
  </si>
  <si>
    <t> Swansea</t>
  </si>
  <si>
    <t> Edinburgh</t>
  </si>
  <si>
    <t> Keele</t>
  </si>
  <si>
    <t> Imperial College</t>
  </si>
  <si>
    <t> Oxford</t>
  </si>
  <si>
    <t> Glasgow</t>
  </si>
  <si>
    <t> Brighton Sussex Medical School</t>
  </si>
  <si>
    <t> Bristol</t>
  </si>
  <si>
    <t> UCL</t>
  </si>
  <si>
    <t> Queen's, Belfast</t>
  </si>
  <si>
    <t> Cardiff</t>
  </si>
  <si>
    <t> Hull York Medical School</t>
  </si>
  <si>
    <t> Dundee</t>
  </si>
  <si>
    <t> Leicester</t>
  </si>
  <si>
    <t> Newcastle</t>
  </si>
  <si>
    <t> Sunderland</t>
  </si>
  <si>
    <t> Liverpool</t>
  </si>
  <si>
    <t> Leeds</t>
  </si>
  <si>
    <t> Queen Mary</t>
  </si>
  <si>
    <t> UEA</t>
  </si>
  <si>
    <t> Plymouth</t>
  </si>
  <si>
    <t> Sheffield</t>
  </si>
  <si>
    <t> Birmingham</t>
  </si>
  <si>
    <t> King's College London</t>
  </si>
  <si>
    <t> Lancaster</t>
  </si>
  <si>
    <t> Warwick</t>
  </si>
  <si>
    <t> Southampton</t>
  </si>
  <si>
    <t> Manchester</t>
  </si>
  <si>
    <t> Exeter</t>
  </si>
  <si>
    <t> Buckingham</t>
  </si>
  <si>
    <t> Nottingham</t>
  </si>
  <si>
    <t> Aston</t>
  </si>
  <si>
    <t> Central Lancashire</t>
  </si>
  <si>
    <t xml:space="preserve">% Satisfied with assessment </t>
  </si>
  <si>
    <t>Data prepared by Ledish Ratnakumar, Planning Officer, Sept 2023</t>
  </si>
  <si>
    <t>These are determined by taking the total tariff points of 1st year first degree FT entrants to a subject. The data is taken from the HESA student return for 2021-22</t>
  </si>
  <si>
    <t>The data is taken from the HESA staff and student returns for 2021-22.</t>
  </si>
  <si>
    <t>divided by the total volume of students enrolled at the university in those years. The data is taken from the HESA finance and student returns for 21-22 and 20-21</t>
  </si>
  <si>
    <t>The percentage answering "definitely agree" or "mostly agree" to the 4 questions regarding the experience of teaching on their course (Q1-4) in NSS 2021 and NSS 2022</t>
  </si>
  <si>
    <t>The percentage answering "definitely agree" or "mostly agree" to the 4 questions regarding the assessment and feedback from their course (Q8-11) in NSS 2021 and NSS 2022</t>
  </si>
  <si>
    <t>it was to do so. The data is taken from the HESA student return for 2021-22</t>
  </si>
  <si>
    <t>Graduates who report that they are unable to work are excluded from the study population. The data is taken from the Graduate Outcomes surney 2019-20 and 2020-21.</t>
  </si>
  <si>
    <t>which uses the graduationg cohort of 2017-18 &amp; 2018-19.</t>
  </si>
  <si>
    <t>Due to data protection rules, percentages with positive graduate outcomes if at least 15 students in a department responded in each of the two years or if at least 22.5 students responded in the most recent year</t>
  </si>
  <si>
    <r>
      <t xml:space="preserve">Table LT1 : The Guardian University Guide 2024 - </t>
    </r>
    <r>
      <rPr>
        <b/>
        <u val="single"/>
        <sz val="11"/>
        <color indexed="12"/>
        <rFont val="Arial Narrow"/>
        <family val="2"/>
        <charset val="0"/>
      </rPr>
      <t>Medicine</t>
    </r>
    <r>
      <rPr>
        <b/>
        <sz val="11"/>
        <rFont val="Arial Narrow"/>
        <family val="2"/>
        <charset val="0"/>
      </rPr>
      <t xml:space="preserve"> table for SGUL and other HEIs</t>
    </r>
  </si>
  <si>
    <t xml:space="preserve"> Tables issued by the Guardian September 2023</t>
  </si>
  <si>
    <t>updated Sept 23</t>
  </si>
  <si>
    <t>Guardian Medicine league tables 2024</t>
  </si>
  <si>
    <t>Rank 2024</t>
  </si>
  <si>
    <t>29=</t>
  </si>
  <si>
    <t>Queen’s University, Belfast</t>
  </si>
  <si>
    <t>34=</t>
  </si>
  <si>
    <t>53=</t>
  </si>
  <si>
    <t>56=</t>
  </si>
  <si>
    <t>67=</t>
  </si>
  <si>
    <t>70=</t>
  </si>
  <si>
    <t>93=</t>
  </si>
  <si>
    <t>Birmingham Newman University</t>
  </si>
  <si>
    <t>Student experience (%)</t>
  </si>
  <si>
    <t>Table LT6 - Times/Sunday Times University Guide 2024 - HEI level table for SGUL* and other HEIs</t>
  </si>
  <si>
    <t xml:space="preserve"> Tables issued by the Times online in 15th September 2023</t>
  </si>
  <si>
    <t>Times University Guide Main table 2024</t>
  </si>
  <si>
    <t>The National Student Survey (NSS) covers eight aspects of a course, with an additional question gauging overall satisfaction. The teaching quality measure reflects the average scores of the teaching, learning opportunities, assessment and feedback, and academic support sections. Students answer on a scale from 1 (bottom) to 5 (top) and the score in the table is based on the percentage of positive responses (4 and 5: “mostly agree” and “definitely agree”). Following consultation with the steering group, The Times and Sunday Times Good University Guide 2024 used NSS 2022 data, inclusive of overall satisfaction for all UK universities. This was because the publication date of this year’s relaunched NSS less than two weeks before our data deadline, and the fact that the 2023 data was an unknown quantity and might be subject to appeals.</t>
  </si>
  <si>
    <t xml:space="preserve">Source: National Student Survey, 2022 </t>
  </si>
  <si>
    <t>The student experience measure is drawn from the average NSS scores in the organisation and management, learning resources, learning community and student voice sections and the additional question on overall satisfaction.   
Teaching quality is favoured over student experience and accounts for 67 per cent of the overall score covering student satisfaction, with student experience making up the remaining 33 per cent. For the universities of Oxford and Cambridge, where 2022 NSS data was not available, the 2016 scores for teaching quality and student experience were adjusted by the overall percentage point change between 2016 and 2022 among the cohort of universities in this league table. The adjusted scores were used for Z-scoring only, and do not appear in the final table.</t>
  </si>
  <si>
    <t>Source: National Student Survey, 2022</t>
  </si>
  <si>
    <t xml:space="preserve">Overall quality of research based on the Research Excellence Framework (REF 2021). The output of REF 2021 gave each institution a profile in the following categories: 4* world-leading; 3* internationally excellent; 2* internationally recognised; 1* nationally recognised and unclassified. The funding bodies have directed more funds to the very best research by applying weightings. For this year’s guide we used the weightings adopted by UK Research and Innovation (UKRI) and Research England, published in 2020. A 4* output was weighted by a factor of 4, and 3* was weighted by a factor of 1. Outputs of 2* and 1* carry zero weight. The score was weighted to account for the number of staff in each unit of assessment. The score is presented as a percentage of the maximum possible score of 3. To achieve the maximum score, all staff would need to be at 4* world-leading level. There are no scores in this category for the University of Buckingham, which as a private university chose not to submit to REF 2021. Missing REF scores receive a z-score based on zero. </t>
  </si>
  <si>
    <t xml:space="preserve">Source: REF 2021 and UKRI, 2022   </t>
  </si>
  <si>
    <t>Mean tariff point scores on entry for first-year, first-degree students under 21 years of age based on A- and AS-levels and Highers and Advanced Highers, and other equivalent qualifications (for example, international baccalaureate). Entrants with zero tariffs were excluded from the calculation. International A-level outcomes are not included in the Hesa-sourced tariff point calculations, which may have depressed some universities’ scores in this area. Two years of data were used to partially offset the inflation in tariff due to pandemic disruption. The pre-pandemic year 2019-20 was double-weighted to balance out the teacher-assessed grades given for university entry in 2020-21</t>
  </si>
  <si>
    <t xml:space="preserve">Source: Hesa, 2019-20 (double-weighted) and 2021-22   </t>
  </si>
  <si>
    <t>Destinations of full-time first-degree UK-domiciled leavers. The indicator is based on the activity of leavers 15 months after graduation and whether or not they entered high-skilled employment and/or graduate-level further study. The high-skilled employment marker is derived from the new Graduate Outcomes survey, based on 2020-21 graduates, and published in 2023.</t>
  </si>
  <si>
    <r>
      <t>Source: Hesa, 2020-21 student cohorts, published in 2023</t>
    </r>
    <r>
      <rPr>
        <sz val="11"/>
        <color rgb="FF000000"/>
        <rFont val="Calibri"/>
        <family val="2"/>
        <charset val="0"/>
      </rPr>
      <t xml:space="preserve"> </t>
    </r>
    <r>
      <rPr>
        <i/>
        <sz val="11"/>
        <color rgb="FF000000"/>
        <rFont val="Calibri"/>
        <family val="2"/>
        <charset val="0"/>
      </rPr>
      <t> </t>
    </r>
    <r>
      <rPr>
        <sz val="11"/>
        <color rgb="FF000000"/>
        <rFont val="Calibri"/>
        <family val="2"/>
        <charset val="0"/>
      </rPr>
      <t xml:space="preserve"> </t>
    </r>
  </si>
  <si>
    <t xml:space="preserve">Firsts and 2:1s: The number of students who graduated with a first-class or upper second-class degree as a proportion of the total number of graduates with classified degrees sourced from Hesa 2021-22. Enhanced first degrees, such as a MEng gained after a four-year engineering course, were treated as equivalent to a first or 2:1. </t>
  </si>
  <si>
    <r>
      <t>Source: Hesa, 2021-22 leavers</t>
    </r>
    <r>
      <rPr>
        <sz val="11"/>
        <color rgb="FF000000"/>
        <rFont val="Calibri"/>
        <family val="2"/>
        <charset val="0"/>
      </rPr>
      <t xml:space="preserve">   </t>
    </r>
  </si>
  <si>
    <t>This is the percentage of UK domiciled full-time undergraduate students still in higher education after one year who either continue at the same provider, or transfer to another UK institution as recorded in the year after entry. Two years’ of data were used in the calculation this year to balance out the change in continuation rates due to pandemic disruption. </t>
  </si>
  <si>
    <r>
      <t>Source: Hesa 2018-19 (double weighted) and 2020-21 (Falmouth University have no score due to missing 2020-21 data)</t>
    </r>
    <r>
      <rPr>
        <sz val="11"/>
        <color rgb="FF000000"/>
        <rFont val="Calibri"/>
        <family val="2"/>
        <charset val="0"/>
      </rPr>
      <t xml:space="preserve">   </t>
    </r>
  </si>
  <si>
    <t xml:space="preserve">The number of students at each institution (as defined in the Hesa Session HE and FE Populations) as a full-time equivalent (FTE), divided by the number of FTE staff. It is based on academic staff, including teaching-only and teaching and research staff, but excluding research-only staff. For students on industrial placement for a full year, the FTE is adjusted to 20 per cent of the original, ie 0.2 for a full-time student. For students on an industrial placement for part of the year, the FTE is adjusted to 60 per cent of the original, ie 0.6 for a full-time student. </t>
  </si>
  <si>
    <r>
      <t>Source: Hesa, 2020-21</t>
    </r>
    <r>
      <rPr>
        <sz val="11"/>
        <color rgb="FF000000"/>
        <rFont val="Calibri"/>
        <family val="2"/>
        <charset val="0"/>
      </rPr>
      <t xml:space="preserve">   </t>
    </r>
  </si>
  <si>
    <t>Tufts University</t>
  </si>
  <si>
    <t>27-31</t>
  </si>
  <si>
    <t>32-36</t>
  </si>
  <si>
    <t>37-41</t>
  </si>
  <si>
    <t>42-44</t>
  </si>
  <si>
    <t>45-55</t>
  </si>
  <si>
    <t>56-70</t>
  </si>
  <si>
    <t>71-83</t>
  </si>
  <si>
    <t>84-92</t>
  </si>
  <si>
    <t>93-102</t>
  </si>
  <si>
    <t>103-105</t>
  </si>
  <si>
    <t>55.9–58.6</t>
  </si>
  <si>
    <t>53.1–55.8</t>
  </si>
  <si>
    <t>51.1–53.0</t>
  </si>
  <si>
    <t>49.1–51.0</t>
  </si>
  <si>
    <t>45.4–49.0</t>
  </si>
  <si>
    <t>41.9–45.3</t>
  </si>
  <si>
    <t>37.0–41.8</t>
  </si>
  <si>
    <t>32.7–36.9</t>
  </si>
  <si>
    <t>28.3–32.6</t>
  </si>
  <si>
    <t>22.8–28.2</t>
  </si>
  <si>
    <t>World Rank
2024</t>
  </si>
  <si>
    <t>UK Rank
2024</t>
  </si>
  <si>
    <t>Table LT2 - Times Higher Education World University Rankings 2024 - UK HEIs level table for SGUL* and world universities rankings</t>
  </si>
  <si>
    <t>THES World University Rankings 2024</t>
  </si>
  <si>
    <t xml:space="preserve">Please note: staff costs as a % of income includes pension provision adjustments in the staff cost </t>
  </si>
  <si>
    <t>Table LT7 - Daily Mail University Guide 2024 - HEI level table for SGUL* and other HEIs</t>
  </si>
  <si>
    <t>Daily Mail Total points</t>
  </si>
  <si>
    <t>Teaching excellence</t>
  </si>
  <si>
    <t>Student support</t>
  </si>
  <si>
    <t>Progression rate</t>
  </si>
  <si>
    <t>Student experience</t>
  </si>
  <si>
    <t>Top for jobs</t>
  </si>
  <si>
    <t>Graduate salaries</t>
  </si>
  <si>
    <t>Research quality</t>
  </si>
  <si>
    <t>Research income</t>
  </si>
  <si>
    <t>First generation</t>
  </si>
  <si>
    <t>Firsts &amp; 2:1s</t>
  </si>
  <si>
    <t>UCAS tariff points</t>
  </si>
  <si>
    <t xml:space="preserve">Student/Staff ratio </t>
  </si>
  <si>
    <t>22=</t>
  </si>
  <si>
    <t>36=</t>
  </si>
  <si>
    <t>47=</t>
  </si>
  <si>
    <t>50=</t>
  </si>
  <si>
    <t>54=</t>
  </si>
  <si>
    <t>60=</t>
  </si>
  <si>
    <t>64=</t>
  </si>
  <si>
    <t>66=</t>
  </si>
  <si>
    <t>76=</t>
  </si>
  <si>
    <t>79=</t>
  </si>
  <si>
    <t>84=</t>
  </si>
  <si>
    <t>87=</t>
  </si>
  <si>
    <t>91=</t>
  </si>
  <si>
    <t>96=</t>
  </si>
  <si>
    <t>99=</t>
  </si>
  <si>
    <t>103=</t>
  </si>
  <si>
    <t>108=</t>
  </si>
  <si>
    <t>111=</t>
  </si>
  <si>
    <t>117=</t>
  </si>
  <si>
    <t>124=</t>
  </si>
  <si>
    <t>Solent University Southampton</t>
  </si>
  <si>
    <t>LT7</t>
  </si>
  <si>
    <t>Daily Mail University Guide Main table 2024</t>
  </si>
  <si>
    <t>https://www.dailymail.co.uk/news/university-guide/</t>
  </si>
  <si>
    <t>=96</t>
  </si>
  <si>
    <t>=138</t>
  </si>
  <si>
    <t>Wrexham University</t>
  </si>
  <si>
    <t>=147</t>
  </si>
  <si>
    <t>Northeastern University London</t>
  </si>
  <si>
    <t>=176</t>
  </si>
  <si>
    <t>National Centre for Circus Arts</t>
  </si>
  <si>
    <t>Escape Studios</t>
  </si>
  <si>
    <t>=187</t>
  </si>
  <si>
    <t>Central School of Ballet</t>
  </si>
  <si>
    <t>Rambert School</t>
  </si>
  <si>
    <t>Academy of Live Technology Ltd</t>
  </si>
  <si>
    <t>=197</t>
  </si>
  <si>
    <t>=202</t>
  </si>
  <si>
    <t>Data excludes HEIs with zero academic staff in 2022-23</t>
  </si>
  <si>
    <t>Data prepared by Ledish Ratnakumar, Planning Officer, February 2024</t>
  </si>
  <si>
    <t>Table AS1 : Academic Staff headcount (excluding atypical staff) 2022-23 - SGUL* and the HE sector</t>
  </si>
  <si>
    <t>Rank Total
2022-23</t>
  </si>
  <si>
    <t>Teaching only
2022-23</t>
  </si>
  <si>
    <t>Research only
2022-23</t>
  </si>
  <si>
    <t>Teaching &amp; Research
2022-23</t>
  </si>
  <si>
    <t>Academic Staff Total
2022-23</t>
  </si>
  <si>
    <t>Russel Group universities        2022-23</t>
  </si>
  <si>
    <t>Academic staff headcount 2022-23</t>
  </si>
  <si>
    <t>HEIDI+ using HESA Staff data 2022-23</t>
  </si>
  <si>
    <t>updated Feb 24</t>
  </si>
  <si>
    <t>=152</t>
  </si>
  <si>
    <t>=185</t>
  </si>
  <si>
    <t>=200</t>
  </si>
  <si>
    <t>Table AS2 : Academic Staff FTE (including non-academic atypical staff) 2022-23 - SGUL* and the HE sector</t>
  </si>
  <si>
    <t>Academic staff fte 2022-23</t>
  </si>
  <si>
    <t>Student to academic staff ratios
2021-22</t>
  </si>
  <si>
    <t>Table AS3 : Student to academic staff ratios 2021-22 - SGUL* and the HE sector</t>
  </si>
  <si>
    <t>Student to academic staff ratio 2021-22</t>
  </si>
  <si>
    <t>HEIDI+ using HESA Student Staff Ratio (SSR) data 2021-22</t>
  </si>
  <si>
    <t>Table AS4 : Academic staff headcount by nationality  2022-23 - SGUL* and the HE sector</t>
  </si>
  <si>
    <t>Rank % International 2022-23</t>
  </si>
  <si>
    <t>Headcount of International (non-UK) staff
2022-23</t>
  </si>
  <si>
    <t>% International (non-UK)
2022-23</t>
  </si>
  <si>
    <t>=159</t>
  </si>
  <si>
    <t>Staff headcount by nationality 2022-23</t>
  </si>
  <si>
    <t>Non-academic contract
2022-23</t>
  </si>
  <si>
    <t>Academic
2022-23</t>
  </si>
  <si>
    <t>% non-academic contract
2022-23</t>
  </si>
  <si>
    <t>Table AS5 : Staff headcount (excluding atypical staff) academic vs. non-academic 2022-23 - SGUL* and the HE sector</t>
  </si>
  <si>
    <t>Staff headcount - academic vs. non-academic 2022-23</t>
  </si>
  <si>
    <t>Staff fte - academic vs. non-academic 2022-23</t>
  </si>
  <si>
    <t>Table AS6 : Staff FTE (including non-academic atypical staff) academic vs. non-academic 2022-23 - SGUL* and the HE sector</t>
  </si>
  <si>
    <t>Data not reported as no longer compulsory or supressed (rounding)</t>
  </si>
  <si>
    <t>Academic staff headcount by sex 2022-23</t>
  </si>
  <si>
    <t>Rank % female
2022-23</t>
  </si>
  <si>
    <t>Female
2022-23</t>
  </si>
  <si>
    <t>Male
2022-23</t>
  </si>
  <si>
    <t>Other
2022-23</t>
  </si>
  <si>
    <t>% female
2022-23</t>
  </si>
  <si>
    <t>Table AS7 : Academic staff headcount by sex (excluding atypical staff) 2022-23 - SGUL* and the HE sector</t>
  </si>
  <si>
    <t>Academic staff headcount by teaching qualifications (excluding atypical staff) 2022-23</t>
  </si>
  <si>
    <t>Data excludes HEIs with zero staff or zero staff with/without qualification in in 2022-23</t>
  </si>
  <si>
    <t>Rank % with Teaching qualifications
2022-23</t>
  </si>
  <si>
    <t>No. with Teaching qualifications
2022-23</t>
  </si>
  <si>
    <t>No. with no teaching qualifications
2022-23</t>
  </si>
  <si>
    <t>No. with unknown teaching qualifications
2022-23</t>
  </si>
  <si>
    <t>% with Teaching qualifications (where known)
2022-23</t>
  </si>
  <si>
    <t>Table AS8 : Academic staff headcount by teaching qualifications (excluding atypical staff and inc. only staff with T and T&amp;R contracts) 2022-23 - SGUL* and the HE sector</t>
  </si>
  <si>
    <t>=173</t>
  </si>
  <si>
    <t>=189</t>
  </si>
  <si>
    <t>City</t>
  </si>
  <si>
    <t>SGUL</t>
  </si>
  <si>
    <t>City St George's</t>
  </si>
  <si>
    <t>80th decile</t>
  </si>
  <si>
    <t>70th decile</t>
  </si>
  <si>
    <t>60th decile</t>
  </si>
  <si>
    <t>50th decile</t>
  </si>
  <si>
    <t>40th decile</t>
  </si>
  <si>
    <t>75th decile</t>
  </si>
  <si>
    <t>Shortfall on RG</t>
  </si>
  <si>
    <t>put of 131</t>
  </si>
  <si>
    <t>out of 128</t>
  </si>
  <si>
    <t>out of 131</t>
  </si>
  <si>
    <t>out of 185</t>
  </si>
  <si>
    <t>pop</t>
  </si>
  <si>
    <t>combined</t>
  </si>
  <si>
    <t>18=</t>
  </si>
  <si>
    <t>21=</t>
  </si>
  <si>
    <t>41=</t>
  </si>
  <si>
    <t>43=</t>
  </si>
  <si>
    <t>51=</t>
  </si>
  <si>
    <t>63=</t>
  </si>
  <si>
    <t>68=</t>
  </si>
  <si>
    <t>72=</t>
  </si>
  <si>
    <t>74=</t>
  </si>
  <si>
    <t>107=</t>
  </si>
  <si>
    <t>114=</t>
  </si>
  <si>
    <t>141=</t>
  </si>
  <si>
    <t>148=</t>
  </si>
  <si>
    <t>1st Class Universities</t>
  </si>
  <si>
    <t>2:1 Class Universities</t>
  </si>
  <si>
    <t>2:2 Class Universities</t>
  </si>
  <si>
    <t>3rd Class Universities</t>
  </si>
  <si>
    <t>Failed Universities</t>
  </si>
  <si>
    <t>Table LT5 - People &amp; Planet Green League 2023 - SGUL* and the HE sector</t>
  </si>
  <si>
    <t>Data prepared by Ledish Ratnakumar, Planning Officer, Feb 2024</t>
  </si>
  <si>
    <t>Data excludes HEIs who were unranked in 2023</t>
  </si>
  <si>
    <t>People &amp; Planet Green League table 2023</t>
  </si>
  <si>
    <t>CSG</t>
  </si>
  <si>
    <t>90th perc</t>
  </si>
  <si>
    <t>80th perc</t>
  </si>
  <si>
    <t>85th perc</t>
  </si>
  <si>
    <t>% acad</t>
  </si>
  <si>
    <t>out of 200</t>
  </si>
  <si>
    <t>City, University of London  </t>
  </si>
  <si>
    <t>Updated June 2023 for 2023-24 entry</t>
  </si>
  <si>
    <t>Rank
2022-23</t>
  </si>
  <si>
    <t>Total income (£000) 22/23</t>
  </si>
  <si>
    <t>Table F1 : Total income 2022-23 - SGUL* and the HE sector</t>
  </si>
  <si>
    <t>LMA</t>
  </si>
  <si>
    <t>Bird College</t>
  </si>
  <si>
    <t>Paris Dauphine International</t>
  </si>
  <si>
    <t>Raindance Educational Services Limited</t>
  </si>
  <si>
    <t>London College of Business Studies</t>
  </si>
  <si>
    <t>UK Business College Ltd</t>
  </si>
  <si>
    <t>International Business College Manchester Limited</t>
  </si>
  <si>
    <t>Anglo Skills College</t>
  </si>
  <si>
    <t>Commonwealth College of Excellence</t>
  </si>
  <si>
    <t>Total income (£000) 2022-23</t>
  </si>
  <si>
    <t>HEIDI+ using HESA Finance data 2022-23</t>
  </si>
  <si>
    <t>updated May 24</t>
  </si>
  <si>
    <t>Rank 2022-23</t>
  </si>
  <si>
    <t>Total Research Grants and Contracts income (£000)
2022-23</t>
  </si>
  <si>
    <t>Table F2 : Total Research Grants &amp; Contracts Income 2022-23 - SGUL* and the HE sector</t>
  </si>
  <si>
    <t>Data excludes HEIs with no declared RG&amp;C income in 2022-23</t>
  </si>
  <si>
    <t>Data prepared by Ledish Ratnakumar, Planning Officer, May 2024</t>
  </si>
  <si>
    <t>Data excludes HEIs with no declared income in 2022-23</t>
  </si>
  <si>
    <t>Rank ratio
2022-23</t>
  </si>
  <si>
    <t>Total funding body grants (£000) 22/23</t>
  </si>
  <si>
    <t>% of total funding body grants to total income
2022-23</t>
  </si>
  <si>
    <t>Table F3 : Percentage ratio of total funding body grants to total income 2022-23 - SGUL* and the HE sector</t>
  </si>
  <si>
    <t>Data excludes HEIs with no funding body grants 2022-23</t>
  </si>
  <si>
    <t>Data excludes HEIs with no ratio in 2022-23</t>
  </si>
  <si>
    <t>Research Grants &amp; Contracts Income (£000) 2022-23</t>
  </si>
  <si>
    <t>Percentage of total funding body grants to total income (£000) 2022-23</t>
  </si>
  <si>
    <t>Table F4 : Percentage ratio of total staff costs to total income 2022-23 - SGUL* and the HE sector</t>
  </si>
  <si>
    <t>Rank % ratio
2022-23</t>
  </si>
  <si>
    <t>Total staff costs (£000) 22/23</t>
  </si>
  <si>
    <t>% ratio of total staff costs to total income
2022-23</t>
  </si>
  <si>
    <t>S P Jain London School of Management Limited</t>
  </si>
  <si>
    <t>Rank days ratio
2022-23</t>
  </si>
  <si>
    <t>Net liquid assets (numerator)
2022-23</t>
  </si>
  <si>
    <t>Total Expenditure (excluding depreciation)  (denominator)
2022-23</t>
  </si>
  <si>
    <t xml:space="preserve"> Days ratio of net liquidity to total expenditure
2022-23</t>
  </si>
  <si>
    <t>Table F5 : Days ratio of net liquidity to total expenditure 2022-23 - SGUL* and the HE sector</t>
  </si>
  <si>
    <t>Percentage ratio of total staff costs to total income (£000) 2022-23</t>
  </si>
  <si>
    <t>Days ratio of net liquidity to total expenditure 2022-23</t>
  </si>
  <si>
    <t>Table F6 : Percentage ratio of total external borrowings to total income 2022-23 - SGUL* and the HE sector</t>
  </si>
  <si>
    <t>Rank % ratio     2022-23</t>
  </si>
  <si>
    <t>External borrowing (numerator)
2022-23</t>
  </si>
  <si>
    <t>Total income (denominator)
2022-23</t>
  </si>
  <si>
    <t>Percentage ratio of total external borrowings to total income 
2022-23</t>
  </si>
  <si>
    <t>Percentage ratio of total external borrowings to total income 2022-23</t>
  </si>
  <si>
    <t>Net RG&amp;C income (numerator)
2022-23</t>
  </si>
  <si>
    <t>Total RG&amp;C income (denominator)
2022-23</t>
  </si>
  <si>
    <t>Percentage ratio of Net RG&amp;C income to total RG&amp;C income 
2022-23</t>
  </si>
  <si>
    <t>Table F10 : Percentage ratio of contribution from RG&amp;C to RG&amp;C income 2022-23 - SGUL* and the HE sector</t>
  </si>
  <si>
    <t>Percentage ratio of contribution from RG&amp;C to RG&amp;C income 2022-23</t>
  </si>
  <si>
    <t>Percentage ratio of historical surplus/(deficit) for the year to total income 2022-23</t>
  </si>
  <si>
    <t>Table F11 : Percentage ratio of  surplus/(deficit) for the year to total income, adjusting for pension provision 2022-23 - SGUL* and the HE sector</t>
  </si>
  <si>
    <t>Surplus/(deficit)   (numerator) 
2022-23</t>
  </si>
  <si>
    <t>Total income (denominator) 
2022-23</t>
  </si>
  <si>
    <t>Percentage ratio of Surplus/(deficit) to total income 
2022-23</t>
  </si>
  <si>
    <t>Table R4 : Research grants &amp; contracts income per academic staff costs 2022-23 -  SGUL* and the HE sector</t>
  </si>
  <si>
    <t>Research grants &amp; contracts per academic staff costs 2022-23</t>
  </si>
  <si>
    <t>Table R7 : Research grants &amp; contracts income per academic staff FTE 2022-23 - SGUL* and the HE sector</t>
  </si>
  <si>
    <t>Data excludes HEIs with no RG&amp;C income in 2022-23 or no R or T&amp;R staff in 2022-23</t>
  </si>
  <si>
    <t>Research grants &amp; contracts funding per academic staff FTE 2022-23</t>
  </si>
  <si>
    <t>2025  Ranking</t>
  </si>
  <si>
    <t>Table LT3 - The Complete University Guide 2025 - HEI level table for SGUL* and other HEIs</t>
  </si>
  <si>
    <t xml:space="preserve"> Tables issued by the CUG online on 14th May 2024</t>
  </si>
  <si>
    <t>The average UCAS tariff score of first year, first degree students entering the University. Foundation year (year 0) students and students with Level 3 qualifications of which only sime are tariffable, are excluded from averages. Data Source is HESA, Years 2021-22.</t>
  </si>
  <si>
    <t>A measure of the view of students of the teaching quality at the university, based on the annual National Student Survey. The average satisfaction score for all questions except the students’ union question was calculated and then adjusted for the subject mix at the university. Due to the distribution of the data, and to avoid this measure having an undue influence on the overall ranking, the z-score is divided by three. Data Source is NSS 2023.</t>
  </si>
  <si>
    <t>The average quality of the research undertaken in the University. For the REF measure, the categories 4* to 1* were given a numerical value of 4 to 1 which allowed a grade point average to be calculated. An overall average was then calculated weighted according to the number of staff in each Unit of Assessment. Data source is REF, Years 2021.</t>
  </si>
  <si>
    <t xml:space="preserve">Research intensity is a measure of the proportion of teaching staff involved in research. The number of staff deemed Teaching only or Teaching and Research form the base population, and a % is calculated of those  deemed eligible for REF i.e. Teaching and Research. THe % the institution say were elgible and were submit was factored in. Data source is HESA staff data 2019-20. </t>
  </si>
  <si>
    <t>A measure of the success in employability of a university's full-time, first degree UK domiciled graduates. It is calculated as the number of graduates who take up employment or further study divided by the total number of graduates with a known destination, expressed as a percentage. Only highly skilled employment i.e. where graduates are normally recruited, was included. The results were then adjusted to take account of the subject mix at the university. Data source is HESA, Years 2020–21.</t>
  </si>
  <si>
    <t>A measure of the proportion of graduates who agree that their activity is on track with their future plans (excluding those taking time out, unpaid carers, retired, or those doing something else). It is calculated as the prportion of full-time first degree UK-domiciled graduates who agreed or strongly agreed with the statement 'My [activity] fits with my future plans'. Data source is GOS which takes places 15 months after the graduation of students in HESA data for 2020–21.</t>
  </si>
  <si>
    <t>The average staffing levels at the University per student. It is calculated as the number of undergraduate and postgraduate student FTEs divided by the number of academic staff FTEs, with results adjusted for subject mix. Data source is HESA, Years 2021-22.</t>
  </si>
  <si>
    <t>The expenditure per student FTE on all academic services. A university's expenditure on library and computing facilities (staff, books, journals, computer hardware and software, but not buildings), museums, galleries and observatories was divided by the number of full-time equivalent students in the latest year. Expenditure over 3-years was averaged to allow for uneven expenditure. Data source is HESA, Years 2019–20, 2020–21 and 2021-22.</t>
  </si>
  <si>
    <t>The expenditure per student FTE on staff and student facilities. A university's expenditure on student facilities (sports, careers services, health, counselling, etc) was divided by the number of full-time equivalent students in the latest year. Expenditure over three years was averaged to allow for uneven expenditure. Data source is HESA, Years  2019–20, 2020–21 and 2021-22.</t>
  </si>
  <si>
    <t xml:space="preserve">Continuation measures the proportion of students who continue in their studies after their first year. It looks at Full-time uk-domiciled undergraduate entrants and follows HESA's former UKPI methodology for Table 5. Data source </t>
  </si>
  <si>
    <t>is HESA, Years 2020-21, 2021-22.</t>
  </si>
  <si>
    <t>Table LT4 - The Complete University Guide 2025 - Medicine table for SGUL* and other HEIs</t>
  </si>
  <si>
    <t>2025 Ranking</t>
  </si>
  <si>
    <t>NEW</t>
  </si>
  <si>
    <t>Brighton &amp; Sussex Medical School</t>
  </si>
  <si>
    <t>Student satisfaction /4</t>
  </si>
  <si>
    <t>Complete University Guide Main table 2025</t>
  </si>
  <si>
    <t>Data prepared by Ledish Ratnakumar, Planning Officer, last updated May 2024</t>
  </si>
  <si>
    <t>Complete University Guide Medicine table 2025</t>
  </si>
</sst>
</file>

<file path=xl/styles.xml><?xml version="1.0" encoding="utf-8"?>
<styleSheet xmlns:mc="http://schemas.openxmlformats.org/markup-compatibility/2006" xmlns:x14ac="http://schemas.microsoft.com/office/spreadsheetml/2009/9/ac" xmlns="http://schemas.openxmlformats.org/spreadsheetml/2006/main" mc:Ignorable="x14ac">
  <numFmts count="17">
    <numFmt numFmtId="43" formatCode="_(* #,##0.00_);_(* \(#,##0.00\);_(* &quot;-&quot;??_);_(@_)"/>
    <numFmt numFmtId="164" formatCode="0.0"/>
    <numFmt numFmtId="165" formatCode="0.0%"/>
    <numFmt numFmtId="166" formatCode="&quot;£&quot;#,##0"/>
    <numFmt numFmtId="167" formatCode="_-* #,##0_-;\-* #,##0_-;_-* &quot;-&quot;??_-;_-@_-"/>
    <numFmt numFmtId="168" formatCode="0.00_ ;[Red]\-0.00\ "/>
    <numFmt numFmtId="169" formatCode="0.0_ ;[Red]\-0.0\ "/>
    <numFmt numFmtId="170" formatCode="#,##0.0"/>
    <numFmt numFmtId="171" formatCode="#,##0_ ;\-#,##0\ "/>
    <numFmt numFmtId="172" formatCode="&quot;£&quot;#,##0.00"/>
    <numFmt numFmtId="173" formatCode="#,##0.00_ ;\-#,##0.00\ "/>
    <numFmt numFmtId="174" formatCode="0_ ;[Red]\-0\ "/>
    <numFmt numFmtId="175" formatCode="#,000"/>
    <numFmt numFmtId="176" formatCode="[$£-809]#,##0"/>
    <numFmt numFmtId="177" formatCode="0.00000%"/>
    <numFmt numFmtId="178" formatCode="0.000%"/>
    <numFmt numFmtId="179" formatCode="0.0000%"/>
  </numFmts>
  <fonts count="501">
    <font>
      <sz val="10"/>
      <name val="Arial"/>
      <charset val="0"/>
    </font>
    <font>
      <sz val="11"/>
      <color theme="1"/>
      <name val="Calibri"/>
      <family val="2"/>
      <charset val="0"/>
      <scheme val="minor"/>
    </font>
    <font>
      <sz val="10"/>
      <name val="Arial"/>
      <family val="2"/>
      <charset val="0"/>
    </font>
    <font>
      <sz val="8"/>
      <name val="Arial"/>
      <family val="2"/>
      <charset val="0"/>
    </font>
    <font>
      <sz val="10"/>
      <name val="Arial"/>
      <charset val="0"/>
    </font>
    <font>
      <b/>
      <sz val="12"/>
      <name val="Arial Narrow"/>
      <family val="2"/>
      <charset val="0"/>
    </font>
    <font>
      <sz val="11"/>
      <name val="Arial Narrow"/>
      <family val="2"/>
      <charset val="0"/>
    </font>
    <font>
      <b/>
      <sz val="11"/>
      <name val="Arial Narrow"/>
      <family val="2"/>
      <charset val="0"/>
    </font>
    <font>
      <b/>
      <i/>
      <sz val="11"/>
      <name val="Arial Narrow"/>
      <family val="2"/>
      <charset val="0"/>
    </font>
    <font>
      <u val="single"/>
      <sz val="10"/>
      <color indexed="12"/>
      <name val="Arial"/>
      <family val="2"/>
      <charset val="0"/>
    </font>
    <font>
      <b/>
      <sz val="11"/>
      <color indexed="12"/>
      <name val="Arial Narrow"/>
      <family val="2"/>
      <charset val="0"/>
    </font>
    <font>
      <b/>
      <sz val="11"/>
      <color indexed="8"/>
      <name val="Arial Narrow"/>
      <family val="2"/>
      <charset val="0"/>
    </font>
    <font>
      <sz val="11"/>
      <color indexed="8"/>
      <name val="Arial Narrow"/>
      <family val="2"/>
      <charset val="0"/>
    </font>
    <font>
      <b/>
      <i/>
      <sz val="11"/>
      <color indexed="8"/>
      <name val="Arial Narrow"/>
      <family val="2"/>
      <charset val="0"/>
    </font>
    <font>
      <sz val="10"/>
      <color indexed="8"/>
      <name val="Arial"/>
      <family val="2"/>
      <charset val="0"/>
    </font>
    <font>
      <sz val="10"/>
      <color indexed="39"/>
      <name val="Arial"/>
      <family val="2"/>
      <charset val="0"/>
    </font>
    <font>
      <b/>
      <sz val="14"/>
      <name val="Arial Narrow"/>
      <family val="2"/>
      <charset val="0"/>
    </font>
    <font>
      <i/>
      <sz val="11"/>
      <name val="Arial Narrow"/>
      <family val="2"/>
      <charset val="0"/>
    </font>
    <font>
      <sz val="10"/>
      <name val="Tahoma"/>
      <family val="2"/>
      <charset val="0"/>
    </font>
    <font>
      <sz val="10"/>
      <name val="Helvetica"/>
      <charset val="0"/>
    </font>
    <font>
      <b/>
      <u val="single"/>
      <sz val="11"/>
      <color indexed="12"/>
      <name val="Arial Narrow"/>
      <family val="2"/>
      <charset val="0"/>
    </font>
    <font>
      <b/>
      <vertAlign val="superscript"/>
      <sz val="11"/>
      <name val="Arial Narrow"/>
      <family val="2"/>
      <charset val="0"/>
    </font>
    <font>
      <vertAlign val="superscript"/>
      <sz val="11"/>
      <name val="Arial Narrow"/>
      <family val="2"/>
      <charset val="0"/>
    </font>
    <font>
      <sz val="11"/>
      <name val="Arial"/>
      <family val="2"/>
      <charset val="0"/>
    </font>
    <font>
      <sz val="10"/>
      <name val="MS Sans Serif"/>
      <family val="2"/>
      <charset val="0"/>
    </font>
    <font>
      <sz val="10"/>
      <name val="Arial Narrow"/>
      <family val="2"/>
      <charset val="0"/>
    </font>
    <font>
      <b/>
      <i/>
      <sz val="8"/>
      <color indexed="12"/>
      <name val="Arial Narrow"/>
      <family val="2"/>
      <charset val="0"/>
    </font>
    <font>
      <sz val="10"/>
      <name val="Helvetica"/>
      <family val="2"/>
      <charset val="0"/>
    </font>
    <font>
      <sz val="11"/>
      <color indexed="8"/>
      <name val="Calibri"/>
      <family val="2"/>
      <charset val="0"/>
    </font>
    <font>
      <sz val="11"/>
      <color indexed="10"/>
      <name val="Arial Narrow"/>
      <family val="2"/>
      <charset val="0"/>
    </font>
    <font>
      <sz val="11"/>
      <color indexed="8"/>
      <name val="Arial"/>
      <family val="2"/>
      <charset val="0"/>
    </font>
    <font>
      <b/>
      <sz val="12"/>
      <color indexed="8"/>
      <name val="Arial Narrow"/>
      <family val="2"/>
      <charset val="0"/>
    </font>
    <font>
      <b/>
      <i/>
      <sz val="10"/>
      <name val="Arial"/>
      <family val="2"/>
      <charset val="0"/>
    </font>
    <font>
      <u val="single"/>
      <sz val="12"/>
      <color indexed="12"/>
      <name val="Arial Narrow"/>
      <family val="2"/>
      <charset val="0"/>
    </font>
    <font>
      <i/>
      <sz val="11"/>
      <color indexed="8"/>
      <name val="Arial Narrow"/>
      <family val="2"/>
      <charset val="0"/>
    </font>
    <font>
      <b/>
      <sz val="10"/>
      <name val="Arial"/>
      <family val="2"/>
      <charset val="0"/>
    </font>
    <font>
      <u val="single"/>
      <sz val="11"/>
      <name val="Arial Narrow"/>
      <family val="2"/>
      <charset val="0"/>
    </font>
    <font>
      <u val="single"/>
      <sz val="8"/>
      <color indexed="12"/>
      <name val="Arial"/>
      <family val="2"/>
      <charset val="0"/>
    </font>
    <font>
      <sz val="10.5"/>
      <name val="Arial"/>
      <family val="2"/>
      <charset val="0"/>
    </font>
    <font>
      <sz val="9"/>
      <name val="Arial"/>
      <family val="2"/>
      <charset val="0"/>
    </font>
    <font>
      <b/>
      <i/>
      <sz val="9"/>
      <name val="Arial"/>
      <family val="2"/>
      <charset val="0"/>
    </font>
    <font>
      <b/>
      <i/>
      <sz val="11"/>
      <color indexed="12"/>
      <name val="Arial Narrow"/>
      <family val="2"/>
      <charset val="0"/>
    </font>
    <font>
      <u val="single"/>
      <sz val="10"/>
      <color indexed="12"/>
      <name val="Arial Narrow"/>
      <family val="2"/>
      <charset val="0"/>
    </font>
    <font>
      <i/>
      <u val="single"/>
      <sz val="11"/>
      <name val="Arial Narrow"/>
      <family val="2"/>
      <charset val="0"/>
    </font>
    <font>
      <b/>
      <sz val="10"/>
      <name val="Arial Narrow"/>
      <family val="2"/>
      <charset val="0"/>
    </font>
    <font>
      <sz val="11"/>
      <color theme="0"/>
      <name val="Calibri"/>
      <family val="2"/>
      <charset val="0"/>
      <scheme val="minor"/>
    </font>
    <font>
      <sz val="11"/>
      <color rgb="FF9C0006"/>
      <name val="Calibri"/>
      <family val="2"/>
      <charset val="0"/>
      <scheme val="minor"/>
    </font>
    <font>
      <b/>
      <sz val="11"/>
      <color rgb="FFFA7D00"/>
      <name val="Calibri"/>
      <family val="2"/>
      <charset val="0"/>
      <scheme val="minor"/>
    </font>
    <font>
      <b/>
      <sz val="11"/>
      <color theme="0"/>
      <name val="Calibri"/>
      <family val="2"/>
      <charset val="0"/>
      <scheme val="minor"/>
    </font>
    <font>
      <i/>
      <sz val="11"/>
      <color rgb="FF7F7F7F"/>
      <name val="Calibri"/>
      <family val="2"/>
      <charset val="0"/>
      <scheme val="minor"/>
    </font>
    <font>
      <sz val="11"/>
      <color rgb="FF006100"/>
      <name val="Calibri"/>
      <family val="2"/>
      <charset val="0"/>
      <scheme val="minor"/>
    </font>
    <font>
      <b/>
      <sz val="15"/>
      <color theme="3"/>
      <name val="Calibri"/>
      <family val="2"/>
      <charset val="0"/>
      <scheme val="minor"/>
    </font>
    <font>
      <b/>
      <sz val="13"/>
      <color theme="3"/>
      <name val="Calibri"/>
      <family val="2"/>
      <charset val="0"/>
      <scheme val="minor"/>
    </font>
    <font>
      <b/>
      <sz val="11"/>
      <color theme="3"/>
      <name val="Calibri"/>
      <family val="2"/>
      <charset val="0"/>
      <scheme val="minor"/>
    </font>
    <font>
      <u val="single"/>
      <sz val="11"/>
      <color theme="10"/>
      <name val="Calibri"/>
      <family val="2"/>
      <charset val="0"/>
      <scheme val="minor"/>
    </font>
    <font>
      <sz val="11"/>
      <color rgb="FF3F3F76"/>
      <name val="Calibri"/>
      <family val="2"/>
      <charset val="0"/>
      <scheme val="minor"/>
    </font>
    <font>
      <sz val="11"/>
      <color rgb="FFFA7D00"/>
      <name val="Calibri"/>
      <family val="2"/>
      <charset val="0"/>
      <scheme val="minor"/>
    </font>
    <font>
      <sz val="11"/>
      <color rgb="FF9C6500"/>
      <name val="Calibri"/>
      <family val="2"/>
      <charset val="0"/>
      <scheme val="minor"/>
    </font>
    <font>
      <b/>
      <sz val="11"/>
      <color rgb="FF3F3F3F"/>
      <name val="Calibri"/>
      <family val="2"/>
      <charset val="0"/>
      <scheme val="minor"/>
    </font>
    <font>
      <b/>
      <sz val="18"/>
      <color theme="3"/>
      <name val="Cambria"/>
      <family val="2"/>
      <charset val="0"/>
      <scheme val="major"/>
    </font>
    <font>
      <b/>
      <sz val="11"/>
      <color theme="1"/>
      <name val="Calibri"/>
      <family val="2"/>
      <charset val="0"/>
      <scheme val="minor"/>
    </font>
    <font>
      <sz val="11"/>
      <color rgb="FFFF0000"/>
      <name val="Calibri"/>
      <family val="2"/>
      <charset val="0"/>
      <scheme val="minor"/>
    </font>
    <font>
      <sz val="11"/>
      <color theme="1"/>
      <name val="Arial Narrow"/>
      <family val="2"/>
      <charset val="0"/>
    </font>
    <font>
      <b/>
      <i/>
      <sz val="11"/>
      <color theme="1"/>
      <name val="Arial Narrow"/>
      <family val="2"/>
      <charset val="0"/>
    </font>
    <font>
      <b/>
      <sz val="11"/>
      <color theme="1"/>
      <name val="Arial Narrow"/>
      <family val="2"/>
      <charset val="0"/>
    </font>
    <font>
      <sz val="11"/>
      <color rgb="FF000000"/>
      <name val="Arial Narrow"/>
      <family val="2"/>
      <charset val="0"/>
    </font>
    <font>
      <b/>
      <sz val="8"/>
      <color rgb="FF0000FF"/>
      <name val="Arial"/>
      <family val="2"/>
      <charset val="0"/>
    </font>
    <font>
      <sz val="8"/>
      <color rgb="FF0000FF"/>
      <name val="Arial"/>
      <family val="2"/>
      <charset val="0"/>
    </font>
    <font>
      <u val="single"/>
      <sz val="8"/>
      <color rgb="FF0000FF"/>
      <name val="Arial"/>
      <family val="2"/>
      <charset val="0"/>
    </font>
    <font>
      <b/>
      <u val="single"/>
      <sz val="10"/>
      <color rgb="FFFF0000"/>
      <name val="Arial"/>
      <family val="2"/>
      <charset val="0"/>
    </font>
    <font>
      <b/>
      <u val="single"/>
      <sz val="11"/>
      <color rgb="FFFF0000"/>
      <name val="Arial Narrow"/>
      <family val="2"/>
      <charset val="0"/>
    </font>
    <font>
      <b/>
      <u val="single"/>
      <sz val="10"/>
      <color rgb="FFFF0000"/>
      <name val="Arial Narrow"/>
      <family val="2"/>
      <charset val="0"/>
    </font>
    <font>
      <i/>
      <sz val="11"/>
      <color theme="1"/>
      <name val="Arial Narrow"/>
      <family val="2"/>
      <charset val="0"/>
    </font>
    <font>
      <b/>
      <i/>
      <sz val="11"/>
      <color rgb="FF000000"/>
      <name val="Arial Narrow"/>
      <family val="2"/>
      <charset val="0"/>
    </font>
    <font>
      <sz val="10"/>
      <color rgb="FF222222"/>
      <name val="Arial"/>
      <family val="2"/>
      <charset val="0"/>
    </font>
    <font>
      <sz val="8"/>
      <color theme="1"/>
      <name val="Arial"/>
      <family val="2"/>
      <charset val="0"/>
    </font>
    <font>
      <b/>
      <u val="single"/>
      <sz val="11"/>
      <name val="Arial Narrow"/>
      <family val="2"/>
      <charset val="0"/>
    </font>
    <font>
      <sz val="9"/>
      <color rgb="FF222222"/>
      <name val="Arial Narrow"/>
      <family val="2"/>
      <charset val="0"/>
    </font>
    <font>
      <b/>
      <sz val="9"/>
      <color rgb="FF222222"/>
      <name val="Arial Narrow"/>
      <family val="2"/>
      <charset val="0"/>
    </font>
    <font>
      <sz val="9"/>
      <name val="Arial Narrow"/>
      <family val="2"/>
      <charset val="0"/>
    </font>
    <font>
      <sz val="11"/>
      <color theme="0"/>
      <name val="Arial Narrow"/>
      <family val="2"/>
      <charset val="0"/>
    </font>
    <font>
      <b/>
      <sz val="9"/>
      <name val="Arial"/>
      <family val="2"/>
      <charset val="0"/>
    </font>
    <font>
      <sz val="11"/>
      <color rgb="FF000000"/>
      <name val="Calibri"/>
      <family val="2"/>
      <charset val="0"/>
    </font>
    <font>
      <b/>
      <i/>
      <sz val="6"/>
      <color theme="8"/>
      <name val="Arial"/>
      <family val="2"/>
      <charset val="0"/>
    </font>
    <font>
      <u val="single"/>
      <sz val="11"/>
      <color indexed="12"/>
      <name val="Arial Narrow"/>
      <family val="2"/>
      <charset val="0"/>
    </font>
    <font>
      <sz val="11"/>
      <name val="Calibri"/>
      <family val="2"/>
      <charset val="0"/>
      <scheme val="minor"/>
    </font>
    <font>
      <sz val="10"/>
      <name val="Calibri"/>
      <family val="2"/>
      <charset val="0"/>
      <scheme val="minor"/>
    </font>
    <font>
      <b/>
      <sz val="10"/>
      <name val="Calibri"/>
      <family val="2"/>
      <charset val="0"/>
      <scheme val="minor"/>
    </font>
    <font>
      <sz val="10"/>
      <color indexed="8"/>
      <name val="Calibri"/>
      <family val="2"/>
      <charset val="0"/>
      <scheme val="minor"/>
    </font>
    <font>
      <b/>
      <sz val="11"/>
      <color rgb="FFFF0000"/>
      <name val="Arial Narrow"/>
      <family val="2"/>
      <charset val="0"/>
    </font>
    <font>
      <sz val="11"/>
      <color rgb="FFFF0000"/>
      <name val="Arial Narrow"/>
      <family val="2"/>
      <charset val="0"/>
    </font>
    <font>
      <i/>
      <sz val="11"/>
      <color rgb="FF000000"/>
      <name val="Calibri"/>
      <family val="2"/>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sz val="11"/>
      <color rgb="FF000000"/>
      <name val="+mn-lt"/>
      <charset val="0"/>
    </font>
    <font>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2"/>
      <color rgb="FF000000"/>
      <name val="+mn-lt"/>
      <charset val="0"/>
    </font>
    <font>
      <b/>
      <sz val="12"/>
      <color rgb="FF000000"/>
      <name val="+mn-lt"/>
      <charset val="0"/>
    </font>
    <font>
      <i/>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sz val="11"/>
      <name val="Arial"/>
      <charset val="0"/>
    </font>
    <font>
      <b/>
      <sz val="11"/>
      <color rgb="FF000000"/>
      <name val="+mn-lt"/>
      <charset val="0"/>
    </font>
    <font>
      <sz val="12"/>
      <name val="Arial"/>
      <charset val="0"/>
    </font>
    <font>
      <b/>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u val="single"/>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1"/>
      <color rgb="FF000000"/>
      <name val="+mn-lt"/>
      <charset val="0"/>
    </font>
    <font>
      <b/>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u val="single"/>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2"/>
      <name val="Arial"/>
      <charset val="0"/>
    </font>
    <font>
      <b/>
      <sz val="12"/>
      <name val="Arial"/>
      <charset val="0"/>
    </font>
    <font>
      <b/>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sz val="11"/>
      <color rgb="FF000000"/>
      <name val="+mn-lt"/>
      <charset val="0"/>
    </font>
    <font>
      <b/>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2"/>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2"/>
      <name val="Arial"/>
      <charset val="0"/>
    </font>
    <font>
      <b/>
      <sz val="12"/>
      <name val="Arial"/>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2"/>
      <name val="Arial"/>
      <charset val="0"/>
    </font>
    <font>
      <b/>
      <sz val="12"/>
      <name val="Arial"/>
      <charset val="0"/>
    </font>
    <font>
      <sz val="12"/>
      <name val="Arial"/>
      <charset val="0"/>
    </font>
    <font>
      <sz val="12"/>
      <name val="Arial"/>
      <charset val="0"/>
    </font>
    <font>
      <u val="single"/>
      <sz val="12"/>
      <name val="Arial"/>
      <charset val="0"/>
    </font>
    <font>
      <u val="single"/>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s>
  <fills count="38">
    <fill>
      <patternFill patternType="none">
        <fgColor indexed="64"/>
        <bgColor indexed="65"/>
      </patternFill>
    </fill>
    <fill>
      <patternFill patternType="gray125">
        <fgColor indexed="64"/>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bgColor indexed="65"/>
      </patternFill>
    </fill>
    <fill>
      <patternFill patternType="solid">
        <fgColor theme="5"/>
        <bgColor indexed="65"/>
      </patternFill>
    </fill>
    <fill>
      <patternFill patternType="solid">
        <fgColor theme="6"/>
        <bgColor indexed="65"/>
      </patternFill>
    </fill>
    <fill>
      <patternFill patternType="solid">
        <fgColor theme="7"/>
        <bgColor indexed="65"/>
      </patternFill>
    </fill>
    <fill>
      <patternFill patternType="solid">
        <fgColor theme="8"/>
        <bgColor indexed="65"/>
      </patternFill>
    </fill>
    <fill>
      <patternFill patternType="solid">
        <fgColor theme="9"/>
        <bgColor indexed="65"/>
      </patternFill>
    </fill>
    <fill>
      <patternFill patternType="solid">
        <fgColor rgb="FFFFC7CE"/>
        <bgColor indexed="65"/>
      </patternFill>
    </fill>
    <fill>
      <patternFill patternType="solid">
        <fgColor rgb="FFF2F2F2"/>
        <bgColor indexed="65"/>
      </patternFill>
    </fill>
    <fill>
      <patternFill patternType="solid">
        <fgColor rgb="FFA5A5A5"/>
        <bgColor indexed="65"/>
      </patternFill>
    </fill>
    <fill>
      <patternFill patternType="solid">
        <fgColor rgb="FFC6EFCE"/>
        <bgColor indexed="65"/>
      </patternFill>
    </fill>
    <fill>
      <patternFill patternType="solid">
        <fgColor rgb="FFFFCC99"/>
        <bgColor indexed="65"/>
      </patternFill>
    </fill>
    <fill>
      <patternFill patternType="solid">
        <fgColor rgb="FFFFEB9C"/>
        <bgColor indexed="65"/>
      </patternFill>
    </fill>
    <fill>
      <patternFill patternType="solid">
        <fgColor rgb="FFFFFFCC"/>
        <bgColor indexed="65"/>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tint="-0.249977111117893"/>
        <bgColor indexed="64"/>
      </patternFill>
    </fill>
  </fills>
  <borders count="4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rgb="FF002554"/>
      </left>
      <right style="hair">
        <color rgb="FF002554"/>
      </right>
      <top style="hair">
        <color indexed="64"/>
      </top>
      <bottom style="hair">
        <color rgb="FF002554"/>
      </bottom>
      <diagonal/>
    </border>
    <border>
      <left style="hair">
        <color rgb="FF002554"/>
      </left>
      <right style="hair">
        <color rgb="FF002554"/>
      </right>
      <top style="hair">
        <color rgb="FF002554"/>
      </top>
      <bottom style="hair">
        <color rgb="FF002554"/>
      </bottom>
      <diagonal/>
    </border>
    <border>
      <left style="thin">
        <color indexed="64"/>
      </left>
      <right style="hair">
        <color indexed="64"/>
      </right>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s>
  <cellStyleXfs count="1004">
    <xf numFmtId="0" fontId="0" fillId="0" borderId="0"/>
    <xf numFmtId="0" fontId="1" fillId="2" borderId="0" applyAlignment="0" applyBorder="0" applyNumberFormat="0" applyProtection="0"/>
    <xf numFmtId="0" fontId="1" fillId="3" borderId="0" applyAlignment="0" applyBorder="0" applyNumberFormat="0" applyProtection="0"/>
    <xf numFmtId="0" fontId="1" fillId="4" borderId="0" applyAlignment="0" applyBorder="0" applyNumberFormat="0" applyProtection="0"/>
    <xf numFmtId="0" fontId="1" fillId="5" borderId="0" applyAlignment="0" applyBorder="0" applyNumberFormat="0" applyProtection="0"/>
    <xf numFmtId="0" fontId="1" fillId="6" borderId="0" applyAlignment="0" applyBorder="0" applyNumberFormat="0" applyProtection="0"/>
    <xf numFmtId="0" fontId="1" fillId="7" borderId="0" applyAlignment="0" applyBorder="0" applyNumberFormat="0" applyProtection="0"/>
    <xf numFmtId="0" fontId="1" fillId="8" borderId="0" applyAlignment="0" applyBorder="0" applyNumberFormat="0" applyProtection="0"/>
    <xf numFmtId="0" fontId="1" fillId="9" borderId="0" applyAlignment="0" applyBorder="0" applyNumberFormat="0" applyProtection="0"/>
    <xf numFmtId="0" fontId="1" fillId="10" borderId="0" applyAlignment="0" applyBorder="0" applyNumberFormat="0" applyProtection="0"/>
    <xf numFmtId="0" fontId="1" fillId="11" borderId="0" applyAlignment="0" applyBorder="0" applyNumberFormat="0" applyProtection="0"/>
    <xf numFmtId="0" fontId="1" fillId="12" borderId="0" applyAlignment="0" applyBorder="0" applyNumberFormat="0" applyProtection="0"/>
    <xf numFmtId="0" fontId="1" fillId="13" borderId="0" applyAlignment="0" applyBorder="0" applyNumberFormat="0" applyProtection="0"/>
    <xf numFmtId="0" fontId="45" fillId="14" borderId="0" applyAlignment="0" applyBorder="0" applyNumberFormat="0" applyProtection="0"/>
    <xf numFmtId="0" fontId="45" fillId="15" borderId="0" applyAlignment="0" applyBorder="0" applyNumberFormat="0" applyProtection="0"/>
    <xf numFmtId="0" fontId="45" fillId="16" borderId="0" applyAlignment="0" applyBorder="0" applyNumberFormat="0" applyProtection="0"/>
    <xf numFmtId="0" fontId="45" fillId="17" borderId="0" applyAlignment="0" applyBorder="0" applyNumberFormat="0" applyProtection="0"/>
    <xf numFmtId="0" fontId="45" fillId="18" borderId="0" applyAlignment="0" applyBorder="0" applyNumberFormat="0" applyProtection="0"/>
    <xf numFmtId="0" fontId="45" fillId="19" borderId="0" applyAlignment="0" applyBorder="0" applyNumberFormat="0" applyProtection="0"/>
    <xf numFmtId="0" fontId="45" fillId="20" borderId="0" applyAlignment="0" applyBorder="0" applyNumberFormat="0" applyProtection="0"/>
    <xf numFmtId="0" fontId="45" fillId="21" borderId="0" applyAlignment="0" applyBorder="0" applyNumberFormat="0" applyProtection="0"/>
    <xf numFmtId="0" fontId="45" fillId="22" borderId="0" applyAlignment="0" applyBorder="0" applyNumberFormat="0" applyProtection="0"/>
    <xf numFmtId="0" fontId="45" fillId="23" borderId="0" applyAlignment="0" applyBorder="0" applyNumberFormat="0" applyProtection="0"/>
    <xf numFmtId="0" fontId="45" fillId="24" borderId="0" applyAlignment="0" applyBorder="0" applyNumberFormat="0" applyProtection="0"/>
    <xf numFmtId="0" fontId="45" fillId="25" borderId="0" applyAlignment="0" applyBorder="0" applyNumberFormat="0" applyProtection="0"/>
    <xf numFmtId="0" fontId="46" fillId="26" borderId="0" applyAlignment="0" applyBorder="0" applyNumberFormat="0" applyProtection="0"/>
    <xf numFmtId="0" fontId="47" fillId="27" borderId="1" applyAlignment="0" applyNumberFormat="0" applyProtection="0"/>
    <xf numFmtId="0" fontId="48" fillId="28" borderId="2" applyAlignment="0" applyNumberFormat="0" applyProtection="0"/>
    <xf numFmtId="43" fontId="2" fillId="0" borderId="0" applyAlignment="0" applyBorder="0" applyFont="0" applyFill="0" applyProtection="0"/>
    <xf numFmtId="43" fontId="2" fillId="0" borderId="0" applyAlignment="0" applyBorder="0" applyFont="0" applyFill="0" applyProtection="0"/>
    <xf numFmtId="43" fontId="2" fillId="0" borderId="0" applyAlignment="0" applyBorder="0" applyFont="0" applyFill="0" applyProtection="0"/>
    <xf numFmtId="43" fontId="2" fillId="0" borderId="0" applyAlignment="0" applyBorder="0" applyFont="0" applyFill="0" applyProtection="0"/>
    <xf numFmtId="43" fontId="2" fillId="0" borderId="0" applyAlignment="0" applyBorder="0" applyFont="0" applyFill="0" applyProtection="0"/>
    <xf numFmtId="43" fontId="1" fillId="0" borderId="0" applyAlignment="0" applyBorder="0" applyFont="0" applyFill="0" applyProtection="0"/>
    <xf numFmtId="43" fontId="2" fillId="0" borderId="0" applyAlignment="0" applyBorder="0" applyFont="0" applyFill="0" applyProtection="0"/>
    <xf numFmtId="43" fontId="2" fillId="0" borderId="0" applyAlignment="0" applyBorder="0" applyFont="0" applyFill="0" applyProtection="0"/>
    <xf numFmtId="0" fontId="49" fillId="0" borderId="0" applyAlignment="0" applyBorder="0" applyNumberFormat="0" applyFill="0" applyProtection="0"/>
    <xf numFmtId="0" fontId="50" fillId="29" borderId="0" applyAlignment="0" applyBorder="0" applyNumberFormat="0" applyProtection="0"/>
    <xf numFmtId="0" fontId="51" fillId="0" borderId="3" applyAlignment="0" applyNumberFormat="0" applyFill="0" applyProtection="0"/>
    <xf numFmtId="0" fontId="52" fillId="0" borderId="4" applyAlignment="0" applyNumberFormat="0" applyFill="0" applyProtection="0"/>
    <xf numFmtId="0" fontId="53" fillId="0" borderId="5" applyAlignment="0" applyNumberFormat="0" applyFill="0" applyProtection="0"/>
    <xf numFmtId="0" fontId="53" fillId="0" borderId="0" applyAlignment="0" applyBorder="0" applyNumberFormat="0" applyFill="0" applyProtection="0"/>
    <xf numFmtId="0" fontId="9" fillId="0" borderId="0" applyBorder="0" applyNumberFormat="0" applyFill="0" applyProtection="0">
      <alignment vertical="top"/>
      <protection locked="0"/>
    </xf>
    <xf numFmtId="0" fontId="54" fillId="0" borderId="0" applyAlignment="0" applyBorder="0" applyNumberFormat="0" applyFill="0" applyProtection="0"/>
    <xf numFmtId="0" fontId="54" fillId="0" borderId="0" applyAlignment="0" applyBorder="0" applyNumberFormat="0" applyFill="0" applyProtection="0"/>
    <xf numFmtId="0" fontId="9" fillId="0" borderId="0" applyBorder="0" applyNumberFormat="0" applyFill="0" applyProtection="0">
      <alignment vertical="top"/>
      <protection locked="0"/>
    </xf>
    <xf numFmtId="0" fontId="9" fillId="0" borderId="0" applyBorder="0" applyNumberFormat="0" applyFill="0" applyProtection="0">
      <alignment vertical="top"/>
      <protection locked="0"/>
    </xf>
    <xf numFmtId="0" fontId="9" fillId="0" borderId="0" applyBorder="0" applyNumberFormat="0" applyFill="0" applyProtection="0">
      <alignment vertical="top"/>
      <protection locked="0"/>
    </xf>
    <xf numFmtId="0" fontId="33" fillId="0" borderId="0" applyBorder="0" applyNumberFormat="0" applyFill="0" applyProtection="0">
      <alignment vertical="top"/>
      <protection locked="0"/>
    </xf>
    <xf numFmtId="0" fontId="55" fillId="30" borderId="1" applyAlignment="0" applyNumberFormat="0" applyProtection="0"/>
    <xf numFmtId="0" fontId="56" fillId="0" borderId="6" applyAlignment="0" applyNumberFormat="0" applyFill="0" applyProtection="0"/>
    <xf numFmtId="0" fontId="57" fillId="31" borderId="0" applyAlignment="0" applyBorder="0" applyNumberFormat="0" applyProtection="0"/>
    <xf numFmtId="0" fontId="18" fillId="0" borderId="0"/>
    <xf numFmtId="0" fontId="24" fillId="0" borderId="0"/>
    <xf numFmtId="0" fontId="2" fillId="0" borderId="0"/>
    <xf numFmtId="0" fontId="2" fillId="0" borderId="0"/>
    <xf numFmtId="0" fontId="2" fillId="0" borderId="0">
      <alignment vertical="center"/>
    </xf>
    <xf numFmtId="0" fontId="1" fillId="0" borderId="0"/>
    <xf numFmtId="0" fontId="1"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7" fillId="0" borderId="0"/>
    <xf numFmtId="0" fontId="19" fillId="0" borderId="0"/>
    <xf numFmtId="0" fontId="27" fillId="0" borderId="0"/>
    <xf numFmtId="0" fontId="28" fillId="32" borderId="7" applyAlignment="0" applyFont="0" applyNumberFormat="0" applyProtection="0"/>
    <xf numFmtId="0" fontId="1" fillId="32" borderId="7" applyAlignment="0" applyFont="0" applyNumberFormat="0" applyProtection="0"/>
    <xf numFmtId="0" fontId="1" fillId="32" borderId="7" applyAlignment="0" applyFont="0" applyNumberFormat="0" applyProtection="0"/>
    <xf numFmtId="0" fontId="58" fillId="27" borderId="8" applyAlignment="0" applyNumberFormat="0" applyProtection="0"/>
    <xf numFmtId="9" fontId="2" fillId="0" borderId="0" applyAlignment="0" applyBorder="0" applyFont="0" applyFill="0" applyProtection="0"/>
    <xf numFmtId="9" fontId="2" fillId="0" borderId="0" applyAlignment="0" applyBorder="0" applyFont="0" applyFill="0" applyProtection="0"/>
    <xf numFmtId="9" fontId="28" fillId="0" borderId="0" applyAlignment="0" applyBorder="0" applyFont="0" applyFill="0" applyProtection="0"/>
    <xf numFmtId="9" fontId="1" fillId="0" borderId="0" applyAlignment="0" applyBorder="0" applyFont="0" applyFill="0" applyProtection="0"/>
    <xf numFmtId="0" fontId="59" fillId="0" borderId="0" applyAlignment="0" applyBorder="0" applyNumberFormat="0" applyFill="0" applyProtection="0"/>
    <xf numFmtId="0" fontId="60" fillId="0" borderId="9" applyAlignment="0" applyNumberFormat="0" applyFill="0" applyProtection="0"/>
    <xf numFmtId="0" fontId="61" fillId="0" borderId="0" applyAlignment="0" applyBorder="0" applyNumberFormat="0" applyFill="0" applyProtection="0"/>
    <xf numFmtId="9" fontId="1" fillId="0" borderId="0" applyAlignment="0" applyBorder="0" applyFont="0" applyFill="0" applyProtection="0"/>
    <xf numFmtId="0" fontId="2" fillId="0" borderId="0"/>
    <xf numFmtId="0" fontId="85" fillId="0" borderId="0"/>
  </cellStyleXfs>
  <cellXfs>
    <xf numFmtId="0" fontId="0" fillId="0" borderId="0" xfId="0"/>
    <xf numFmtId="0" fontId="6" fillId="33" borderId="0" xfId="0" applyFont="1" applyFill="1"/>
    <xf numFmtId="0" fontId="6" fillId="33" borderId="0" xfId="0" applyAlignment="1" applyFont="1" applyFill="1">
      <alignment horizontal="center"/>
    </xf>
    <xf numFmtId="0" fontId="0" fillId="33" borderId="0" xfId="0" applyFill="1"/>
    <xf numFmtId="0" fontId="6" fillId="33" borderId="10" xfId="0" applyBorder="1" applyFont="1" applyFill="1"/>
    <xf numFmtId="0" fontId="6" fillId="33" borderId="11" xfId="0" applyBorder="1" applyFont="1" applyFill="1"/>
    <xf numFmtId="0" fontId="6" fillId="33" borderId="12" xfId="0" applyBorder="1" applyFont="1" applyFill="1"/>
    <xf numFmtId="0" fontId="6" fillId="33" borderId="13" xfId="0" applyBorder="1" applyFont="1" applyFill="1"/>
    <xf numFmtId="0" fontId="6" fillId="33" borderId="14" xfId="0" applyBorder="1" applyFont="1" applyFill="1"/>
    <xf numFmtId="0" fontId="6" fillId="33" borderId="15" xfId="0" applyBorder="1" applyFont="1" applyFill="1"/>
    <xf numFmtId="0" fontId="6" fillId="33" borderId="16" xfId="0" applyBorder="1" applyFont="1" applyFill="1"/>
    <xf numFmtId="0" fontId="6" fillId="33" borderId="11" xfId="0" applyAlignment="1" applyBorder="1" applyFont="1" applyFill="1">
      <alignment horizontal="center"/>
    </xf>
    <xf numFmtId="0" fontId="6" fillId="33" borderId="17" xfId="0" applyAlignment="1" applyBorder="1" applyFont="1" applyFill="1">
      <alignment horizontal="center"/>
    </xf>
    <xf numFmtId="0" fontId="7" fillId="33" borderId="0" xfId="0" applyFont="1" applyFill="1"/>
    <xf numFmtId="0" fontId="8" fillId="33" borderId="17" xfId="0" applyBorder="1" applyFont="1" applyFill="1"/>
    <xf numFmtId="0" fontId="6" fillId="33" borderId="0" xfId="0" applyAlignment="1" applyFont="1" applyFill="1">
      <alignment horizontal="left" vertical="center"/>
    </xf>
    <xf numFmtId="3" fontId="6" fillId="33" borderId="0" xfId="0" applyFont="1" applyNumberFormat="1" applyFill="1"/>
    <xf numFmtId="0" fontId="7" fillId="33" borderId="18" xfId="0" applyBorder="1" applyFont="1" applyFill="1"/>
    <xf numFmtId="0" fontId="6" fillId="33" borderId="18" xfId="0" applyBorder="1" applyFont="1" applyFill="1"/>
    <xf numFmtId="0" fontId="7" fillId="33" borderId="18" xfId="0" applyAlignment="1" applyBorder="1" applyFont="1" applyFill="1">
      <alignment horizontal="center"/>
    </xf>
    <xf numFmtId="0" fontId="7" fillId="33" borderId="18" xfId="0" applyAlignment="1" applyBorder="1" applyFont="1" applyFill="1">
      <alignment horizontal="center" wrapText="1"/>
    </xf>
    <xf numFmtId="0" fontId="6" fillId="33" borderId="18" xfId="0" applyAlignment="1" applyBorder="1" applyFont="1" applyFill="1">
      <alignment horizontal="left"/>
    </xf>
    <xf numFmtId="0" fontId="6" fillId="33" borderId="18" xfId="0" applyAlignment="1" applyBorder="1" applyFont="1" applyFill="1">
      <alignment horizontal="center"/>
    </xf>
    <xf numFmtId="0" fontId="12" fillId="33" borderId="18" xfId="0" applyAlignment="1" applyBorder="1" applyFont="1" applyFill="1">
      <alignment horizontal="center"/>
    </xf>
    <xf numFmtId="0" fontId="17" fillId="33" borderId="0" xfId="0" applyFont="1" applyFill="1"/>
    <xf numFmtId="164" fontId="7" fillId="33" borderId="18" xfId="70" applyAlignment="1" applyBorder="1" applyFont="1" applyNumberFormat="1" applyFill="1">
      <alignment horizontal="center" wrapText="1"/>
    </xf>
    <xf numFmtId="0" fontId="7" fillId="33" borderId="0" xfId="0" applyAlignment="1" applyFont="1" applyFill="1">
      <alignment horizontal="left"/>
    </xf>
    <xf numFmtId="0" fontId="6" fillId="33" borderId="0" xfId="0" applyAlignment="1" applyFont="1" applyFill="1">
      <alignment horizontal="left"/>
    </xf>
    <xf numFmtId="49" fontId="6" fillId="33" borderId="18" xfId="0" applyAlignment="1" applyBorder="1" applyFont="1" applyNumberFormat="1" applyFill="1">
      <alignment horizontal="center"/>
    </xf>
    <xf numFmtId="0" fontId="6" fillId="33" borderId="0" xfId="0" applyAlignment="1" applyFont="1" applyFill="1">
      <alignment wrapText="1"/>
    </xf>
    <xf numFmtId="3" fontId="7" fillId="33" borderId="0" xfId="0" applyFont="1" applyNumberFormat="1" applyFill="1"/>
    <xf numFmtId="3" fontId="6" fillId="33" borderId="0" xfId="0" applyAlignment="1" applyFont="1" applyNumberFormat="1" applyFill="1">
      <alignment horizontal="center"/>
    </xf>
    <xf numFmtId="3" fontId="10" fillId="33" borderId="0" xfId="0" applyFont="1" applyNumberFormat="1" applyFill="1"/>
    <xf numFmtId="3" fontId="7" fillId="33" borderId="0" xfId="0" applyAlignment="1" applyFont="1" applyNumberFormat="1" applyFill="1">
      <alignment horizontal="center"/>
    </xf>
    <xf numFmtId="0" fontId="6" fillId="33" borderId="13" xfId="0" applyAlignment="1" applyBorder="1" applyFont="1" applyFill="1">
      <alignment wrapText="1"/>
    </xf>
    <xf numFmtId="0" fontId="6" fillId="33" borderId="14" xfId="0" applyAlignment="1" applyBorder="1" applyFont="1" applyFill="1">
      <alignment wrapText="1"/>
    </xf>
    <xf numFmtId="3" fontId="6" fillId="33" borderId="0" xfId="0" applyAlignment="1" applyFont="1" applyNumberFormat="1" applyFill="1">
      <alignment horizontal="right" vertical="center"/>
    </xf>
    <xf numFmtId="3" fontId="6" fillId="33" borderId="17" xfId="0" applyAlignment="1" applyBorder="1" applyFont="1" applyNumberFormat="1" applyFill="1">
      <alignment horizontal="right" vertical="center"/>
    </xf>
    <xf numFmtId="165" fontId="6" fillId="33" borderId="0" xfId="0" applyAlignment="1" applyFont="1" applyNumberFormat="1" applyFill="1">
      <alignment horizontal="center"/>
    </xf>
    <xf numFmtId="3" fontId="7" fillId="33" borderId="0" xfId="0" applyAlignment="1" applyFont="1" applyNumberFormat="1" applyFill="1">
      <alignment horizontal="right"/>
    </xf>
    <xf numFmtId="3" fontId="6" fillId="33" borderId="0" xfId="0" applyAlignment="1" applyFont="1" applyNumberFormat="1" applyFill="1">
      <alignment vertical="center"/>
    </xf>
    <xf numFmtId="0" fontId="6" fillId="33" borderId="17" xfId="0" applyBorder="1" applyFont="1" applyFill="1"/>
    <xf numFmtId="0" fontId="12" fillId="33" borderId="0" xfId="0" applyFont="1" applyFill="1"/>
    <xf numFmtId="0" fontId="11" fillId="33" borderId="0" xfId="0" applyAlignment="1" applyFont="1" applyFill="1">
      <alignment horizontal="left"/>
    </xf>
    <xf numFmtId="0" fontId="12" fillId="33" borderId="0" xfId="0" applyAlignment="1" applyFont="1" applyFill="1">
      <alignment horizontal="center"/>
    </xf>
    <xf numFmtId="0" fontId="12" fillId="33" borderId="10" xfId="0" applyBorder="1" applyFont="1" applyFill="1"/>
    <xf numFmtId="0" fontId="12" fillId="33" borderId="11" xfId="0" applyBorder="1" applyFont="1" applyFill="1"/>
    <xf numFmtId="49" fontId="12" fillId="33" borderId="11" xfId="0" applyBorder="1" applyFont="1" applyNumberFormat="1" applyFill="1"/>
    <xf numFmtId="49" fontId="12" fillId="33" borderId="11" xfId="0" applyAlignment="1" applyBorder="1" applyFont="1" applyNumberFormat="1" applyFill="1">
      <alignment horizontal="center"/>
    </xf>
    <xf numFmtId="0" fontId="12" fillId="33" borderId="11" xfId="0" applyAlignment="1" applyBorder="1" applyFont="1" applyFill="1">
      <alignment horizontal="center"/>
    </xf>
    <xf numFmtId="0" fontId="12" fillId="33" borderId="12" xfId="0" applyBorder="1" applyFont="1" applyFill="1"/>
    <xf numFmtId="1" fontId="6" fillId="33" borderId="0" xfId="0" applyAlignment="1" applyFont="1" applyNumberFormat="1" applyFill="1">
      <alignment horizontal="center"/>
    </xf>
    <xf numFmtId="0" fontId="6" fillId="33" borderId="0" xfId="0" applyAlignment="1" applyFont="1" applyFill="1">
      <alignment horizontal="center" vertical="center"/>
    </xf>
    <xf numFmtId="0" fontId="12" fillId="33" borderId="14" xfId="0" applyBorder="1" applyFont="1" applyFill="1"/>
    <xf numFmtId="1" fontId="12" fillId="33" borderId="0" xfId="0" applyFont="1" applyNumberFormat="1" applyFill="1"/>
    <xf numFmtId="1" fontId="12" fillId="33" borderId="0" xfId="0" applyAlignment="1" applyFont="1" applyNumberFormat="1" applyFill="1">
      <alignment horizontal="center"/>
    </xf>
    <xf numFmtId="2" fontId="12" fillId="33" borderId="0" xfId="0" applyAlignment="1" applyFont="1" applyNumberFormat="1" applyFill="1">
      <alignment horizontal="center"/>
    </xf>
    <xf numFmtId="0" fontId="12" fillId="33" borderId="17" xfId="0" applyBorder="1" applyFont="1" applyFill="1"/>
    <xf numFmtId="0" fontId="12" fillId="33" borderId="17" xfId="0" applyAlignment="1" applyBorder="1" applyFont="1" applyFill="1">
      <alignment horizontal="center"/>
    </xf>
    <xf numFmtId="1" fontId="12" fillId="33" borderId="17" xfId="0" applyAlignment="1" applyBorder="1" applyFont="1" applyNumberFormat="1" applyFill="1">
      <alignment horizontal="center"/>
    </xf>
    <xf numFmtId="0" fontId="11" fillId="33" borderId="17" xfId="0" applyAlignment="1" applyBorder="1" applyFont="1" applyFill="1">
      <alignment horizontal="center"/>
    </xf>
    <xf numFmtId="0" fontId="12" fillId="33" borderId="16" xfId="0" applyBorder="1" applyFont="1" applyFill="1"/>
    <xf numFmtId="0" fontId="11" fillId="33" borderId="0" xfId="0" applyAlignment="1" applyFont="1" applyFill="1">
      <alignment horizontal="center" vertical="center" wrapText="1"/>
    </xf>
    <xf numFmtId="0" fontId="11" fillId="33" borderId="0" xfId="0" applyAlignment="1" applyFont="1" applyFill="1">
      <alignment horizontal="center" wrapText="1"/>
    </xf>
    <xf numFmtId="0" fontId="12" fillId="33" borderId="0" xfId="0" applyAlignment="1" applyFont="1" applyFill="1">
      <alignment horizontal="left" vertical="center"/>
    </xf>
    <xf numFmtId="0" fontId="12" fillId="33" borderId="0" xfId="0" applyAlignment="1" applyFont="1" applyFill="1">
      <alignment horizontal="center" vertical="center"/>
    </xf>
    <xf numFmtId="168" fontId="6" fillId="33" borderId="0" xfId="0" applyAlignment="1" applyFont="1" applyNumberFormat="1" applyFill="1">
      <alignment horizontal="center"/>
    </xf>
    <xf numFmtId="0" fontId="7" fillId="33" borderId="18" xfId="0" applyAlignment="1" applyBorder="1" applyFont="1" applyFill="1">
      <alignment horizontal="center" vertical="center" wrapText="1"/>
    </xf>
    <xf numFmtId="0" fontId="7" fillId="33" borderId="11" xfId="0" applyBorder="1" applyFont="1" applyFill="1"/>
    <xf numFmtId="0" fontId="7" fillId="33" borderId="18" xfId="0" applyAlignment="1" applyBorder="1" applyFont="1" applyFill="1">
      <alignment wrapText="1"/>
    </xf>
    <xf numFmtId="164" fontId="7" fillId="33" borderId="18" xfId="0" applyAlignment="1" applyBorder="1" applyFont="1" applyNumberFormat="1" applyFill="1">
      <alignment horizontal="center" wrapText="1"/>
    </xf>
    <xf numFmtId="0" fontId="11" fillId="33" borderId="18" xfId="0" applyAlignment="1" applyBorder="1" applyFont="1" applyFill="1">
      <alignment horizontal="center"/>
    </xf>
    <xf numFmtId="0" fontId="8" fillId="33" borderId="15" xfId="0" applyAlignment="1" applyBorder="1" applyFont="1" applyFill="1">
      <alignment horizontal="left"/>
    </xf>
    <xf numFmtId="0" fontId="7" fillId="33" borderId="0" xfId="0" applyAlignment="1" applyFont="1" applyFill="1">
      <alignment horizontal="left" vertical="center"/>
    </xf>
    <xf numFmtId="0" fontId="7" fillId="33" borderId="0" xfId="0" applyAlignment="1" applyFont="1" applyFill="1">
      <alignment vertical="center"/>
    </xf>
    <xf numFmtId="0" fontId="11" fillId="33" borderId="18" xfId="0" applyBorder="1" applyFont="1" applyFill="1"/>
    <xf numFmtId="0" fontId="11" fillId="33" borderId="11" xfId="0" applyBorder="1" applyFont="1" applyFill="1"/>
    <xf numFmtId="0" fontId="11" fillId="33" borderId="0" xfId="0" applyFont="1" applyFill="1"/>
    <xf numFmtId="0" fontId="14" fillId="33" borderId="0" xfId="0" applyFont="1" applyFill="1"/>
    <xf numFmtId="0" fontId="15" fillId="33" borderId="0" xfId="0" applyFont="1" applyFill="1"/>
    <xf numFmtId="0" fontId="0" fillId="33" borderId="0" xfId="0" applyAlignment="1" applyFill="1">
      <alignment wrapText="1"/>
    </xf>
    <xf numFmtId="3" fontId="17" fillId="33" borderId="0" xfId="0" applyFont="1" applyNumberFormat="1" applyFill="1"/>
    <xf numFmtId="0" fontId="12" fillId="33" borderId="0" xfId="0" applyAlignment="1" applyFont="1" applyFill="1">
      <alignment wrapText="1"/>
    </xf>
    <xf numFmtId="0" fontId="12" fillId="33" borderId="0" xfId="0" applyAlignment="1" applyFont="1" applyFill="1">
      <alignment horizontal="left"/>
    </xf>
    <xf numFmtId="0" fontId="12" fillId="33" borderId="0" xfId="68" applyFont="1" applyFill="1"/>
    <xf numFmtId="1" fontId="6" fillId="33" borderId="11" xfId="0" applyAlignment="1" applyBorder="1" applyFont="1" applyNumberFormat="1" applyFill="1">
      <alignment horizontal="center"/>
    </xf>
    <xf numFmtId="1" fontId="7" fillId="33" borderId="18" xfId="0" applyAlignment="1" applyBorder="1" applyFont="1" applyNumberFormat="1" applyFill="1">
      <alignment horizontal="center" wrapText="1"/>
    </xf>
    <xf numFmtId="1" fontId="6" fillId="33" borderId="17" xfId="0" applyAlignment="1" applyBorder="1" applyFont="1" applyNumberFormat="1" applyFill="1">
      <alignment horizontal="center"/>
    </xf>
    <xf numFmtId="1" fontId="7" fillId="33" borderId="0" xfId="0" applyAlignment="1" applyFont="1" applyNumberFormat="1" applyFill="1">
      <alignment horizontal="left"/>
    </xf>
    <xf numFmtId="1" fontId="6" fillId="33" borderId="0" xfId="0" applyAlignment="1" applyFont="1" applyNumberFormat="1" applyFill="1">
      <alignment horizontal="left"/>
    </xf>
    <xf numFmtId="0" fontId="6" fillId="0" borderId="0" xfId="0" applyAlignment="1" applyFont="1">
      <alignment horizontal="center"/>
    </xf>
    <xf numFmtId="0" fontId="6" fillId="0" borderId="0" xfId="0" applyAlignment="1" applyFont="1">
      <alignment vertical="center"/>
    </xf>
    <xf numFmtId="0" fontId="6" fillId="0" borderId="0" xfId="0" applyFont="1"/>
    <xf numFmtId="0" fontId="29" fillId="33" borderId="0" xfId="0" applyFont="1" applyFill="1"/>
    <xf numFmtId="0" fontId="6" fillId="33" borderId="0" xfId="52" applyFont="1" applyFill="1"/>
    <xf numFmtId="0" fontId="26" fillId="33" borderId="0" xfId="0" applyAlignment="1" applyFont="1" applyFill="1">
      <alignment horizontal="center" wrapText="1"/>
    </xf>
    <xf numFmtId="0" fontId="6" fillId="33" borderId="0" xfId="0" applyAlignment="1" applyFont="1" applyFill="1">
      <alignment vertical="center"/>
    </xf>
    <xf numFmtId="0" fontId="6" fillId="33" borderId="12" xfId="0" applyAlignment="1" applyBorder="1" applyFont="1" applyFill="1">
      <alignment vertical="center"/>
    </xf>
    <xf numFmtId="0" fontId="6" fillId="33" borderId="13" xfId="0" applyAlignment="1" applyBorder="1" applyFont="1" applyFill="1">
      <alignment vertical="center"/>
    </xf>
    <xf numFmtId="0" fontId="6" fillId="33" borderId="14" xfId="0" applyAlignment="1" applyBorder="1" applyFont="1" applyFill="1">
      <alignment vertical="center"/>
    </xf>
    <xf numFmtId="0" fontId="6" fillId="33" borderId="17" xfId="0" applyAlignment="1" applyBorder="1" applyFont="1" applyFill="1">
      <alignment vertical="center"/>
    </xf>
    <xf numFmtId="0" fontId="8" fillId="33" borderId="17" xfId="67" applyAlignment="1" applyBorder="1" applyFont="1" applyFill="1">
      <alignment horizontal="left"/>
    </xf>
    <xf numFmtId="0" fontId="6" fillId="33" borderId="10" xfId="0" applyAlignment="1" applyBorder="1" applyFont="1" applyFill="1">
      <alignment vertical="center"/>
    </xf>
    <xf numFmtId="0" fontId="6" fillId="33" borderId="15" xfId="0" applyAlignment="1" applyBorder="1" applyFont="1" applyFill="1">
      <alignment vertical="center"/>
    </xf>
    <xf numFmtId="0" fontId="6" fillId="33" borderId="16" xfId="0" applyAlignment="1" applyBorder="1" applyFont="1" applyFill="1">
      <alignment vertical="center"/>
    </xf>
    <xf numFmtId="0" fontId="8" fillId="33" borderId="14" xfId="0" applyBorder="1" applyFont="1" applyFill="1"/>
    <xf numFmtId="0" fontId="8" fillId="33" borderId="0" xfId="0" applyFont="1" applyFill="1"/>
    <xf numFmtId="9" fontId="6" fillId="33" borderId="0" xfId="0" applyAlignment="1" applyFont="1" applyNumberFormat="1" applyFill="1">
      <alignment horizontal="center"/>
    </xf>
    <xf numFmtId="0" fontId="8" fillId="33" borderId="0" xfId="0" applyAlignment="1" applyFont="1" applyFill="1">
      <alignment horizontal="left"/>
    </xf>
    <xf numFmtId="0" fontId="12" fillId="33" borderId="19" xfId="0" applyAlignment="1" applyBorder="1" applyFont="1" applyFill="1">
      <alignment horizontal="center"/>
    </xf>
    <xf numFmtId="0" fontId="0" fillId="33" borderId="0" xfId="0" applyAlignment="1" applyFill="1">
      <alignment horizontal="center"/>
    </xf>
    <xf numFmtId="0" fontId="23" fillId="33" borderId="0" xfId="0" applyFont="1" applyFill="1"/>
    <xf numFmtId="0" fontId="30" fillId="33" borderId="0" xfId="0" applyFont="1" applyFill="1"/>
    <xf numFmtId="0" fontId="7" fillId="33" borderId="20" xfId="0" applyBorder="1" applyFont="1" applyFill="1"/>
    <xf numFmtId="0" fontId="7" fillId="33" borderId="20" xfId="0" applyAlignment="1" applyBorder="1" applyFont="1" applyFill="1">
      <alignment horizontal="center"/>
    </xf>
    <xf numFmtId="0" fontId="7" fillId="33" borderId="20" xfId="0" applyAlignment="1" applyBorder="1" applyFont="1" applyFill="1">
      <alignment horizontal="center" wrapText="1"/>
    </xf>
    <xf numFmtId="0" fontId="11" fillId="33" borderId="0" xfId="0" applyAlignment="1" applyFont="1" applyFill="1">
      <alignment wrapText="1"/>
    </xf>
    <xf numFmtId="0" fontId="6" fillId="33" borderId="0" xfId="0" applyAlignment="1" applyFont="1" applyFill="1">
      <alignment horizontal="left" wrapText="1" indent="1"/>
    </xf>
    <xf numFmtId="0" fontId="12" fillId="33" borderId="0" xfId="0" applyAlignment="1" applyFont="1" applyFill="1">
      <alignment horizontal="left" wrapText="1" indent="1"/>
    </xf>
    <xf numFmtId="0" fontId="7" fillId="33" borderId="0" xfId="0" applyAlignment="1" applyFont="1" applyFill="1">
      <alignment horizontal="center" vertical="center"/>
    </xf>
    <xf numFmtId="0" fontId="2" fillId="33" borderId="0" xfId="66" applyFont="1" applyFill="1"/>
    <xf numFmtId="0" fontId="6" fillId="33" borderId="18" xfId="69" applyAlignment="1" applyBorder="1" applyFont="1" applyFill="1">
      <alignment horizontal="left"/>
    </xf>
    <xf numFmtId="0" fontId="6" fillId="0" borderId="18" xfId="61" applyAlignment="1" applyBorder="1" applyFont="1">
      <alignment horizontal="left"/>
    </xf>
    <xf numFmtId="0" fontId="6" fillId="0" borderId="18" xfId="61" applyAlignment="1" applyBorder="1" applyFont="1">
      <alignment horizontal="center"/>
    </xf>
    <xf numFmtId="49" fontId="6" fillId="0" borderId="18" xfId="61" applyAlignment="1" applyBorder="1" applyFont="1" applyNumberFormat="1">
      <alignment horizontal="center"/>
    </xf>
    <xf numFmtId="0" fontId="6" fillId="0" borderId="18" xfId="69" applyAlignment="1" applyBorder="1" applyFont="1">
      <alignment horizontal="left"/>
    </xf>
    <xf numFmtId="0" fontId="6" fillId="0" borderId="18" xfId="61" applyBorder="1" applyFont="1"/>
    <xf numFmtId="0" fontId="7" fillId="33" borderId="0" xfId="0" applyAlignment="1" applyFont="1" applyFill="1">
      <alignment horizontal="center"/>
    </xf>
    <xf numFmtId="0" fontId="11" fillId="33" borderId="0" xfId="0" applyAlignment="1" applyFont="1" applyFill="1">
      <alignment horizontal="center"/>
    </xf>
    <xf numFmtId="1" fontId="7" fillId="33" borderId="0" xfId="0" applyAlignment="1" applyFont="1" applyNumberFormat="1" applyFill="1">
      <alignment horizontal="center"/>
    </xf>
    <xf numFmtId="0" fontId="6" fillId="0" borderId="18" xfId="68" applyBorder="1" applyFont="1"/>
    <xf numFmtId="3" fontId="6" fillId="33" borderId="0" xfId="0" applyAlignment="1" applyFont="1" applyNumberFormat="1" applyFill="1">
      <alignment horizontal="center" vertical="center"/>
    </xf>
    <xf numFmtId="3" fontId="6" fillId="33" borderId="17" xfId="0" applyAlignment="1" applyBorder="1" applyFont="1" applyNumberFormat="1" applyFill="1">
      <alignment horizontal="center" vertical="center"/>
    </xf>
    <xf numFmtId="0" fontId="6" fillId="34" borderId="18" xfId="0" applyAlignment="1" applyBorder="1" applyFont="1" applyFill="1">
      <alignment horizontal="center"/>
    </xf>
    <xf numFmtId="49" fontId="6" fillId="34" borderId="18" xfId="0" applyAlignment="1" applyBorder="1" applyFont="1" applyNumberFormat="1" applyFill="1">
      <alignment horizontal="center"/>
    </xf>
    <xf numFmtId="3" fontId="6" fillId="34" borderId="18" xfId="0" applyAlignment="1" applyBorder="1" applyFont="1" applyNumberFormat="1" applyFill="1">
      <alignment horizontal="center"/>
    </xf>
    <xf numFmtId="0" fontId="6" fillId="34" borderId="18" xfId="0" applyBorder="1" applyFont="1" applyFill="1"/>
    <xf numFmtId="0" fontId="6" fillId="34" borderId="18" xfId="0" applyAlignment="1" applyBorder="1" applyFont="1" applyFill="1">
      <alignment horizontal="left"/>
    </xf>
    <xf numFmtId="165" fontId="6" fillId="34" borderId="18" xfId="0" applyAlignment="1" applyBorder="1" applyFont="1" applyNumberFormat="1" applyFill="1">
      <alignment horizontal="center"/>
    </xf>
    <xf numFmtId="165" fontId="62" fillId="34" borderId="18" xfId="81" applyAlignment="1" applyBorder="1" applyFont="1" applyNumberFormat="1" applyFill="1">
      <alignment horizontal="center"/>
    </xf>
    <xf numFmtId="165" fontId="63" fillId="35" borderId="18" xfId="81" applyAlignment="1" applyBorder="1" applyFont="1" applyNumberFormat="1" applyFill="1">
      <alignment horizontal="center"/>
    </xf>
    <xf numFmtId="0" fontId="6" fillId="34" borderId="0" xfId="0" applyFont="1" applyFill="1"/>
    <xf numFmtId="0" fontId="7" fillId="34" borderId="18" xfId="0" applyAlignment="1" applyBorder="1" applyFont="1" applyFill="1">
      <alignment horizontal="center" vertical="center" wrapText="1"/>
    </xf>
    <xf numFmtId="1" fontId="7" fillId="34" borderId="18" xfId="0" applyAlignment="1" applyBorder="1" applyFont="1" applyNumberFormat="1" applyFill="1">
      <alignment horizontal="center" wrapText="1"/>
    </xf>
    <xf numFmtId="0" fontId="62" fillId="34" borderId="18" xfId="0" applyAlignment="1" applyBorder="1" applyFont="1" applyFill="1">
      <alignment wrapText="1"/>
    </xf>
    <xf numFmtId="0" fontId="62" fillId="34" borderId="18" xfId="0" applyAlignment="1" applyBorder="1" applyFont="1" applyFill="1">
      <alignment horizontal="center"/>
    </xf>
    <xf numFmtId="3" fontId="62" fillId="34" borderId="18" xfId="0" applyAlignment="1" applyBorder="1" applyFont="1" applyNumberFormat="1" applyFill="1">
      <alignment horizontal="center" wrapText="1"/>
    </xf>
    <xf numFmtId="0" fontId="8" fillId="35" borderId="18" xfId="0" applyAlignment="1" applyBorder="1" applyFont="1" applyFill="1">
      <alignment horizontal="center"/>
    </xf>
    <xf numFmtId="0" fontId="8" fillId="34" borderId="18" xfId="0" applyAlignment="1" applyBorder="1" applyFont="1" applyFill="1">
      <alignment horizontal="center"/>
    </xf>
    <xf numFmtId="0" fontId="63" fillId="35" borderId="18" xfId="0" applyAlignment="1" applyBorder="1" applyFont="1" applyFill="1">
      <alignment wrapText="1"/>
    </xf>
    <xf numFmtId="0" fontId="63" fillId="35" borderId="18" xfId="0" applyAlignment="1" applyBorder="1" applyFont="1" applyFill="1">
      <alignment horizontal="center"/>
    </xf>
    <xf numFmtId="0" fontId="11" fillId="34" borderId="18" xfId="0" applyAlignment="1" applyBorder="1" applyFont="1" applyFill="1">
      <alignment horizontal="center" wrapText="1"/>
    </xf>
    <xf numFmtId="0" fontId="11" fillId="34" borderId="18" xfId="0" applyAlignment="1" applyBorder="1" applyFont="1" applyFill="1">
      <alignment wrapText="1"/>
    </xf>
    <xf numFmtId="167" fontId="11" fillId="34" borderId="18" xfId="28" applyAlignment="1" applyBorder="1" applyFont="1" applyNumberFormat="1" applyFill="1">
      <alignment horizontal="center" wrapText="1"/>
    </xf>
    <xf numFmtId="1" fontId="12" fillId="33" borderId="0" xfId="28" applyAlignment="1" applyFont="1" applyNumberFormat="1" applyFill="1">
      <alignment horizontal="center"/>
    </xf>
    <xf numFmtId="1" fontId="12" fillId="33" borderId="11" xfId="28" applyAlignment="1" applyBorder="1" applyFont="1" applyNumberFormat="1" applyFill="1">
      <alignment horizontal="center"/>
    </xf>
    <xf numFmtId="1" fontId="12" fillId="33" borderId="0" xfId="28" applyAlignment="1" applyBorder="1" applyFont="1" applyNumberFormat="1" applyFill="1">
      <alignment horizontal="center"/>
    </xf>
    <xf numFmtId="1" fontId="11" fillId="34" borderId="18" xfId="28" applyAlignment="1" applyBorder="1" applyFont="1" applyNumberFormat="1" applyFill="1">
      <alignment horizontal="center" wrapText="1"/>
    </xf>
    <xf numFmtId="1" fontId="12" fillId="33" borderId="17" xfId="28" applyAlignment="1" applyBorder="1" applyFont="1" applyNumberFormat="1" applyFill="1">
      <alignment horizontal="center"/>
    </xf>
    <xf numFmtId="0" fontId="11" fillId="34" borderId="21" xfId="0" applyAlignment="1" applyBorder="1" applyFont="1" applyFill="1">
      <alignment horizontal="left"/>
    </xf>
    <xf numFmtId="0" fontId="6" fillId="34" borderId="22" xfId="0" applyAlignment="1" applyBorder="1" applyFont="1" applyFill="1">
      <alignment horizontal="center"/>
    </xf>
    <xf numFmtId="0" fontId="6" fillId="34" borderId="22" xfId="0" applyBorder="1" applyFont="1" applyFill="1"/>
    <xf numFmtId="1" fontId="12" fillId="34" borderId="22" xfId="28" applyAlignment="1" applyBorder="1" applyFont="1" applyNumberFormat="1" applyFill="1">
      <alignment horizontal="center"/>
    </xf>
    <xf numFmtId="43" fontId="12" fillId="34" borderId="19" xfId="28" applyAlignment="1" applyBorder="1" applyFont="1" applyNumberFormat="1" applyFill="1">
      <alignment horizontal="center"/>
    </xf>
    <xf numFmtId="1" fontId="12" fillId="34" borderId="18" xfId="28" applyAlignment="1" applyBorder="1" applyFont="1" applyNumberFormat="1" applyFill="1">
      <alignment horizontal="center"/>
    </xf>
    <xf numFmtId="173" fontId="12" fillId="34" borderId="18" xfId="28" applyAlignment="1" applyBorder="1" applyFont="1" applyNumberFormat="1" applyFill="1">
      <alignment horizontal="center"/>
    </xf>
    <xf numFmtId="0" fontId="11" fillId="34" borderId="0" xfId="0" applyAlignment="1" applyFont="1" applyFill="1">
      <alignment horizontal="center" vertical="center" wrapText="1"/>
    </xf>
    <xf numFmtId="0" fontId="11" fillId="34" borderId="0" xfId="0" applyAlignment="1" applyFont="1" applyFill="1">
      <alignment wrapText="1"/>
    </xf>
    <xf numFmtId="167" fontId="11" fillId="34" borderId="0" xfId="28" applyAlignment="1" applyBorder="1" applyFont="1" applyNumberFormat="1" applyFill="1">
      <alignment horizontal="center" wrapText="1"/>
    </xf>
    <xf numFmtId="1" fontId="11" fillId="34" borderId="0" xfId="28" applyAlignment="1" applyBorder="1" applyFont="1" applyNumberFormat="1" applyFill="1">
      <alignment horizontal="center" wrapText="1"/>
    </xf>
    <xf numFmtId="0" fontId="11" fillId="34" borderId="0" xfId="0" applyAlignment="1" applyFont="1" applyFill="1">
      <alignment horizontal="center" wrapText="1"/>
    </xf>
    <xf numFmtId="1" fontId="12" fillId="34" borderId="0" xfId="0" applyFont="1" applyNumberFormat="1" applyFill="1"/>
    <xf numFmtId="1" fontId="12" fillId="34" borderId="0" xfId="0" applyAlignment="1" applyFont="1" applyNumberFormat="1" applyFill="1">
      <alignment horizontal="center"/>
    </xf>
    <xf numFmtId="0" fontId="12" fillId="34" borderId="0" xfId="0" applyAlignment="1" applyFont="1" applyFill="1">
      <alignment horizontal="center"/>
    </xf>
    <xf numFmtId="2" fontId="12" fillId="34" borderId="0" xfId="0" applyAlignment="1" applyFont="1" applyNumberFormat="1" applyFill="1">
      <alignment horizontal="center"/>
    </xf>
    <xf numFmtId="0" fontId="12" fillId="34" borderId="0" xfId="0" applyFont="1" applyFill="1"/>
    <xf numFmtId="0" fontId="31" fillId="33" borderId="0" xfId="0" applyAlignment="1" applyFont="1" applyFill="1">
      <alignment horizontal="left"/>
    </xf>
    <xf numFmtId="0" fontId="8" fillId="35" borderId="18" xfId="0" applyBorder="1" applyFont="1" applyFill="1"/>
    <xf numFmtId="1" fontId="13" fillId="35" borderId="18" xfId="28" applyAlignment="1" applyBorder="1" applyFont="1" applyNumberFormat="1" applyFill="1">
      <alignment horizontal="center"/>
    </xf>
    <xf numFmtId="173" fontId="13" fillId="35" borderId="18" xfId="28" applyAlignment="1" applyBorder="1" applyFont="1" applyNumberFormat="1" applyFill="1">
      <alignment horizontal="center"/>
    </xf>
    <xf numFmtId="167" fontId="12" fillId="34" borderId="0" xfId="28" applyAlignment="1" applyFont="1" applyNumberFormat="1" applyFill="1">
      <alignment horizontal="center"/>
    </xf>
    <xf numFmtId="49" fontId="12" fillId="34" borderId="11" xfId="0" applyBorder="1" applyFont="1" applyNumberFormat="1" applyFill="1"/>
    <xf numFmtId="49" fontId="12" fillId="34" borderId="11" xfId="0" applyAlignment="1" applyBorder="1" applyFont="1" applyNumberFormat="1" applyFill="1">
      <alignment horizontal="center"/>
    </xf>
    <xf numFmtId="49" fontId="12" fillId="34" borderId="11" xfId="28" applyAlignment="1" applyBorder="1" applyFont="1" applyNumberFormat="1" applyFill="1">
      <alignment horizontal="center"/>
    </xf>
    <xf numFmtId="0" fontId="12" fillId="34" borderId="11" xfId="0" applyAlignment="1" applyBorder="1" applyFont="1" applyFill="1">
      <alignment horizontal="center"/>
    </xf>
    <xf numFmtId="0" fontId="6" fillId="34" borderId="0" xfId="0" applyAlignment="1" applyFont="1" applyFill="1">
      <alignment horizontal="center"/>
    </xf>
    <xf numFmtId="167" fontId="12" fillId="34" borderId="0" xfId="28" applyAlignment="1" applyBorder="1" applyFont="1" applyNumberFormat="1" applyFill="1">
      <alignment horizontal="center"/>
    </xf>
    <xf numFmtId="0" fontId="12" fillId="34" borderId="17" xfId="0" applyBorder="1" applyFont="1" applyFill="1"/>
    <xf numFmtId="0" fontId="12" fillId="34" borderId="17" xfId="0" applyAlignment="1" applyBorder="1" applyFont="1" applyFill="1">
      <alignment horizontal="center"/>
    </xf>
    <xf numFmtId="167" fontId="12" fillId="34" borderId="17" xfId="28" applyAlignment="1" applyBorder="1" applyFont="1" applyNumberFormat="1" applyFill="1">
      <alignment horizontal="center"/>
    </xf>
    <xf numFmtId="0" fontId="11" fillId="34" borderId="17" xfId="0" applyAlignment="1" applyBorder="1" applyFont="1" applyFill="1">
      <alignment horizontal="center"/>
    </xf>
    <xf numFmtId="171" fontId="12" fillId="0" borderId="18" xfId="28" applyAlignment="1" applyBorder="1" applyFont="1" applyNumberFormat="1">
      <alignment horizontal="center"/>
    </xf>
    <xf numFmtId="171" fontId="12" fillId="0" borderId="18" xfId="28" applyAlignment="1" applyBorder="1" applyFont="1" applyNumberFormat="1" applyFill="1">
      <alignment horizontal="center"/>
    </xf>
    <xf numFmtId="167" fontId="12" fillId="34" borderId="22" xfId="28" applyAlignment="1" applyBorder="1" applyFont="1" applyNumberFormat="1" applyFill="1">
      <alignment horizontal="center"/>
    </xf>
    <xf numFmtId="171" fontId="12" fillId="0" borderId="19" xfId="28" applyAlignment="1" applyBorder="1" applyFont="1" applyNumberFormat="1">
      <alignment horizontal="center"/>
    </xf>
    <xf numFmtId="171" fontId="11" fillId="34" borderId="18" xfId="28" applyAlignment="1" applyBorder="1" applyFont="1" applyNumberFormat="1" applyFill="1">
      <alignment horizontal="center" wrapText="1"/>
    </xf>
    <xf numFmtId="171" fontId="12" fillId="34" borderId="18" xfId="28" applyAlignment="1" applyBorder="1" applyFont="1" applyNumberFormat="1" applyFill="1">
      <alignment horizontal="center"/>
    </xf>
    <xf numFmtId="171" fontId="13" fillId="35" borderId="18" xfId="28" applyAlignment="1" applyBorder="1" applyFont="1" applyNumberFormat="1" applyFill="1">
      <alignment horizontal="center"/>
    </xf>
    <xf numFmtId="0" fontId="6" fillId="34" borderId="0" xfId="0" applyAlignment="1" applyFont="1" applyFill="1">
      <alignment horizontal="left" vertical="center"/>
    </xf>
    <xf numFmtId="0" fontId="12" fillId="34" borderId="0" xfId="0" applyAlignment="1" applyFont="1" applyFill="1">
      <alignment horizontal="center" vertical="center"/>
    </xf>
    <xf numFmtId="1" fontId="6" fillId="34" borderId="18" xfId="0" applyAlignment="1" applyBorder="1" applyFont="1" applyNumberFormat="1" applyFill="1">
      <alignment horizontal="center"/>
    </xf>
    <xf numFmtId="166" fontId="6" fillId="34" borderId="18" xfId="0" applyAlignment="1" applyBorder="1" applyFont="1" applyNumberFormat="1" applyFill="1">
      <alignment horizontal="center"/>
    </xf>
    <xf numFmtId="0" fontId="12" fillId="0" borderId="0" xfId="57" applyFont="1"/>
    <xf numFmtId="0" fontId="6" fillId="0" borderId="0" xfId="0" applyAlignment="1" applyFont="1">
      <alignment horizontal="left"/>
    </xf>
    <xf numFmtId="0" fontId="6" fillId="34" borderId="0" xfId="0" applyAlignment="1" applyFont="1" applyFill="1">
      <alignment wrapText="1"/>
    </xf>
    <xf numFmtId="0" fontId="7" fillId="34" borderId="18" xfId="0" applyAlignment="1" applyBorder="1" applyFont="1" applyFill="1">
      <alignment wrapText="1"/>
    </xf>
    <xf numFmtId="0" fontId="6" fillId="34" borderId="17" xfId="0" applyBorder="1" applyFont="1" applyFill="1"/>
    <xf numFmtId="0" fontId="6" fillId="34" borderId="0" xfId="0" applyAlignment="1" applyFont="1" applyFill="1">
      <alignment vertical="center"/>
    </xf>
    <xf numFmtId="164" fontId="7" fillId="34" borderId="18" xfId="0" applyAlignment="1" applyBorder="1" applyFont="1" applyNumberFormat="1" applyFill="1">
      <alignment horizontal="center" wrapText="1"/>
    </xf>
    <xf numFmtId="3" fontId="17" fillId="34" borderId="0" xfId="0" applyFont="1" applyNumberFormat="1" applyFill="1"/>
    <xf numFmtId="0" fontId="11" fillId="34" borderId="18" xfId="0" applyAlignment="1" applyBorder="1" applyFont="1" applyFill="1">
      <alignment horizontal="center"/>
    </xf>
    <xf numFmtId="0" fontId="12" fillId="34" borderId="18" xfId="0" applyAlignment="1" applyBorder="1" applyFont="1" applyFill="1">
      <alignment horizontal="center"/>
    </xf>
    <xf numFmtId="0" fontId="0" fillId="34" borderId="0" xfId="0" applyFill="1"/>
    <xf numFmtId="0" fontId="7" fillId="34" borderId="0" xfId="0" applyFont="1" applyFill="1"/>
    <xf numFmtId="0" fontId="6" fillId="34" borderId="14" xfId="0" applyBorder="1" applyFont="1" applyFill="1"/>
    <xf numFmtId="0" fontId="6" fillId="34" borderId="16" xfId="0" applyBorder="1" applyFont="1" applyFill="1"/>
    <xf numFmtId="0" fontId="6" fillId="34" borderId="13" xfId="0" applyBorder="1" applyFont="1" applyFill="1"/>
    <xf numFmtId="0" fontId="7" fillId="34" borderId="18" xfId="0" applyAlignment="1" applyBorder="1" applyFont="1" applyFill="1">
      <alignment horizontal="center" wrapText="1"/>
    </xf>
    <xf numFmtId="0" fontId="6" fillId="34" borderId="0" xfId="0" applyAlignment="1" applyFont="1" applyFill="1">
      <alignment horizontal="left"/>
    </xf>
    <xf numFmtId="0" fontId="6" fillId="34" borderId="17" xfId="0" applyAlignment="1" applyBorder="1" applyFont="1" applyFill="1">
      <alignment horizontal="center"/>
    </xf>
    <xf numFmtId="0" fontId="17" fillId="34" borderId="0" xfId="0" applyFont="1" applyFill="1"/>
    <xf numFmtId="0" fontId="8" fillId="34" borderId="17" xfId="0" applyBorder="1" applyFont="1" applyFill="1"/>
    <xf numFmtId="0" fontId="26" fillId="34" borderId="0" xfId="0" applyAlignment="1" applyFont="1" applyFill="1">
      <alignment horizontal="center" wrapText="1"/>
    </xf>
    <xf numFmtId="0" fontId="7" fillId="34" borderId="18" xfId="0" applyBorder="1" applyFont="1" applyFill="1"/>
    <xf numFmtId="164" fontId="7" fillId="34" borderId="18" xfId="70" applyAlignment="1" applyBorder="1" applyFont="1" applyNumberFormat="1" applyFill="1">
      <alignment horizontal="center" wrapText="1"/>
    </xf>
    <xf numFmtId="0" fontId="64" fillId="34" borderId="18" xfId="0" applyAlignment="1" applyBorder="1" applyFont="1" applyFill="1">
      <alignment horizontal="center"/>
    </xf>
    <xf numFmtId="3" fontId="62" fillId="34" borderId="18" xfId="0" applyAlignment="1" applyBorder="1" applyFont="1" applyNumberFormat="1" applyFill="1">
      <alignment horizontal="center"/>
    </xf>
    <xf numFmtId="164" fontId="62" fillId="34" borderId="18" xfId="0" applyAlignment="1" applyBorder="1" applyFont="1" applyNumberFormat="1" applyFill="1">
      <alignment horizontal="center"/>
    </xf>
    <xf numFmtId="3" fontId="63" fillId="35" borderId="18" xfId="0" applyAlignment="1" applyBorder="1" applyFont="1" applyNumberFormat="1" applyFill="1">
      <alignment horizontal="center" wrapText="1"/>
    </xf>
    <xf numFmtId="3" fontId="63" fillId="35" borderId="18" xfId="0" applyAlignment="1" applyBorder="1" applyFont="1" applyNumberFormat="1" applyFill="1">
      <alignment horizontal="center"/>
    </xf>
    <xf numFmtId="164" fontId="63" fillId="35" borderId="18" xfId="0" applyAlignment="1" applyBorder="1" applyFont="1" applyNumberFormat="1" applyFill="1">
      <alignment horizontal="center"/>
    </xf>
    <xf numFmtId="164" fontId="6" fillId="34" borderId="18" xfId="0" applyAlignment="1" applyBorder="1" applyFont="1" applyNumberFormat="1" applyFill="1">
      <alignment horizontal="center"/>
    </xf>
    <xf numFmtId="166" fontId="7" fillId="34" borderId="18" xfId="0" applyAlignment="1" applyBorder="1" applyFont="1" applyNumberFormat="1" applyFill="1">
      <alignment horizontal="center" wrapText="1"/>
    </xf>
    <xf numFmtId="166" fontId="62" fillId="34" borderId="18" xfId="0" applyAlignment="1" applyBorder="1" applyFont="1" applyNumberFormat="1" applyFill="1">
      <alignment horizontal="center" wrapText="1"/>
    </xf>
    <xf numFmtId="166" fontId="62" fillId="34" borderId="18" xfId="0" applyAlignment="1" applyBorder="1" applyFont="1" applyNumberFormat="1" applyFill="1">
      <alignment horizontal="center"/>
    </xf>
    <xf numFmtId="166" fontId="63" fillId="35" borderId="18" xfId="0" applyAlignment="1" applyBorder="1" applyFont="1" applyNumberFormat="1" applyFill="1">
      <alignment horizontal="center" wrapText="1"/>
    </xf>
    <xf numFmtId="166" fontId="63" fillId="35" borderId="18" xfId="0" applyAlignment="1" applyBorder="1" applyFont="1" applyNumberFormat="1" applyFill="1">
      <alignment horizontal="center"/>
    </xf>
    <xf numFmtId="3" fontId="7" fillId="34" borderId="18" xfId="0" applyAlignment="1" applyBorder="1" applyFont="1" applyNumberFormat="1" applyFill="1">
      <alignment horizontal="center" wrapText="1"/>
    </xf>
    <xf numFmtId="3" fontId="12" fillId="34" borderId="0" xfId="0" applyAlignment="1" applyFont="1" applyNumberFormat="1" applyFill="1">
      <alignment horizontal="center"/>
    </xf>
    <xf numFmtId="9" fontId="6" fillId="34" borderId="0" xfId="0" applyAlignment="1" applyFont="1" applyNumberFormat="1" applyFill="1">
      <alignment horizontal="center"/>
    </xf>
    <xf numFmtId="0" fontId="7" fillId="34" borderId="0" xfId="0" applyAlignment="1" applyFont="1" applyFill="1">
      <alignment vertical="center"/>
    </xf>
    <xf numFmtId="0" fontId="7" fillId="34" borderId="0" xfId="0" applyAlignment="1" applyFont="1" applyFill="1">
      <alignment horizontal="center" vertical="center"/>
    </xf>
    <xf numFmtId="0" fontId="7" fillId="34" borderId="0" xfId="0" applyAlignment="1" applyFont="1" applyFill="1">
      <alignment horizontal="left" vertical="center"/>
    </xf>
    <xf numFmtId="0" fontId="6" fillId="34" borderId="14" xfId="0" applyAlignment="1" applyBorder="1" applyFont="1" applyFill="1">
      <alignment vertical="center"/>
    </xf>
    <xf numFmtId="0" fontId="6" fillId="34" borderId="11" xfId="0" applyAlignment="1" applyBorder="1" applyFont="1" applyFill="1">
      <alignment vertical="center"/>
    </xf>
    <xf numFmtId="0" fontId="62" fillId="34" borderId="18" xfId="0" applyBorder="1" applyFont="1" applyFill="1"/>
    <xf numFmtId="0" fontId="23" fillId="34" borderId="0" xfId="0" applyFont="1" applyFill="1"/>
    <xf numFmtId="0" fontId="30" fillId="34" borderId="0" xfId="0" applyFont="1" applyFill="1"/>
    <xf numFmtId="0" fontId="6" fillId="34" borderId="0" xfId="0" applyAlignment="1" applyFont="1" applyFill="1">
      <alignment horizontal="left" wrapText="1" indent="1"/>
    </xf>
    <xf numFmtId="0" fontId="12" fillId="34" borderId="0" xfId="0" applyAlignment="1" applyFont="1" applyFill="1">
      <alignment horizontal="left" wrapText="1" indent="1"/>
    </xf>
    <xf numFmtId="0" fontId="62" fillId="0" borderId="18" xfId="0" applyBorder="1" applyFont="1"/>
    <xf numFmtId="0" fontId="6" fillId="0" borderId="18" xfId="0" applyAlignment="1" applyBorder="1" applyFont="1">
      <alignment horizontal="center"/>
    </xf>
    <xf numFmtId="0" fontId="6" fillId="34" borderId="15" xfId="0" applyBorder="1" applyFont="1" applyFill="1"/>
    <xf numFmtId="0" fontId="63" fillId="35" borderId="18" xfId="0" applyBorder="1" applyFont="1" applyFill="1"/>
    <xf numFmtId="169" fontId="6" fillId="34" borderId="0" xfId="0" applyAlignment="1" applyFont="1" applyNumberFormat="1" applyFill="1">
      <alignment horizontal="center"/>
    </xf>
    <xf numFmtId="1" fontId="6" fillId="34" borderId="0" xfId="0" applyAlignment="1" applyFont="1" applyNumberFormat="1" applyFill="1">
      <alignment horizontal="center"/>
    </xf>
    <xf numFmtId="0" fontId="6" fillId="34" borderId="18" xfId="68" applyBorder="1" applyFont="1" applyFill="1"/>
    <xf numFmtId="1" fontId="6" fillId="34" borderId="18" xfId="68" applyAlignment="1" applyBorder="1" applyFont="1" applyNumberFormat="1" applyFill="1">
      <alignment horizontal="center"/>
    </xf>
    <xf numFmtId="0" fontId="7" fillId="34" borderId="18" xfId="0" applyAlignment="1" applyBorder="1" applyFont="1" applyFill="1">
      <alignment horizontal="center"/>
    </xf>
    <xf numFmtId="0" fontId="62" fillId="0" borderId="18" xfId="0" applyAlignment="1" applyBorder="1" applyFont="1">
      <alignment wrapText="1"/>
    </xf>
    <xf numFmtId="0" fontId="62" fillId="0" borderId="18" xfId="0" applyAlignment="1" applyBorder="1" applyFont="1">
      <alignment horizontal="center"/>
    </xf>
    <xf numFmtId="3" fontId="62" fillId="0" borderId="18" xfId="0" applyAlignment="1" applyBorder="1" applyFont="1" applyNumberFormat="1">
      <alignment horizontal="center"/>
    </xf>
    <xf numFmtId="49" fontId="62" fillId="0" borderId="18" xfId="0" applyAlignment="1" applyBorder="1" applyFont="1" applyNumberFormat="1">
      <alignment horizontal="center"/>
    </xf>
    <xf numFmtId="3" fontId="62" fillId="0" borderId="18" xfId="0" applyAlignment="1" applyBorder="1" applyFont="1" applyNumberFormat="1">
      <alignment horizontal="center" wrapText="1"/>
    </xf>
    <xf numFmtId="165" fontId="62" fillId="0" borderId="18" xfId="81" applyAlignment="1" applyBorder="1" applyFont="1" applyNumberFormat="1">
      <alignment horizontal="center"/>
    </xf>
    <xf numFmtId="0" fontId="62" fillId="0" borderId="18" xfId="0" applyAlignment="1" applyBorder="1" applyFont="1">
      <alignment horizontal="center" wrapText="1"/>
    </xf>
    <xf numFmtId="1" fontId="12" fillId="34" borderId="18" xfId="0" applyAlignment="1" applyBorder="1" applyFont="1" applyNumberFormat="1" applyFill="1">
      <alignment horizontal="center"/>
    </xf>
    <xf numFmtId="0" fontId="62" fillId="34" borderId="18" xfId="0" applyAlignment="1" applyBorder="1" applyFont="1" applyFill="1">
      <alignment horizontal="center" wrapText="1"/>
    </xf>
    <xf numFmtId="1" fontId="13" fillId="34" borderId="18" xfId="0" applyAlignment="1" applyBorder="1" applyFont="1" applyNumberFormat="1" applyFill="1">
      <alignment horizontal="center"/>
    </xf>
    <xf numFmtId="1" fontId="13" fillId="35" borderId="18" xfId="0" applyAlignment="1" applyBorder="1" applyFont="1" applyNumberFormat="1" applyFill="1">
      <alignment horizontal="center"/>
    </xf>
    <xf numFmtId="49" fontId="62" fillId="34" borderId="18" xfId="0" applyAlignment="1" applyBorder="1" applyFont="1" applyNumberFormat="1" applyFill="1">
      <alignment horizontal="center"/>
    </xf>
    <xf numFmtId="0" fontId="63" fillId="35" borderId="18" xfId="0" applyAlignment="1" applyBorder="1" applyFont="1" applyFill="1">
      <alignment horizontal="center" wrapText="1"/>
    </xf>
    <xf numFmtId="1" fontId="6" fillId="34" borderId="17" xfId="0" applyAlignment="1" applyBorder="1" applyFont="1" applyNumberFormat="1" applyFill="1">
      <alignment horizontal="center"/>
    </xf>
    <xf numFmtId="0" fontId="11" fillId="34" borderId="18" xfId="0" applyAlignment="1" applyBorder="1" applyFont="1" applyFill="1">
      <alignment horizontal="center" vertical="center" wrapText="1"/>
    </xf>
    <xf numFmtId="0" fontId="62" fillId="34" borderId="0" xfId="0" applyAlignment="1" applyFont="1" applyFill="1">
      <alignment horizontal="center"/>
    </xf>
    <xf numFmtId="1" fontId="8" fillId="35" borderId="18" xfId="68" applyAlignment="1" applyBorder="1" applyFont="1" applyNumberFormat="1" applyFill="1">
      <alignment horizontal="center"/>
    </xf>
    <xf numFmtId="49" fontId="62" fillId="34" borderId="0" xfId="0" applyAlignment="1" applyFont="1" applyNumberFormat="1" applyFill="1">
      <alignment horizontal="center"/>
    </xf>
    <xf numFmtId="0" fontId="62" fillId="34" borderId="0" xfId="0" applyAlignment="1" applyFont="1" applyFill="1">
      <alignment horizontal="center" wrapText="1"/>
    </xf>
    <xf numFmtId="165" fontId="62" fillId="34" borderId="0" xfId="81" applyAlignment="1" applyFont="1" applyNumberFormat="1" applyFill="1">
      <alignment horizontal="center"/>
    </xf>
    <xf numFmtId="0" fontId="7" fillId="34" borderId="0" xfId="0" applyAlignment="1" applyFont="1" applyFill="1">
      <alignment horizontal="left"/>
    </xf>
    <xf numFmtId="1" fontId="7" fillId="34" borderId="0" xfId="0" applyAlignment="1" applyFont="1" applyNumberFormat="1" applyFill="1">
      <alignment horizontal="left"/>
    </xf>
    <xf numFmtId="1" fontId="6" fillId="34" borderId="0" xfId="0" applyAlignment="1" applyFont="1" applyNumberFormat="1" applyFill="1">
      <alignment horizontal="left"/>
    </xf>
    <xf numFmtId="0" fontId="12" fillId="34" borderId="18" xfId="0" applyAlignment="1" applyBorder="1" applyFont="1" applyFill="1">
      <alignment horizontal="center" wrapText="1"/>
    </xf>
    <xf numFmtId="0" fontId="6" fillId="34" borderId="18" xfId="0" applyAlignment="1" applyBorder="1" applyFont="1" applyFill="1">
      <alignment horizontal="center" wrapText="1"/>
    </xf>
    <xf numFmtId="0" fontId="7" fillId="34" borderId="23" xfId="0" applyAlignment="1" applyBorder="1" applyFont="1" applyFill="1">
      <alignment horizontal="center"/>
    </xf>
    <xf numFmtId="165" fontId="12" fillId="34" borderId="18" xfId="80" applyAlignment="1" applyBorder="1" applyFont="1" applyNumberFormat="1" applyFill="1">
      <alignment horizontal="center"/>
    </xf>
    <xf numFmtId="165" fontId="13" fillId="35" borderId="18" xfId="80" applyAlignment="1" applyBorder="1" applyFont="1" applyNumberFormat="1" applyFill="1">
      <alignment horizontal="center"/>
    </xf>
    <xf numFmtId="165" fontId="62" fillId="34" borderId="18" xfId="78" applyAlignment="1" applyBorder="1" applyFont="1" applyNumberFormat="1" applyFill="1">
      <alignment horizontal="center" wrapText="1"/>
    </xf>
    <xf numFmtId="165" fontId="63" fillId="35" borderId="18" xfId="78" applyAlignment="1" applyBorder="1" applyFont="1" applyNumberFormat="1" applyFill="1">
      <alignment horizontal="center" wrapText="1"/>
    </xf>
    <xf numFmtId="0" fontId="6" fillId="34" borderId="18" xfId="54" applyAlignment="1" applyBorder="1" applyFont="1" applyFill="1">
      <alignment horizontal="left"/>
    </xf>
    <xf numFmtId="0" fontId="7" fillId="34" borderId="0" xfId="0" applyAlignment="1" applyFont="1" applyFill="1">
      <alignment horizontal="center"/>
    </xf>
    <xf numFmtId="164" fontId="6" fillId="34" borderId="18" xfId="73" applyAlignment="1" applyBorder="1" applyFont="1" applyNumberFormat="1" applyFill="1">
      <alignment horizontal="center"/>
    </xf>
    <xf numFmtId="3" fontId="17" fillId="34" borderId="0" xfId="0" applyAlignment="1" applyFont="1" applyNumberFormat="1" applyFill="1">
      <alignment horizontal="center"/>
    </xf>
    <xf numFmtId="0" fontId="17" fillId="34" borderId="0" xfId="0" applyAlignment="1" applyFont="1" applyFill="1">
      <alignment horizontal="center"/>
    </xf>
    <xf numFmtId="0" fontId="8" fillId="34" borderId="17" xfId="0" applyAlignment="1" applyBorder="1" applyFont="1" applyFill="1">
      <alignment horizontal="center"/>
    </xf>
    <xf numFmtId="49" fontId="6" fillId="34" borderId="18" xfId="72" applyAlignment="1" applyBorder="1" applyFont="1" applyNumberFormat="1" applyFill="1">
      <alignment horizontal="center"/>
    </xf>
    <xf numFmtId="3" fontId="6" fillId="34" borderId="0" xfId="0" applyAlignment="1" applyFont="1" applyNumberFormat="1" applyFill="1">
      <alignment horizontal="center"/>
    </xf>
    <xf numFmtId="3" fontId="6" fillId="34" borderId="0" xfId="0" applyFont="1" applyNumberFormat="1" applyFill="1"/>
    <xf numFmtId="3" fontId="10" fillId="34" borderId="0" xfId="0" applyFont="1" applyNumberFormat="1" applyFill="1"/>
    <xf numFmtId="3" fontId="7" fillId="34" borderId="0" xfId="0" applyAlignment="1" applyFont="1" applyNumberFormat="1" applyFill="1">
      <alignment horizontal="center"/>
    </xf>
    <xf numFmtId="3" fontId="7" fillId="34" borderId="18" xfId="0" applyBorder="1" applyFont="1" applyNumberFormat="1" applyFill="1"/>
    <xf numFmtId="165" fontId="7" fillId="34" borderId="18" xfId="0" applyAlignment="1" applyBorder="1" applyFont="1" applyNumberFormat="1" applyFill="1">
      <alignment horizontal="center" wrapText="1"/>
    </xf>
    <xf numFmtId="3" fontId="6" fillId="0" borderId="18" xfId="0" applyBorder="1" applyFont="1" applyNumberFormat="1"/>
    <xf numFmtId="3" fontId="8" fillId="35" borderId="18" xfId="0" applyBorder="1" applyFont="1" applyNumberFormat="1" applyFill="1"/>
    <xf numFmtId="165" fontId="7" fillId="0" borderId="18" xfId="0" applyAlignment="1" applyBorder="1" applyFont="1" applyNumberFormat="1">
      <alignment horizontal="center" wrapText="1"/>
    </xf>
    <xf numFmtId="0" fontId="6" fillId="0" borderId="18" xfId="53" applyAlignment="1" applyBorder="1" applyFont="1">
      <alignment horizontal="center"/>
    </xf>
    <xf numFmtId="0" fontId="6" fillId="34" borderId="18" xfId="53" applyAlignment="1" applyBorder="1" applyFont="1" applyFill="1">
      <alignment horizontal="center"/>
    </xf>
    <xf numFmtId="0" fontId="8" fillId="35" borderId="18" xfId="53" applyAlignment="1" applyBorder="1" applyFont="1" applyFill="1">
      <alignment horizontal="center"/>
    </xf>
    <xf numFmtId="0" fontId="8" fillId="35" borderId="18" xfId="0" applyAlignment="1" applyBorder="1" applyFont="1" applyFill="1">
      <alignment horizontal="center" vertical="center"/>
    </xf>
    <xf numFmtId="0" fontId="8" fillId="35" borderId="18" xfId="0" applyAlignment="1" applyBorder="1" applyFont="1" applyFill="1">
      <alignment horizontal="left" vertical="center"/>
    </xf>
    <xf numFmtId="0" fontId="62" fillId="34" borderId="18" xfId="0" applyAlignment="1" applyBorder="1" applyFont="1" applyFill="1">
      <alignment horizontal="center" vertical="center" wrapText="1"/>
    </xf>
    <xf numFmtId="0" fontId="32" fillId="35" borderId="18" xfId="0" applyAlignment="1" applyBorder="1" applyFont="1" applyFill="1">
      <alignment horizontal="center"/>
    </xf>
    <xf numFmtId="0" fontId="62" fillId="34" borderId="0" xfId="0" applyFont="1" applyFill="1"/>
    <xf numFmtId="0" fontId="6" fillId="34" borderId="0" xfId="42" applyAlignment="1" applyBorder="1" applyFont="1" applyFill="1" applyProtection="1" quotePrefix="1"/>
    <xf numFmtId="0" fontId="6" fillId="34" borderId="0" xfId="0" applyFont="1" applyFill="1" quotePrefix="1"/>
    <xf numFmtId="0" fontId="6" fillId="34" borderId="11" xfId="0" applyAlignment="1" applyBorder="1" applyFont="1" applyFill="1">
      <alignment horizontal="center"/>
    </xf>
    <xf numFmtId="49" fontId="6" fillId="34" borderId="18" xfId="54" applyAlignment="1" applyBorder="1" applyFont="1" applyNumberFormat="1" applyFill="1">
      <alignment horizontal="center"/>
    </xf>
    <xf numFmtId="49" fontId="8" fillId="34" borderId="18" xfId="61" applyAlignment="1" applyBorder="1" applyFont="1" applyNumberFormat="1" applyFill="1">
      <alignment horizontal="center"/>
    </xf>
    <xf numFmtId="49" fontId="6" fillId="34" borderId="18" xfId="61" applyAlignment="1" applyBorder="1" applyFont="1" applyNumberFormat="1" applyFill="1">
      <alignment horizontal="center"/>
    </xf>
    <xf numFmtId="49" fontId="8" fillId="34" borderId="18" xfId="0" applyAlignment="1" applyBorder="1" applyFont="1" applyNumberFormat="1" applyFill="1">
      <alignment horizontal="center"/>
    </xf>
    <xf numFmtId="0" fontId="65" fillId="34" borderId="0" xfId="0" applyAlignment="1" applyFont="1" applyFill="1">
      <alignment horizontal="center" vertical="center" wrapText="1"/>
    </xf>
    <xf numFmtId="0" fontId="65" fillId="34" borderId="0" xfId="0" applyFont="1" applyFill="1"/>
    <xf numFmtId="0" fontId="65" fillId="34" borderId="17" xfId="0" applyAlignment="1" applyBorder="1" applyFont="1" applyFill="1">
      <alignment horizontal="center" vertical="center" wrapText="1"/>
    </xf>
    <xf numFmtId="0" fontId="65" fillId="34" borderId="17" xfId="0" applyBorder="1" applyFont="1" applyFill="1"/>
    <xf numFmtId="0" fontId="35" fillId="0" borderId="0" xfId="0" applyAlignment="1" applyFont="1">
      <alignment vertical="top" wrapText="1"/>
    </xf>
    <xf numFmtId="0" fontId="0" fillId="0" borderId="0" xfId="0" applyAlignment="1">
      <alignment vertical="top" wrapText="1"/>
    </xf>
    <xf numFmtId="0" fontId="0" fillId="0" borderId="24" xfId="0" applyAlignment="1" applyBorder="1">
      <alignment vertical="top" wrapText="1"/>
    </xf>
    <xf numFmtId="0" fontId="0" fillId="0" borderId="25" xfId="0" applyAlignment="1" applyBorder="1">
      <alignment vertical="top" wrapText="1"/>
    </xf>
    <xf numFmtId="0" fontId="35" fillId="0" borderId="0" xfId="0" applyAlignment="1" applyFont="1">
      <alignment horizontal="center" vertical="top" wrapText="1"/>
    </xf>
    <xf numFmtId="0" fontId="0" fillId="0" borderId="0" xfId="0" applyAlignment="1">
      <alignment horizontal="center" vertical="top" wrapText="1"/>
    </xf>
    <xf numFmtId="0" fontId="0" fillId="0" borderId="25" xfId="0" applyAlignment="1" applyBorder="1">
      <alignment horizontal="center" vertical="top" wrapText="1"/>
    </xf>
    <xf numFmtId="0" fontId="0" fillId="0" borderId="26" xfId="0" applyAlignment="1" applyBorder="1">
      <alignment horizontal="center" vertical="top" wrapText="1"/>
    </xf>
    <xf numFmtId="0" fontId="7" fillId="34" borderId="18" xfId="0" applyAlignment="1" applyBorder="1" applyFont="1" applyFill="1">
      <alignment horizontal="center" vertical="center"/>
    </xf>
    <xf numFmtId="0" fontId="62" fillId="34" borderId="18" xfId="0" applyAlignment="1" applyBorder="1" applyFont="1" applyFill="1">
      <alignment horizontal="center" vertical="center"/>
    </xf>
    <xf numFmtId="0" fontId="7" fillId="34" borderId="27" xfId="0" applyAlignment="1" applyBorder="1" applyFont="1" applyFill="1">
      <alignment horizontal="center" wrapText="1"/>
    </xf>
    <xf numFmtId="0" fontId="7" fillId="34" borderId="28" xfId="0" applyAlignment="1" applyBorder="1" applyFont="1" applyFill="1">
      <alignment horizontal="center" wrapText="1"/>
    </xf>
    <xf numFmtId="0" fontId="7" fillId="34" borderId="28" xfId="0" applyAlignment="1" applyBorder="1" applyFont="1" applyFill="1">
      <alignment wrapText="1"/>
    </xf>
    <xf numFmtId="168" fontId="6" fillId="34" borderId="0" xfId="0" applyAlignment="1" applyFont="1" applyNumberFormat="1" applyFill="1">
      <alignment horizontal="center"/>
    </xf>
    <xf numFmtId="172" fontId="6" fillId="33" borderId="0" xfId="0" applyFont="1" applyNumberFormat="1" applyFill="1"/>
    <xf numFmtId="1" fontId="12" fillId="0" borderId="18" xfId="0" applyAlignment="1" applyBorder="1" applyFont="1" applyNumberFormat="1">
      <alignment horizontal="center"/>
    </xf>
    <xf numFmtId="1" fontId="34" fillId="34" borderId="18" xfId="0" applyAlignment="1" applyBorder="1" applyFont="1" applyNumberFormat="1" applyFill="1">
      <alignment horizontal="center"/>
    </xf>
    <xf numFmtId="164" fontId="6" fillId="0" borderId="18" xfId="73" applyAlignment="1" applyBorder="1" applyFont="1" applyNumberFormat="1">
      <alignment horizontal="center"/>
    </xf>
    <xf numFmtId="164" fontId="6" fillId="33" borderId="0" xfId="0" applyFont="1" applyNumberFormat="1" applyFill="1"/>
    <xf numFmtId="0" fontId="6" fillId="34" borderId="18" xfId="73" applyAlignment="1" applyBorder="1" applyFont="1" applyFill="1" quotePrefix="1">
      <alignment horizontal="center"/>
    </xf>
    <xf numFmtId="0" fontId="66" fillId="34" borderId="0" xfId="71" applyAlignment="1" applyFont="1" applyFill="1">
      <alignment horizontal="right"/>
    </xf>
    <xf numFmtId="0" fontId="67" fillId="34" borderId="0" xfId="71" applyAlignment="1" applyFont="1" applyFill="1">
      <alignment horizontal="right"/>
    </xf>
    <xf numFmtId="49" fontId="68" fillId="34" borderId="0" xfId="43" applyAlignment="1" applyBorder="1" applyFont="1" applyNumberFormat="1" applyFill="1" applyProtection="1">
      <alignment wrapText="1"/>
    </xf>
    <xf numFmtId="49" fontId="6" fillId="34" borderId="18" xfId="72" applyAlignment="1" applyBorder="1" applyFont="1" applyNumberFormat="1" applyFill="1">
      <alignment horizontal="left"/>
    </xf>
    <xf numFmtId="0" fontId="62" fillId="0" borderId="18" xfId="0" applyAlignment="1" applyBorder="1" applyFont="1" quotePrefix="1">
      <alignment horizontal="center"/>
    </xf>
    <xf numFmtId="165" fontId="62" fillId="0" borderId="18" xfId="81" applyAlignment="1" applyBorder="1" applyFont="1" applyNumberFormat="1" applyFill="1">
      <alignment horizontal="center"/>
    </xf>
    <xf numFmtId="0" fontId="62" fillId="34" borderId="18" xfId="0" applyAlignment="1" applyBorder="1" applyFont="1" applyFill="1" quotePrefix="1">
      <alignment horizontal="center"/>
    </xf>
    <xf numFmtId="1" fontId="6" fillId="0" borderId="18" xfId="68" applyAlignment="1" applyBorder="1" applyFont="1" applyNumberFormat="1">
      <alignment horizontal="center"/>
    </xf>
    <xf numFmtId="10" fontId="6" fillId="33" borderId="0" xfId="0" applyAlignment="1" applyFont="1" applyNumberFormat="1" applyFill="1">
      <alignment horizontal="center"/>
    </xf>
    <xf numFmtId="10" fontId="6" fillId="33" borderId="11" xfId="0" applyAlignment="1" applyBorder="1" applyFont="1" applyNumberFormat="1" applyFill="1">
      <alignment horizontal="center"/>
    </xf>
    <xf numFmtId="10" fontId="26" fillId="33" borderId="0" xfId="0" applyAlignment="1" applyFont="1" applyNumberFormat="1" applyFill="1">
      <alignment horizontal="center" wrapText="1"/>
    </xf>
    <xf numFmtId="10" fontId="7" fillId="33" borderId="18" xfId="70" applyAlignment="1" applyBorder="1" applyFont="1" applyNumberFormat="1" applyFill="1">
      <alignment horizontal="center" wrapText="1"/>
    </xf>
    <xf numFmtId="10" fontId="6" fillId="33" borderId="17" xfId="0" applyAlignment="1" applyBorder="1" applyFont="1" applyNumberFormat="1" applyFill="1">
      <alignment horizontal="center"/>
    </xf>
    <xf numFmtId="1" fontId="12" fillId="34" borderId="18" xfId="0" applyAlignment="1" applyBorder="1" applyFont="1" applyNumberFormat="1" applyFill="1" quotePrefix="1">
      <alignment horizontal="center"/>
    </xf>
    <xf numFmtId="0" fontId="26" fillId="0" borderId="0" xfId="0" applyAlignment="1" applyFont="1">
      <alignment horizontal="center" wrapText="1"/>
    </xf>
    <xf numFmtId="164" fontId="7" fillId="0" borderId="18" xfId="70" applyAlignment="1" applyBorder="1" applyFont="1" applyNumberFormat="1">
      <alignment horizontal="center" wrapText="1"/>
    </xf>
    <xf numFmtId="1" fontId="6" fillId="34" borderId="18" xfId="68" applyAlignment="1" applyBorder="1" applyFont="1" applyNumberFormat="1" applyFill="1" quotePrefix="1">
      <alignment horizontal="center"/>
    </xf>
    <xf numFmtId="165" fontId="12" fillId="0" borderId="18" xfId="80" applyAlignment="1" applyBorder="1" applyFont="1" applyNumberFormat="1" applyFill="1">
      <alignment horizontal="center"/>
    </xf>
    <xf numFmtId="0" fontId="6" fillId="0" borderId="13" xfId="0" applyBorder="1" applyFont="1"/>
    <xf numFmtId="0" fontId="62" fillId="0" borderId="29" xfId="0" applyAlignment="1" applyBorder="1" applyFont="1">
      <alignment horizontal="center"/>
    </xf>
    <xf numFmtId="165" fontId="6" fillId="33" borderId="0" xfId="0" applyFont="1" applyNumberFormat="1" applyFill="1"/>
    <xf numFmtId="165" fontId="62" fillId="0" borderId="18" xfId="78" applyAlignment="1" applyBorder="1" applyFont="1" applyNumberFormat="1" applyFill="1">
      <alignment horizontal="center" wrapText="1"/>
    </xf>
    <xf numFmtId="165" fontId="6" fillId="34" borderId="18" xfId="78" applyAlignment="1" applyBorder="1" applyFont="1" applyNumberFormat="1" applyFill="1">
      <alignment horizontal="center"/>
    </xf>
    <xf numFmtId="0" fontId="8" fillId="33" borderId="13" xfId="0" applyBorder="1" applyFont="1" applyFill="1"/>
    <xf numFmtId="0" fontId="6" fillId="0" borderId="14" xfId="0" applyBorder="1" applyFont="1"/>
    <xf numFmtId="166" fontId="6" fillId="0" borderId="18" xfId="0" applyAlignment="1" applyBorder="1" applyFont="1" applyNumberFormat="1">
      <alignment horizontal="center" vertical="center"/>
    </xf>
    <xf numFmtId="166" fontId="8" fillId="35" borderId="18" xfId="0" applyAlignment="1" applyBorder="1" applyFont="1" applyNumberFormat="1" applyFill="1">
      <alignment horizontal="center" vertical="center"/>
    </xf>
    <xf numFmtId="3" fontId="38" fillId="34" borderId="0" xfId="0" applyAlignment="1" applyFont="1" applyNumberFormat="1" applyFill="1">
      <alignment vertical="center"/>
    </xf>
    <xf numFmtId="166" fontId="8" fillId="35" borderId="18" xfId="0" applyAlignment="1" applyBorder="1" applyFont="1" applyNumberFormat="1" applyFill="1">
      <alignment horizontal="center"/>
    </xf>
    <xf numFmtId="164" fontId="62" fillId="0" borderId="18" xfId="0" applyAlignment="1" applyBorder="1" applyFont="1" applyNumberFormat="1">
      <alignment horizontal="center"/>
    </xf>
    <xf numFmtId="166" fontId="62" fillId="0" borderId="18" xfId="0" applyAlignment="1" applyBorder="1" applyFont="1" applyNumberFormat="1">
      <alignment horizontal="center" wrapText="1"/>
    </xf>
    <xf numFmtId="166" fontId="62" fillId="0" borderId="18" xfId="0" applyAlignment="1" applyBorder="1" applyFont="1" applyNumberFormat="1">
      <alignment horizontal="center"/>
    </xf>
    <xf numFmtId="0" fontId="69" fillId="33" borderId="0" xfId="42" applyAlignment="1" applyFont="1" applyFill="1" applyProtection="1"/>
    <xf numFmtId="0" fontId="8" fillId="34" borderId="0" xfId="0" applyFont="1" applyFill="1"/>
    <xf numFmtId="164" fontId="8" fillId="35" borderId="18" xfId="0" applyAlignment="1" applyBorder="1" applyFont="1" applyNumberFormat="1" applyFill="1">
      <alignment horizontal="center"/>
    </xf>
    <xf numFmtId="0" fontId="62" fillId="0" borderId="18" xfId="57" applyAlignment="1" applyBorder="1" applyFont="1">
      <alignment horizontal="center"/>
    </xf>
    <xf numFmtId="49" fontId="62" fillId="0" borderId="18" xfId="57" applyAlignment="1" applyBorder="1" applyFont="1" applyNumberFormat="1">
      <alignment horizontal="center"/>
    </xf>
    <xf numFmtId="0" fontId="2" fillId="0" borderId="18" xfId="57" applyAlignment="1" applyBorder="1" applyFont="1">
      <alignment horizontal="center"/>
    </xf>
    <xf numFmtId="3" fontId="62" fillId="34" borderId="18" xfId="0" applyAlignment="1" applyBorder="1" applyFont="1" applyNumberFormat="1" applyFill="1">
      <alignment horizontal="center" vertical="center" wrapText="1"/>
    </xf>
    <xf numFmtId="170" fontId="62" fillId="34" borderId="18" xfId="0" applyAlignment="1" applyBorder="1" applyFont="1" applyNumberFormat="1" applyFill="1">
      <alignment horizontal="center" vertical="center" wrapText="1"/>
    </xf>
    <xf numFmtId="0" fontId="6" fillId="34" borderId="18" xfId="0" applyAlignment="1" applyBorder="1" applyFont="1" applyFill="1">
      <alignment horizontal="center" vertical="center"/>
    </xf>
    <xf numFmtId="0" fontId="6" fillId="34" borderId="18" xfId="0" applyAlignment="1" applyBorder="1" applyFont="1" applyFill="1">
      <alignment horizontal="left" vertical="center"/>
    </xf>
    <xf numFmtId="49" fontId="62" fillId="34" borderId="18" xfId="0" applyAlignment="1" applyBorder="1" applyFont="1" applyNumberFormat="1" applyFill="1">
      <alignment horizontal="center" vertical="center" wrapText="1"/>
    </xf>
    <xf numFmtId="49" fontId="39" fillId="34" borderId="0" xfId="0" applyAlignment="1" applyFont="1" applyNumberFormat="1" applyFill="1" applyProtection="1">
      <alignment horizontal="left"/>
      <protection locked="0"/>
    </xf>
    <xf numFmtId="49" fontId="40" fillId="34" borderId="0" xfId="0" applyAlignment="1" applyFont="1" applyNumberFormat="1" applyFill="1" applyProtection="1">
      <alignment horizontal="left"/>
      <protection locked="0"/>
    </xf>
    <xf numFmtId="165" fontId="62" fillId="34" borderId="18" xfId="0" applyAlignment="1" applyBorder="1" applyFont="1" applyNumberFormat="1" applyFill="1">
      <alignment horizontal="center"/>
    </xf>
    <xf numFmtId="165" fontId="63" fillId="35" borderId="18" xfId="0" applyAlignment="1" applyBorder="1" applyFont="1" applyNumberFormat="1" applyFill="1">
      <alignment horizontal="center"/>
    </xf>
    <xf numFmtId="1" fontId="6" fillId="34" borderId="18" xfId="70" applyAlignment="1" applyBorder="1" applyFont="1" applyNumberFormat="1" applyFill="1">
      <alignment horizontal="center" wrapText="1"/>
    </xf>
    <xf numFmtId="166" fontId="6" fillId="34" borderId="18" xfId="0" applyAlignment="1" applyBorder="1" applyFont="1" applyNumberFormat="1" applyFill="1">
      <alignment horizontal="center" wrapText="1"/>
    </xf>
    <xf numFmtId="0" fontId="6" fillId="34" borderId="18" xfId="0" applyAlignment="1" applyBorder="1" applyFont="1" applyFill="1" quotePrefix="1">
      <alignment horizontal="center" wrapText="1"/>
    </xf>
    <xf numFmtId="165" fontId="6" fillId="34" borderId="18" xfId="0" applyAlignment="1" applyBorder="1" applyFont="1" applyNumberFormat="1" applyFill="1">
      <alignment horizontal="center" wrapText="1"/>
    </xf>
    <xf numFmtId="0" fontId="41" fillId="34" borderId="0" xfId="0" applyAlignment="1" applyFont="1" applyFill="1">
      <alignment horizontal="center" wrapText="1"/>
    </xf>
    <xf numFmtId="0" fontId="64" fillId="34" borderId="18" xfId="0" applyBorder="1" applyFont="1" applyFill="1"/>
    <xf numFmtId="0" fontId="6" fillId="34" borderId="10" xfId="0" applyBorder="1" applyFont="1" applyFill="1"/>
    <xf numFmtId="0" fontId="6" fillId="34" borderId="11" xfId="0" applyBorder="1" applyFont="1" applyFill="1"/>
    <xf numFmtId="0" fontId="6" fillId="34" borderId="12" xfId="0" applyBorder="1" applyFont="1" applyFill="1"/>
    <xf numFmtId="0" fontId="70" fillId="34" borderId="0" xfId="42" applyAlignment="1" applyBorder="1" applyFont="1" applyFill="1" applyProtection="1"/>
    <xf numFmtId="0" fontId="70" fillId="34" borderId="0" xfId="42" applyAlignment="1" applyBorder="1" applyFont="1" applyFill="1" applyProtection="1">
      <alignment horizontal="center"/>
    </xf>
    <xf numFmtId="0" fontId="0" fillId="0" borderId="18" xfId="0" applyAlignment="1" applyBorder="1">
      <alignment horizontal="center"/>
    </xf>
    <xf numFmtId="0" fontId="6" fillId="34" borderId="23" xfId="0" applyBorder="1" applyFont="1" applyFill="1"/>
    <xf numFmtId="0" fontId="6" fillId="34" borderId="30" xfId="0" applyBorder="1" applyFont="1" applyFill="1"/>
    <xf numFmtId="0" fontId="0" fillId="34" borderId="18" xfId="0" applyAlignment="1" applyBorder="1" applyFill="1">
      <alignment horizontal="center"/>
    </xf>
    <xf numFmtId="3" fontId="25" fillId="34" borderId="23" xfId="0" applyAlignment="1" applyBorder="1" applyFont="1" applyNumberFormat="1" applyFill="1">
      <alignment wrapText="1"/>
    </xf>
    <xf numFmtId="0" fontId="0" fillId="34" borderId="23" xfId="0" applyAlignment="1" applyBorder="1" applyFill="1">
      <alignment wrapText="1"/>
    </xf>
    <xf numFmtId="0" fontId="9" fillId="34" borderId="0" xfId="42" applyAlignment="1" applyFont="1" applyFill="1" applyProtection="1"/>
    <xf numFmtId="0" fontId="69" fillId="33" borderId="11" xfId="42" applyAlignment="1" applyBorder="1" applyFont="1" applyFill="1" applyProtection="1"/>
    <xf numFmtId="0" fontId="64" fillId="34" borderId="18" xfId="0" applyAlignment="1" applyBorder="1" applyFont="1" applyFill="1">
      <alignment horizontal="center" wrapText="1"/>
    </xf>
    <xf numFmtId="0" fontId="8" fillId="34" borderId="16" xfId="0" applyBorder="1" applyFont="1" applyFill="1"/>
    <xf numFmtId="3" fontId="62" fillId="34" borderId="18" xfId="78" applyAlignment="1" applyBorder="1" applyFont="1" applyNumberFormat="1" applyFill="1">
      <alignment horizontal="center"/>
    </xf>
    <xf numFmtId="3" fontId="63" fillId="35" borderId="18" xfId="78" applyAlignment="1" applyBorder="1" applyFont="1" applyNumberFormat="1" applyFill="1">
      <alignment horizontal="center"/>
    </xf>
    <xf numFmtId="165" fontId="62" fillId="34" borderId="18" xfId="78" applyAlignment="1" applyBorder="1" applyFont="1" applyNumberFormat="1" applyFill="1">
      <alignment horizontal="center"/>
    </xf>
    <xf numFmtId="165" fontId="62" fillId="0" borderId="18" xfId="78" applyAlignment="1" applyBorder="1" applyFont="1" applyNumberFormat="1" applyFill="1">
      <alignment horizontal="center"/>
    </xf>
    <xf numFmtId="165" fontId="63" fillId="35" borderId="18" xfId="78" applyAlignment="1" applyBorder="1" applyFont="1" applyNumberFormat="1" applyFill="1">
      <alignment horizontal="center"/>
    </xf>
    <xf numFmtId="165" fontId="62" fillId="0" borderId="18" xfId="78" applyAlignment="1" applyBorder="1" applyFont="1" applyNumberFormat="1">
      <alignment horizontal="center"/>
    </xf>
    <xf numFmtId="0" fontId="71" fillId="33" borderId="0" xfId="42" applyAlignment="1" applyFont="1" applyFill="1" applyProtection="1"/>
    <xf numFmtId="0" fontId="60" fillId="36" borderId="18" xfId="0" applyAlignment="1" applyBorder="1" applyFont="1" applyFill="1">
      <alignment horizontal="center"/>
    </xf>
    <xf numFmtId="0" fontId="6" fillId="34" borderId="18" xfId="0" applyAlignment="1" applyBorder="1" applyFont="1" applyFill="1">
      <alignment horizontal="center" vertical="center" wrapText="1"/>
    </xf>
    <xf numFmtId="166" fontId="6" fillId="34" borderId="18" xfId="70" applyAlignment="1" applyBorder="1" applyFont="1" applyNumberFormat="1" applyFill="1">
      <alignment horizontal="center" wrapText="1"/>
    </xf>
    <xf numFmtId="0" fontId="6" fillId="34" borderId="18" xfId="68" applyAlignment="1" applyBorder="1" applyFont="1" applyFill="1">
      <alignment horizontal="left" wrapText="1"/>
    </xf>
    <xf numFmtId="0" fontId="72" fillId="34" borderId="18" xfId="0" applyAlignment="1" applyBorder="1" applyFont="1" applyFill="1">
      <alignment wrapText="1"/>
    </xf>
    <xf numFmtId="0" fontId="72" fillId="34" borderId="18" xfId="0" applyAlignment="1" applyBorder="1" applyFont="1" applyFill="1">
      <alignment horizontal="center" wrapText="1"/>
    </xf>
    <xf numFmtId="165" fontId="72" fillId="34" borderId="18" xfId="81" applyAlignment="1" applyBorder="1" applyFont="1" applyNumberFormat="1" applyFill="1">
      <alignment horizontal="center"/>
    </xf>
    <xf numFmtId="165" fontId="6" fillId="34" borderId="18" xfId="0" applyAlignment="1" applyBorder="1" applyFont="1" applyNumberFormat="1" applyFill="1">
      <alignment horizontal="center" vertical="center" wrapText="1"/>
    </xf>
    <xf numFmtId="165" fontId="6" fillId="33" borderId="17" xfId="0" applyBorder="1" applyFont="1" applyNumberFormat="1" applyFill="1"/>
    <xf numFmtId="165" fontId="15" fillId="33" borderId="0" xfId="0" applyFont="1" applyNumberFormat="1" applyFill="1"/>
    <xf numFmtId="0" fontId="6" fillId="33" borderId="18" xfId="0" applyAlignment="1" applyBorder="1" applyFont="1" applyFill="1" quotePrefix="1">
      <alignment horizontal="center"/>
    </xf>
    <xf numFmtId="0" fontId="6" fillId="0" borderId="18" xfId="0" applyBorder="1" applyFont="1"/>
    <xf numFmtId="0" fontId="12" fillId="0" borderId="19" xfId="0" applyAlignment="1" applyBorder="1" applyFont="1">
      <alignment horizontal="center"/>
    </xf>
    <xf numFmtId="0" fontId="13" fillId="35" borderId="19" xfId="0" applyAlignment="1" applyBorder="1" applyFont="1" applyFill="1">
      <alignment horizontal="center"/>
    </xf>
    <xf numFmtId="0" fontId="0" fillId="34" borderId="0" xfId="0" applyAlignment="1" applyFill="1">
      <alignment wrapText="1"/>
    </xf>
    <xf numFmtId="0" fontId="8" fillId="34" borderId="0" xfId="0" applyAlignment="1" applyFont="1" applyFill="1">
      <alignment wrapText="1"/>
    </xf>
    <xf numFmtId="0" fontId="69" fillId="34" borderId="0" xfId="42" applyAlignment="1" applyFont="1" applyFill="1" applyProtection="1"/>
    <xf numFmtId="0" fontId="6" fillId="34" borderId="13" xfId="0" applyAlignment="1" applyBorder="1" applyFont="1" applyFill="1">
      <alignment wrapText="1"/>
    </xf>
    <xf numFmtId="0" fontId="6" fillId="34" borderId="14" xfId="0" applyAlignment="1" applyBorder="1" applyFont="1" applyFill="1">
      <alignment wrapText="1"/>
    </xf>
    <xf numFmtId="0" fontId="7" fillId="33" borderId="0" xfId="0" applyAlignment="1" applyFont="1" applyFill="1">
      <alignment wrapText="1"/>
    </xf>
    <xf numFmtId="164" fontId="6" fillId="34" borderId="18" xfId="70" applyAlignment="1" applyBorder="1" applyFont="1" applyNumberFormat="1" applyFill="1">
      <alignment horizontal="center" wrapText="1"/>
    </xf>
    <xf numFmtId="165" fontId="6" fillId="33" borderId="0" xfId="78" applyFont="1" applyNumberFormat="1" applyFill="1"/>
    <xf numFmtId="165" fontId="6" fillId="33" borderId="18" xfId="78" applyAlignment="1" applyBorder="1" applyFont="1" applyNumberFormat="1" applyFill="1">
      <alignment horizontal="center" wrapText="1"/>
    </xf>
    <xf numFmtId="1" fontId="11" fillId="0" borderId="18" xfId="0" applyAlignment="1" applyBorder="1" applyFont="1" applyNumberFormat="1">
      <alignment horizontal="center"/>
    </xf>
    <xf numFmtId="1" fontId="6" fillId="34" borderId="18" xfId="0" applyAlignment="1" applyBorder="1" applyFont="1" applyNumberFormat="1" applyFill="1">
      <alignment horizontal="center" wrapText="1"/>
    </xf>
    <xf numFmtId="165" fontId="6" fillId="34" borderId="18" xfId="78" applyAlignment="1" applyBorder="1" applyFont="1" applyNumberFormat="1" applyFill="1">
      <alignment horizontal="center" wrapText="1"/>
    </xf>
    <xf numFmtId="0" fontId="6" fillId="34" borderId="18" xfId="69" applyBorder="1" applyFont="1" applyFill="1"/>
    <xf numFmtId="0" fontId="63" fillId="37" borderId="18" xfId="0" applyAlignment="1" applyBorder="1" applyFont="1" applyFill="1">
      <alignment horizontal="center" vertical="center" wrapText="1"/>
    </xf>
    <xf numFmtId="3" fontId="63" fillId="37" borderId="18" xfId="0" applyAlignment="1" applyBorder="1" applyFont="1" applyNumberFormat="1" applyFill="1">
      <alignment horizontal="center" vertical="center" wrapText="1"/>
    </xf>
    <xf numFmtId="170" fontId="63" fillId="37" borderId="18" xfId="0" applyAlignment="1" applyBorder="1" applyFont="1" applyNumberFormat="1" applyFill="1">
      <alignment horizontal="center" vertical="center" wrapText="1"/>
    </xf>
    <xf numFmtId="0" fontId="63" fillId="37" borderId="18" xfId="0" applyBorder="1" applyFont="1" applyFill="1"/>
    <xf numFmtId="0" fontId="6" fillId="0" borderId="18" xfId="57" applyAlignment="1" applyBorder="1" applyFont="1">
      <alignment horizontal="center"/>
    </xf>
    <xf numFmtId="0" fontId="8" fillId="37" borderId="18" xfId="57" applyAlignment="1" applyBorder="1" applyFont="1" applyFill="1">
      <alignment horizontal="center"/>
    </xf>
    <xf numFmtId="0" fontId="6" fillId="34" borderId="18" xfId="57" applyAlignment="1" applyBorder="1" applyFont="1" applyFill="1">
      <alignment horizontal="center"/>
    </xf>
    <xf numFmtId="0" fontId="6" fillId="34" borderId="31" xfId="0" applyAlignment="1" applyBorder="1" applyFont="1" applyFill="1">
      <alignment horizontal="center"/>
    </xf>
    <xf numFmtId="0" fontId="6" fillId="34" borderId="32" xfId="0" applyAlignment="1" applyBorder="1" applyFont="1" applyFill="1">
      <alignment horizontal="center"/>
    </xf>
    <xf numFmtId="164" fontId="7" fillId="34" borderId="33" xfId="0" applyAlignment="1" applyBorder="1" applyFont="1" applyNumberFormat="1" applyFill="1">
      <alignment horizontal="center" wrapText="1"/>
    </xf>
    <xf numFmtId="0" fontId="12" fillId="34" borderId="34" xfId="0" applyAlignment="1" applyBorder="1" applyFont="1" applyFill="1">
      <alignment horizontal="center"/>
    </xf>
    <xf numFmtId="0" fontId="8" fillId="35" borderId="31" xfId="0" applyAlignment="1" applyBorder="1" applyFont="1" applyFill="1">
      <alignment horizontal="center"/>
    </xf>
    <xf numFmtId="0" fontId="13" fillId="35" borderId="34" xfId="0" applyAlignment="1" applyBorder="1" applyFont="1" applyFill="1">
      <alignment horizontal="center"/>
    </xf>
    <xf numFmtId="166" fontId="62" fillId="34" borderId="18" xfId="0" applyAlignment="1" applyBorder="1" applyFont="1" applyNumberFormat="1" applyFill="1">
      <alignment horizontal="center" vertical="center" wrapText="1"/>
    </xf>
    <xf numFmtId="166" fontId="62" fillId="0" borderId="18" xfId="0" applyAlignment="1" applyBorder="1" applyFont="1" applyNumberFormat="1">
      <alignment horizontal="center" vertical="center" wrapText="1"/>
    </xf>
    <xf numFmtId="0" fontId="7" fillId="34" borderId="21" xfId="0" applyAlignment="1" applyBorder="1" applyFont="1" applyFill="1">
      <alignment horizontal="center" wrapText="1"/>
    </xf>
    <xf numFmtId="0" fontId="65" fillId="34" borderId="18" xfId="0" applyAlignment="1" applyBorder="1" applyFont="1" applyFill="1">
      <alignment horizontal="center" vertical="center" wrapText="1"/>
    </xf>
    <xf numFmtId="0" fontId="65" fillId="34" borderId="18" xfId="0" applyBorder="1" applyFont="1" applyFill="1"/>
    <xf numFmtId="0" fontId="62" fillId="34" borderId="18" xfId="57" applyAlignment="1" applyBorder="1" applyFont="1" applyFill="1">
      <alignment horizontal="center"/>
    </xf>
    <xf numFmtId="0" fontId="73" fillId="35" borderId="18" xfId="0" applyAlignment="1" applyBorder="1" applyFont="1" applyFill="1">
      <alignment horizontal="center" vertical="center" wrapText="1"/>
    </xf>
    <xf numFmtId="0" fontId="73" fillId="35" borderId="18" xfId="0" applyBorder="1" applyFont="1" applyFill="1"/>
    <xf numFmtId="3" fontId="6" fillId="34" borderId="18" xfId="70" applyAlignment="1" applyBorder="1" applyFont="1" applyNumberFormat="1" applyFill="1">
      <alignment horizontal="center" wrapText="1"/>
    </xf>
    <xf numFmtId="49" fontId="6" fillId="0" borderId="18" xfId="0" applyAlignment="1" applyBorder="1" applyFont="1" applyNumberFormat="1">
      <alignment horizontal="center"/>
    </xf>
    <xf numFmtId="0" fontId="12" fillId="0" borderId="18" xfId="0" applyAlignment="1" applyBorder="1" applyFont="1">
      <alignment horizontal="center"/>
    </xf>
    <xf numFmtId="49" fontId="6" fillId="0" borderId="18" xfId="54" applyAlignment="1" applyBorder="1" applyFont="1" applyNumberFormat="1">
      <alignment horizontal="center"/>
    </xf>
    <xf numFmtId="49" fontId="8" fillId="0" borderId="18" xfId="61" applyAlignment="1" applyBorder="1" applyFont="1" applyNumberFormat="1">
      <alignment horizontal="center"/>
    </xf>
    <xf numFmtId="49" fontId="8" fillId="0" borderId="18" xfId="54" applyAlignment="1" applyBorder="1" applyFont="1" applyNumberFormat="1">
      <alignment horizontal="center"/>
    </xf>
    <xf numFmtId="49" fontId="8" fillId="0" borderId="18" xfId="0" applyAlignment="1" applyBorder="1" applyFont="1" applyNumberFormat="1">
      <alignment horizontal="center"/>
    </xf>
    <xf numFmtId="166" fontId="6" fillId="33" borderId="0" xfId="0" applyFont="1" applyNumberFormat="1" applyFill="1"/>
    <xf numFmtId="164" fontId="8" fillId="35" borderId="18" xfId="73" applyAlignment="1" applyBorder="1" applyFont="1" applyNumberFormat="1" applyFill="1">
      <alignment horizontal="center"/>
    </xf>
    <xf numFmtId="0" fontId="74" fillId="0" borderId="0" xfId="0" applyFont="1"/>
    <xf numFmtId="0" fontId="74" fillId="34" borderId="0" xfId="0" applyFont="1" applyFill="1"/>
    <xf numFmtId="3" fontId="6" fillId="0" borderId="18" xfId="0" applyAlignment="1" applyBorder="1" applyFont="1" applyNumberFormat="1">
      <alignment horizontal="center" wrapText="1"/>
    </xf>
    <xf numFmtId="164" fontId="6" fillId="0" borderId="18" xfId="0" applyAlignment="1" applyBorder="1" applyFont="1" applyNumberFormat="1">
      <alignment horizontal="center"/>
    </xf>
    <xf numFmtId="1" fontId="6" fillId="0" borderId="18" xfId="0" applyAlignment="1" applyBorder="1" applyFont="1" applyNumberFormat="1">
      <alignment horizontal="center"/>
    </xf>
    <xf numFmtId="0" fontId="11" fillId="34" borderId="28" xfId="0" applyAlignment="1" applyBorder="1" applyFont="1" applyFill="1">
      <alignment horizontal="center" wrapText="1"/>
    </xf>
    <xf numFmtId="9" fontId="11" fillId="34" borderId="28" xfId="0" applyAlignment="1" applyBorder="1" applyFont="1" applyNumberFormat="1" applyFill="1">
      <alignment horizontal="center" wrapText="1"/>
    </xf>
    <xf numFmtId="164" fontId="11" fillId="34" borderId="28" xfId="0" applyAlignment="1" applyBorder="1" applyFont="1" applyNumberFormat="1" applyFill="1">
      <alignment horizontal="center" wrapText="1"/>
    </xf>
    <xf numFmtId="170" fontId="11" fillId="34" borderId="28" xfId="0" applyAlignment="1" applyBorder="1" applyFont="1" applyNumberFormat="1" applyFill="1">
      <alignment horizontal="center" wrapText="1"/>
    </xf>
    <xf numFmtId="1" fontId="11" fillId="34" borderId="28" xfId="0" applyAlignment="1" applyBorder="1" applyFont="1" applyNumberFormat="1" applyFill="1">
      <alignment horizontal="center" wrapText="1"/>
    </xf>
    <xf numFmtId="0" fontId="6" fillId="0" borderId="32" xfId="0" applyBorder="1" applyFont="1"/>
    <xf numFmtId="164" fontId="6" fillId="0" borderId="32" xfId="0" applyAlignment="1" applyBorder="1" applyFont="1" applyNumberFormat="1">
      <alignment horizontal="center"/>
    </xf>
    <xf numFmtId="1" fontId="6" fillId="0" borderId="32" xfId="0" applyAlignment="1" applyBorder="1" applyFont="1" applyNumberFormat="1">
      <alignment horizontal="center"/>
    </xf>
    <xf numFmtId="0" fontId="6" fillId="0" borderId="32" xfId="0" applyAlignment="1" applyBorder="1" applyFont="1">
      <alignment horizontal="center"/>
    </xf>
    <xf numFmtId="170" fontId="6" fillId="0" borderId="18" xfId="0" applyAlignment="1" applyBorder="1" applyFont="1" applyNumberFormat="1">
      <alignment horizontal="center"/>
    </xf>
    <xf numFmtId="2" fontId="62" fillId="34" borderId="18" xfId="0" applyAlignment="1" applyBorder="1" applyFont="1" applyNumberFormat="1" applyFill="1">
      <alignment horizontal="left" vertical="center"/>
    </xf>
    <xf numFmtId="49" fontId="62" fillId="34" borderId="18" xfId="0" applyAlignment="1" applyBorder="1" applyFont="1" applyNumberFormat="1" applyFill="1">
      <alignment horizontal="center" vertical="center"/>
    </xf>
    <xf numFmtId="0" fontId="62" fillId="34" borderId="0" xfId="0" applyAlignment="1" applyFont="1" applyFill="1">
      <alignment horizontal="center" vertical="center"/>
    </xf>
    <xf numFmtId="0" fontId="64" fillId="34" borderId="0" xfId="0" applyAlignment="1" applyFont="1" applyFill="1">
      <alignment horizontal="center" wrapText="1"/>
    </xf>
    <xf numFmtId="0" fontId="64" fillId="34" borderId="0" xfId="0" applyAlignment="1" applyFont="1" applyFill="1">
      <alignment horizontal="center" vertical="center" wrapText="1"/>
    </xf>
    <xf numFmtId="0" fontId="7" fillId="34" borderId="0" xfId="0" applyAlignment="1" applyFont="1" applyFill="1">
      <alignment horizontal="center" vertical="center" wrapText="1"/>
    </xf>
    <xf numFmtId="2" fontId="62" fillId="34" borderId="0" xfId="0" applyAlignment="1" applyFont="1" applyNumberFormat="1" applyFill="1">
      <alignment horizontal="left" vertical="center"/>
    </xf>
    <xf numFmtId="49" fontId="62" fillId="34" borderId="0" xfId="0" applyAlignment="1" applyFont="1" applyNumberFormat="1" applyFill="1">
      <alignment horizontal="center" vertical="center"/>
    </xf>
    <xf numFmtId="166" fontId="62" fillId="34" borderId="0" xfId="0" applyAlignment="1" applyFont="1" applyNumberFormat="1" applyFill="1">
      <alignment horizontal="center"/>
    </xf>
    <xf numFmtId="166" fontId="62" fillId="34" borderId="17" xfId="0" applyAlignment="1" applyBorder="1" applyFont="1" applyNumberFormat="1" applyFill="1">
      <alignment horizontal="center"/>
    </xf>
    <xf numFmtId="0" fontId="75" fillId="34" borderId="0" xfId="0" applyAlignment="1" applyFont="1" applyFill="1">
      <alignment horizontal="left"/>
    </xf>
    <xf numFmtId="0" fontId="8" fillId="35" borderId="18" xfId="69" applyBorder="1" applyFont="1" applyFill="1"/>
    <xf numFmtId="1" fontId="8" fillId="35" borderId="18" xfId="0" applyAlignment="1" applyBorder="1" applyFont="1" applyNumberFormat="1" applyFill="1">
      <alignment horizontal="center"/>
    </xf>
    <xf numFmtId="0" fontId="6" fillId="34" borderId="18" xfId="0" applyAlignment="1" applyBorder="1" applyFont="1" applyFill="1" applyProtection="1">
      <alignment horizontal="left"/>
      <protection locked="0"/>
    </xf>
    <xf numFmtId="0" fontId="6" fillId="0" borderId="18" xfId="0" applyAlignment="1" applyBorder="1" applyFont="1" quotePrefix="1">
      <alignment horizontal="center" wrapText="1"/>
    </xf>
    <xf numFmtId="1" fontId="6" fillId="0" borderId="18" xfId="70" applyAlignment="1" applyBorder="1" applyFont="1" applyNumberFormat="1">
      <alignment horizontal="center" wrapText="1"/>
    </xf>
    <xf numFmtId="166" fontId="6" fillId="0" borderId="18" xfId="0" applyAlignment="1" applyBorder="1" applyFont="1" applyNumberFormat="1">
      <alignment horizontal="center" wrapText="1"/>
    </xf>
    <xf numFmtId="165" fontId="6" fillId="34" borderId="0" xfId="78" applyAlignment="1" applyBorder="1" applyFont="1" applyNumberFormat="1" applyFill="1">
      <alignment horizontal="center"/>
    </xf>
    <xf numFmtId="1" fontId="6" fillId="0" borderId="18" xfId="0" applyAlignment="1" applyBorder="1" applyFont="1" applyNumberFormat="1">
      <alignment horizontal="center" wrapText="1"/>
    </xf>
    <xf numFmtId="1" fontId="13" fillId="0" borderId="18" xfId="0" applyAlignment="1" applyBorder="1" applyFont="1" applyNumberFormat="1">
      <alignment horizontal="center"/>
    </xf>
    <xf numFmtId="0" fontId="6" fillId="0" borderId="18" xfId="54" applyBorder="1" applyFont="1"/>
    <xf numFmtId="0" fontId="6" fillId="0" borderId="18" xfId="54" applyAlignment="1" applyBorder="1" applyFont="1">
      <alignment horizontal="center"/>
    </xf>
    <xf numFmtId="0" fontId="6" fillId="0" borderId="18" xfId="54" applyAlignment="1" applyBorder="1" applyFont="1">
      <alignment wrapText="1"/>
    </xf>
    <xf numFmtId="0" fontId="8" fillId="35" borderId="18" xfId="54" applyBorder="1" applyFont="1" applyFill="1"/>
    <xf numFmtId="0" fontId="8" fillId="35" borderId="18" xfId="54" applyAlignment="1" applyBorder="1" applyFont="1" applyFill="1">
      <alignment horizontal="center"/>
    </xf>
    <xf numFmtId="49" fontId="17" fillId="34" borderId="18" xfId="54" applyAlignment="1" applyBorder="1" applyFont="1" applyNumberFormat="1" applyFill="1">
      <alignment horizontal="center"/>
    </xf>
    <xf numFmtId="0" fontId="7" fillId="0" borderId="0" xfId="0" applyFont="1"/>
    <xf numFmtId="0" fontId="65" fillId="0" borderId="18" xfId="0" applyAlignment="1" applyBorder="1" applyFont="1">
      <alignment horizontal="center" vertical="center" wrapText="1"/>
    </xf>
    <xf numFmtId="0" fontId="65" fillId="0" borderId="18" xfId="0" applyBorder="1" applyFont="1"/>
    <xf numFmtId="0" fontId="2" fillId="33" borderId="0" xfId="0" applyFont="1" applyFill="1"/>
    <xf numFmtId="0" fontId="7" fillId="34" borderId="0" xfId="0" applyAlignment="1" applyFont="1" applyFill="1">
      <alignment wrapText="1"/>
    </xf>
    <xf numFmtId="0" fontId="7" fillId="0" borderId="18" xfId="0" applyAlignment="1" applyBorder="1" applyFont="1">
      <alignment horizontal="center"/>
    </xf>
    <xf numFmtId="1" fontId="62" fillId="34" borderId="18" xfId="0" applyAlignment="1" applyBorder="1" applyFont="1" applyNumberFormat="1" applyFill="1">
      <alignment horizontal="center"/>
    </xf>
    <xf numFmtId="164" fontId="6" fillId="0" borderId="18" xfId="70" applyAlignment="1" applyBorder="1" applyFont="1" applyNumberFormat="1">
      <alignment horizontal="center" wrapText="1"/>
    </xf>
    <xf numFmtId="165" fontId="6" fillId="33" borderId="18" xfId="70" applyAlignment="1" applyBorder="1" applyFont="1" applyNumberFormat="1" applyFill="1">
      <alignment horizontal="center" wrapText="1"/>
    </xf>
    <xf numFmtId="49" fontId="63" fillId="35" borderId="18" xfId="0" applyAlignment="1" applyBorder="1" applyFont="1" applyNumberFormat="1" applyFill="1">
      <alignment horizontal="center" vertical="center"/>
    </xf>
    <xf numFmtId="2" fontId="63" fillId="35" borderId="18" xfId="0" applyAlignment="1" applyBorder="1" applyFont="1" applyNumberFormat="1" applyFill="1">
      <alignment horizontal="left" vertical="center"/>
    </xf>
    <xf numFmtId="0" fontId="63" fillId="35" borderId="18" xfId="0" applyAlignment="1" applyBorder="1" applyFont="1" applyFill="1">
      <alignment horizontal="center" vertical="center"/>
    </xf>
    <xf numFmtId="171" fontId="6" fillId="33" borderId="18" xfId="28" applyAlignment="1" applyBorder="1" applyFont="1" applyNumberFormat="1" applyFill="1">
      <alignment horizontal="center" wrapText="1"/>
    </xf>
    <xf numFmtId="171" fontId="12" fillId="34" borderId="18" xfId="28" applyAlignment="1" applyBorder="1" applyFont="1" applyNumberFormat="1" applyFill="1">
      <alignment horizontal="center" vertical="center" wrapText="1"/>
    </xf>
    <xf numFmtId="171" fontId="62" fillId="34" borderId="18" xfId="28" applyAlignment="1" applyBorder="1" applyFont="1" applyNumberFormat="1" applyFill="1">
      <alignment horizontal="center" vertical="center"/>
    </xf>
    <xf numFmtId="171" fontId="72" fillId="34" borderId="18" xfId="28" applyAlignment="1" applyBorder="1" applyFont="1" applyNumberFormat="1" applyFill="1">
      <alignment horizontal="center" vertical="center"/>
    </xf>
    <xf numFmtId="171" fontId="63" fillId="35" borderId="18" xfId="28" applyAlignment="1" applyBorder="1" applyFont="1" applyNumberFormat="1" applyFill="1">
      <alignment horizontal="center" vertical="center"/>
    </xf>
    <xf numFmtId="49" fontId="6" fillId="34" borderId="0" xfId="72" applyAlignment="1" applyFont="1" applyNumberFormat="1" applyFill="1">
      <alignment horizontal="center"/>
    </xf>
    <xf numFmtId="165" fontId="6" fillId="34" borderId="0" xfId="0" applyFont="1" applyNumberFormat="1" applyFill="1"/>
    <xf numFmtId="0" fontId="8" fillId="34" borderId="14" xfId="0" applyBorder="1" applyFont="1" applyFill="1"/>
    <xf numFmtId="0" fontId="44" fillId="34" borderId="0" xfId="0" applyFont="1" applyFill="1"/>
    <xf numFmtId="0" fontId="8" fillId="35" borderId="18" xfId="0" applyAlignment="1" applyBorder="1" applyFont="1" applyFill="1">
      <alignment horizontal="left"/>
    </xf>
    <xf numFmtId="0" fontId="6" fillId="33" borderId="0" xfId="0" applyFont="1" applyFill="1" quotePrefix="1"/>
    <xf numFmtId="0" fontId="6" fillId="34" borderId="18" xfId="61" applyAlignment="1" applyBorder="1" applyFont="1" applyFill="1">
      <alignment horizontal="left"/>
    </xf>
    <xf numFmtId="2" fontId="6" fillId="34" borderId="18" xfId="61" applyAlignment="1" applyBorder="1" applyFont="1" applyNumberFormat="1" applyFill="1">
      <alignment horizontal="center"/>
    </xf>
    <xf numFmtId="0" fontId="8" fillId="35" borderId="18" xfId="61" applyAlignment="1" applyBorder="1" applyFont="1" applyFill="1">
      <alignment horizontal="left"/>
    </xf>
    <xf numFmtId="49" fontId="8" fillId="35" borderId="18" xfId="61" applyAlignment="1" applyBorder="1" applyFont="1" applyNumberFormat="1" applyFill="1">
      <alignment horizontal="center"/>
    </xf>
    <xf numFmtId="2" fontId="8" fillId="35" borderId="18" xfId="61" applyAlignment="1" applyBorder="1" applyFont="1" applyNumberFormat="1" applyFill="1">
      <alignment horizontal="center"/>
    </xf>
    <xf numFmtId="0" fontId="6" fillId="34" borderId="18" xfId="61" applyAlignment="1" applyBorder="1" applyFont="1" applyFill="1">
      <alignment horizontal="center"/>
    </xf>
    <xf numFmtId="0" fontId="6" fillId="34" borderId="0" xfId="61" applyAlignment="1" applyFont="1" applyFill="1">
      <alignment horizontal="left"/>
    </xf>
    <xf numFmtId="0" fontId="6" fillId="34" borderId="0" xfId="61" applyAlignment="1" applyFont="1" applyFill="1">
      <alignment horizontal="center"/>
    </xf>
    <xf numFmtId="2" fontId="6" fillId="34" borderId="0" xfId="61" applyAlignment="1" applyFont="1" applyNumberFormat="1" applyFill="1">
      <alignment horizontal="center"/>
    </xf>
    <xf numFmtId="0" fontId="8" fillId="35" borderId="18" xfId="61" applyAlignment="1" applyBorder="1" applyFont="1" applyFill="1">
      <alignment horizontal="center"/>
    </xf>
    <xf numFmtId="164" fontId="62" fillId="0" borderId="18" xfId="0" applyAlignment="1" applyBorder="1" applyFont="1" applyNumberFormat="1">
      <alignment horizontal="center" wrapText="1"/>
    </xf>
    <xf numFmtId="164" fontId="63" fillId="35" borderId="18" xfId="0" applyAlignment="1" applyBorder="1" applyFont="1" applyNumberFormat="1" applyFill="1">
      <alignment horizontal="center" wrapText="1"/>
    </xf>
    <xf numFmtId="0" fontId="8" fillId="35" borderId="18" xfId="73" applyAlignment="1" applyBorder="1" applyFont="1" applyFill="1" quotePrefix="1">
      <alignment horizontal="center"/>
    </xf>
    <xf numFmtId="0" fontId="6" fillId="34" borderId="18" xfId="72" applyAlignment="1" applyBorder="1" applyFont="1" applyFill="1">
      <alignment horizontal="center"/>
    </xf>
    <xf numFmtId="175" fontId="6" fillId="34" borderId="18" xfId="70" applyAlignment="1" applyBorder="1" applyFont="1" applyNumberFormat="1" applyFill="1">
      <alignment horizontal="center" wrapText="1"/>
    </xf>
    <xf numFmtId="3" fontId="6" fillId="34" borderId="18" xfId="0" applyAlignment="1" applyBorder="1" applyFont="1" applyNumberFormat="1" applyFill="1">
      <alignment horizontal="center" vertical="center" wrapText="1"/>
    </xf>
    <xf numFmtId="3" fontId="6" fillId="33" borderId="18" xfId="0" applyAlignment="1" applyBorder="1" applyFont="1" applyNumberFormat="1" applyFill="1">
      <alignment horizontal="center"/>
    </xf>
    <xf numFmtId="37" fontId="6" fillId="33" borderId="0" xfId="0" applyFont="1" applyNumberFormat="1" applyFill="1"/>
    <xf numFmtId="0" fontId="69" fillId="33" borderId="0" xfId="42" applyAlignment="1" applyBorder="1" applyFont="1" applyFill="1" applyProtection="1"/>
    <xf numFmtId="3" fontId="25" fillId="34" borderId="0" xfId="0" applyAlignment="1" applyFont="1" applyNumberFormat="1" applyFill="1">
      <alignment wrapText="1"/>
    </xf>
    <xf numFmtId="0" fontId="76" fillId="34" borderId="0" xfId="0" applyFont="1" applyFill="1"/>
    <xf numFmtId="0" fontId="77" fillId="34" borderId="0" xfId="0" applyFont="1" applyFill="1"/>
    <xf numFmtId="0" fontId="77" fillId="0" borderId="0" xfId="0" applyFont="1"/>
    <xf numFmtId="0" fontId="79" fillId="33" borderId="0" xfId="0" applyFont="1" applyFill="1"/>
    <xf numFmtId="0" fontId="7" fillId="34" borderId="18" xfId="0" applyAlignment="1" applyBorder="1" applyFont="1" applyFill="1">
      <alignment horizontal="left" wrapText="1"/>
    </xf>
    <xf numFmtId="0" fontId="64" fillId="0" borderId="18" xfId="0" applyAlignment="1" applyBorder="1" applyFont="1">
      <alignment horizontal="center" wrapText="1"/>
    </xf>
    <xf numFmtId="4" fontId="6" fillId="34" borderId="18" xfId="0" applyAlignment="1" applyBorder="1" applyFont="1" applyNumberFormat="1" applyFill="1">
      <alignment horizontal="center"/>
    </xf>
    <xf numFmtId="4" fontId="8" fillId="35" borderId="18" xfId="0" applyAlignment="1" applyBorder="1" applyFont="1" applyNumberFormat="1" applyFill="1">
      <alignment horizontal="center"/>
    </xf>
    <xf numFmtId="9" fontId="6" fillId="33" borderId="0" xfId="79" applyFont="1" applyNumberFormat="1" applyFill="1"/>
    <xf numFmtId="0" fontId="6" fillId="34" borderId="34" xfId="0" applyAlignment="1" applyBorder="1" applyFont="1" applyFill="1">
      <alignment horizontal="center" vertical="center" wrapText="1"/>
    </xf>
    <xf numFmtId="0" fontId="9" fillId="33" borderId="0" xfId="42" applyAlignment="1" applyFont="1" applyFill="1" applyProtection="1"/>
    <xf numFmtId="164" fontId="11" fillId="33" borderId="11" xfId="0" applyBorder="1" applyFont="1" applyNumberFormat="1" applyFill="1"/>
    <xf numFmtId="164" fontId="26" fillId="33" borderId="0" xfId="0" applyAlignment="1" applyFont="1" applyNumberFormat="1" applyFill="1">
      <alignment horizontal="center" wrapText="1"/>
    </xf>
    <xf numFmtId="164" fontId="11" fillId="33" borderId="18" xfId="0" applyAlignment="1" applyBorder="1" applyFont="1" applyNumberFormat="1" applyFill="1">
      <alignment horizontal="center"/>
    </xf>
    <xf numFmtId="164" fontId="6" fillId="33" borderId="18" xfId="0" applyAlignment="1" applyBorder="1" applyFont="1" applyNumberFormat="1" applyFill="1">
      <alignment horizontal="center"/>
    </xf>
    <xf numFmtId="164" fontId="6" fillId="33" borderId="17" xfId="0" applyBorder="1" applyFont="1" applyNumberFormat="1" applyFill="1"/>
    <xf numFmtId="164" fontId="0" fillId="33" borderId="0" xfId="0" applyNumberFormat="1" applyFill="1"/>
    <xf numFmtId="0" fontId="6" fillId="33" borderId="35" xfId="0" applyBorder="1" applyFont="1" applyFill="1"/>
    <xf numFmtId="165" fontId="8" fillId="35" borderId="18" xfId="0" applyAlignment="1" applyBorder="1" applyFont="1" applyNumberFormat="1" applyFill="1">
      <alignment horizontal="center"/>
    </xf>
    <xf numFmtId="165" fontId="8" fillId="35" borderId="18" xfId="0" applyAlignment="1" applyBorder="1" applyFont="1" applyNumberFormat="1" applyFill="1">
      <alignment horizontal="center" wrapText="1"/>
    </xf>
    <xf numFmtId="0" fontId="80" fillId="33" borderId="13" xfId="0" applyBorder="1" applyFont="1" applyFill="1"/>
    <xf numFmtId="0" fontId="80" fillId="33" borderId="13" xfId="0" applyAlignment="1" applyBorder="1" applyFont="1" applyFill="1">
      <alignment vertical="center"/>
    </xf>
    <xf numFmtId="0" fontId="80" fillId="34" borderId="13" xfId="0" applyBorder="1" applyFont="1" applyFill="1"/>
    <xf numFmtId="2" fontId="80" fillId="34" borderId="13" xfId="0" applyBorder="1" applyFont="1" applyNumberFormat="1" applyFill="1"/>
    <xf numFmtId="0" fontId="6" fillId="0" borderId="31" xfId="0" applyAlignment="1" applyBorder="1" applyFont="1">
      <alignment horizontal="center"/>
    </xf>
    <xf numFmtId="0" fontId="6" fillId="0" borderId="36" xfId="0" applyAlignment="1" applyBorder="1" applyFont="1">
      <alignment horizontal="center"/>
    </xf>
    <xf numFmtId="0" fontId="7" fillId="0" borderId="18" xfId="0" applyAlignment="1" applyBorder="1" applyFont="1">
      <alignment horizontal="center" wrapText="1"/>
    </xf>
    <xf numFmtId="1" fontId="6" fillId="34" borderId="18" xfId="61" applyAlignment="1" applyBorder="1" applyFont="1" applyNumberFormat="1" applyFill="1">
      <alignment horizontal="center"/>
    </xf>
    <xf numFmtId="1" fontId="8" fillId="35" borderId="18" xfId="61" applyAlignment="1" applyBorder="1" applyFont="1" applyNumberFormat="1" applyFill="1">
      <alignment horizontal="center"/>
    </xf>
    <xf numFmtId="167" fontId="6" fillId="33" borderId="11" xfId="28" applyAlignment="1" applyBorder="1" applyFont="1" applyNumberFormat="1" applyFill="1">
      <alignment horizontal="center"/>
    </xf>
    <xf numFmtId="167" fontId="6" fillId="33" borderId="0" xfId="28" applyAlignment="1" applyBorder="1" applyFont="1" applyNumberFormat="1" applyFill="1">
      <alignment horizontal="center"/>
    </xf>
    <xf numFmtId="167" fontId="6" fillId="33" borderId="17" xfId="28" applyAlignment="1" applyBorder="1" applyFont="1" applyNumberFormat="1" applyFill="1">
      <alignment horizontal="center"/>
    </xf>
    <xf numFmtId="167" fontId="6" fillId="33" borderId="0" xfId="28" applyAlignment="1" applyFont="1" applyNumberFormat="1" applyFill="1">
      <alignment horizontal="center"/>
    </xf>
    <xf numFmtId="167" fontId="7" fillId="33" borderId="18" xfId="28" applyAlignment="1" applyBorder="1" applyFont="1" applyNumberFormat="1" applyFill="1">
      <alignment horizontal="center" wrapText="1"/>
    </xf>
    <xf numFmtId="166" fontId="6" fillId="34" borderId="18" xfId="61" applyAlignment="1" applyBorder="1" applyFont="1" applyNumberFormat="1" applyFill="1">
      <alignment horizontal="center"/>
    </xf>
    <xf numFmtId="166" fontId="8" fillId="35" borderId="18" xfId="61" applyAlignment="1" applyBorder="1" applyFont="1" applyNumberFormat="1" applyFill="1">
      <alignment horizontal="center"/>
    </xf>
    <xf numFmtId="166" fontId="6" fillId="33" borderId="18" xfId="0" applyAlignment="1" applyBorder="1" applyFont="1" applyNumberFormat="1" applyFill="1">
      <alignment horizontal="center"/>
    </xf>
    <xf numFmtId="0" fontId="7" fillId="34" borderId="20" xfId="0" applyAlignment="1" applyBorder="1" applyFont="1" applyFill="1">
      <alignment horizontal="center" wrapText="1"/>
    </xf>
    <xf numFmtId="166" fontId="6" fillId="0" borderId="18" xfId="61" applyAlignment="1" applyBorder="1" applyFont="1" applyNumberFormat="1">
      <alignment horizontal="center"/>
    </xf>
    <xf numFmtId="9" fontId="6" fillId="34" borderId="0" xfId="79" applyFont="1" applyNumberFormat="1" applyFill="1"/>
    <xf numFmtId="0" fontId="17" fillId="34" borderId="18" xfId="0" applyAlignment="1" applyBorder="1" applyFont="1" applyFill="1">
      <alignment horizontal="center"/>
    </xf>
    <xf numFmtId="175" fontId="62" fillId="34" borderId="0" xfId="0" applyAlignment="1" applyFont="1" applyNumberFormat="1" applyFill="1">
      <alignment horizontal="center"/>
    </xf>
    <xf numFmtId="165" fontId="62" fillId="34" borderId="0" xfId="78" applyAlignment="1" applyBorder="1" applyFont="1" applyNumberFormat="1" applyFill="1">
      <alignment horizontal="center"/>
    </xf>
    <xf numFmtId="3" fontId="62" fillId="34" borderId="0" xfId="0" applyAlignment="1" applyFont="1" applyNumberFormat="1" applyFill="1">
      <alignment horizontal="center"/>
    </xf>
    <xf numFmtId="165" fontId="62" fillId="34" borderId="0" xfId="81" applyAlignment="1" applyBorder="1" applyFont="1" applyNumberFormat="1" applyFill="1">
      <alignment horizontal="center"/>
    </xf>
    <xf numFmtId="174" fontId="6" fillId="33" borderId="0" xfId="0" applyAlignment="1" applyFont="1" applyNumberFormat="1" applyFill="1">
      <alignment horizontal="center"/>
    </xf>
    <xf numFmtId="174" fontId="6" fillId="33" borderId="11" xfId="0" applyAlignment="1" applyBorder="1" applyFont="1" applyNumberFormat="1" applyFill="1">
      <alignment horizontal="center"/>
    </xf>
    <xf numFmtId="174" fontId="6" fillId="34" borderId="0" xfId="0" applyAlignment="1" applyFont="1" applyNumberFormat="1" applyFill="1">
      <alignment horizontal="center"/>
    </xf>
    <xf numFmtId="174" fontId="7" fillId="34" borderId="18" xfId="70" applyAlignment="1" applyBorder="1" applyFont="1" applyNumberFormat="1" applyFill="1">
      <alignment horizontal="center" wrapText="1"/>
    </xf>
    <xf numFmtId="174" fontId="6" fillId="34" borderId="17" xfId="0" applyAlignment="1" applyBorder="1" applyFont="1" applyNumberFormat="1" applyFill="1">
      <alignment horizontal="center"/>
    </xf>
    <xf numFmtId="165" fontId="12" fillId="34" borderId="18" xfId="78" applyAlignment="1" applyBorder="1" applyFont="1" applyNumberFormat="1" applyFill="1">
      <alignment horizontal="center"/>
    </xf>
    <xf numFmtId="0" fontId="6" fillId="0" borderId="18" xfId="0" applyAlignment="1" applyBorder="1" applyFont="1">
      <alignment horizontal="center" wrapText="1"/>
    </xf>
    <xf numFmtId="17" fontId="6" fillId="0" borderId="18" xfId="0" applyAlignment="1" applyBorder="1" applyFont="1" applyNumberFormat="1">
      <alignment horizontal="center" wrapText="1"/>
    </xf>
    <xf numFmtId="0" fontId="9" fillId="0" borderId="0" xfId="42" applyAlignment="1" applyFont="1" applyProtection="1"/>
    <xf numFmtId="9" fontId="6" fillId="33" borderId="0" xfId="78" applyFont="1" applyNumberFormat="1" applyFill="1"/>
    <xf numFmtId="0" fontId="62" fillId="34" borderId="0" xfId="0" applyAlignment="1" applyFont="1" applyFill="1">
      <alignment wrapText="1"/>
    </xf>
    <xf numFmtId="0" fontId="62" fillId="34" borderId="0" xfId="0" applyAlignment="1" applyFont="1" applyFill="1" quotePrefix="1">
      <alignment horizontal="center"/>
    </xf>
    <xf numFmtId="3" fontId="62" fillId="34" borderId="0" xfId="0" applyAlignment="1" applyFont="1" applyNumberFormat="1" applyFill="1">
      <alignment horizontal="center" wrapText="1"/>
    </xf>
    <xf numFmtId="1" fontId="6" fillId="34" borderId="0" xfId="68" applyAlignment="1" applyFont="1" applyNumberFormat="1" applyFill="1">
      <alignment horizontal="center"/>
    </xf>
    <xf numFmtId="3" fontId="6" fillId="0" borderId="22" xfId="0" applyBorder="1" applyFont="1" applyNumberFormat="1"/>
    <xf numFmtId="0" fontId="17" fillId="34" borderId="0" xfId="0" applyFont="1" applyFill="1" quotePrefix="1"/>
    <xf numFmtId="0" fontId="6" fillId="34" borderId="0" xfId="0" applyAlignment="1" applyFont="1" applyFill="1" quotePrefix="1">
      <alignment horizontal="center" wrapText="1"/>
    </xf>
    <xf numFmtId="1" fontId="6" fillId="34" borderId="0" xfId="70" applyAlignment="1" applyFont="1" applyNumberFormat="1" applyFill="1">
      <alignment horizontal="center" wrapText="1"/>
    </xf>
    <xf numFmtId="166" fontId="6" fillId="34" borderId="0" xfId="0" applyAlignment="1" applyFont="1" applyNumberFormat="1" applyFill="1">
      <alignment horizontal="center" wrapText="1"/>
    </xf>
    <xf numFmtId="0" fontId="81" fillId="0" borderId="0" xfId="0" applyAlignment="1" applyFont="1">
      <alignment vertical="center"/>
    </xf>
    <xf numFmtId="3" fontId="25" fillId="34" borderId="0" xfId="0" applyFont="1" applyNumberFormat="1" applyFill="1"/>
    <xf numFmtId="0" fontId="6" fillId="34" borderId="37" xfId="0" applyAlignment="1" applyBorder="1" applyFont="1" applyFill="1">
      <alignment horizontal="center" vertical="center" wrapText="1"/>
    </xf>
    <xf numFmtId="0" fontId="82" fillId="0" borderId="0" xfId="0" applyFont="1"/>
    <xf numFmtId="1" fontId="8" fillId="35" borderId="18" xfId="0" applyAlignment="1" applyBorder="1" applyFont="1" applyNumberFormat="1" applyFill="1">
      <alignment horizontal="center" wrapText="1"/>
    </xf>
    <xf numFmtId="0" fontId="62" fillId="0" borderId="0" xfId="0" applyAlignment="1" applyFont="1">
      <alignment horizontal="center"/>
    </xf>
    <xf numFmtId="165" fontId="62" fillId="0" borderId="0" xfId="81" applyAlignment="1" applyBorder="1" applyFont="1" applyNumberFormat="1">
      <alignment horizontal="center"/>
    </xf>
    <xf numFmtId="165" fontId="12" fillId="34" borderId="0" xfId="78" applyAlignment="1" applyBorder="1" applyFont="1" applyNumberFormat="1" applyFill="1">
      <alignment horizontal="center"/>
    </xf>
    <xf numFmtId="0" fontId="62" fillId="0" borderId="18" xfId="78" applyAlignment="1" applyBorder="1" applyFont="1" applyNumberFormat="1">
      <alignment horizontal="center"/>
    </xf>
    <xf numFmtId="0" fontId="63" fillId="35" borderId="18" xfId="78" applyAlignment="1" applyBorder="1" applyFont="1" applyNumberFormat="1" applyFill="1">
      <alignment horizontal="center"/>
    </xf>
    <xf numFmtId="0" fontId="13" fillId="34" borderId="18" xfId="0" applyAlignment="1" applyBorder="1" applyFont="1" applyFill="1">
      <alignment horizontal="center" wrapText="1"/>
    </xf>
    <xf numFmtId="3" fontId="12" fillId="34" borderId="18" xfId="0" applyAlignment="1" applyBorder="1" applyFont="1" applyNumberFormat="1" applyFill="1">
      <alignment horizontal="center" wrapText="1"/>
    </xf>
    <xf numFmtId="1" fontId="62" fillId="34" borderId="0" xfId="0" applyAlignment="1" applyFont="1" applyNumberFormat="1" applyFill="1">
      <alignment horizontal="center"/>
    </xf>
    <xf numFmtId="0" fontId="6" fillId="34" borderId="0" xfId="68" applyAlignment="1" applyFont="1" applyFill="1">
      <alignment horizontal="center"/>
    </xf>
    <xf numFmtId="164" fontId="6" fillId="34" borderId="18" xfId="0" applyAlignment="1" applyBorder="1" applyFont="1" applyNumberFormat="1" applyFill="1">
      <alignment horizontal="center" wrapText="1"/>
    </xf>
    <xf numFmtId="0" fontId="63" fillId="37" borderId="18" xfId="0" applyAlignment="1" applyBorder="1" applyFont="1" applyFill="1">
      <alignment horizontal="center"/>
    </xf>
    <xf numFmtId="164" fontId="62" fillId="34" borderId="0" xfId="0" applyAlignment="1" applyFont="1" applyNumberFormat="1" applyFill="1">
      <alignment horizontal="center"/>
    </xf>
    <xf numFmtId="0" fontId="6" fillId="0" borderId="18" xfId="68" applyAlignment="1" applyBorder="1" applyFont="1">
      <alignment horizontal="center"/>
    </xf>
    <xf numFmtId="0" fontId="17" fillId="0" borderId="18" xfId="68" applyAlignment="1" applyBorder="1" applyFont="1">
      <alignment horizontal="center"/>
    </xf>
    <xf numFmtId="0" fontId="6" fillId="0" borderId="18" xfId="70" applyAlignment="1" applyBorder="1" applyFont="1">
      <alignment horizontal="center" wrapText="1"/>
    </xf>
    <xf numFmtId="0" fontId="6" fillId="34" borderId="0" xfId="68" applyFont="1" applyFill="1"/>
    <xf numFmtId="0" fontId="6" fillId="34" borderId="0" xfId="73" applyAlignment="1" applyFont="1" applyFill="1">
      <alignment horizontal="center"/>
    </xf>
    <xf numFmtId="164" fontId="6" fillId="34" borderId="0" xfId="73" applyAlignment="1" applyFont="1" applyNumberFormat="1" applyFill="1">
      <alignment horizontal="center"/>
    </xf>
    <xf numFmtId="1" fontId="6" fillId="34" borderId="0" xfId="73" applyAlignment="1" applyFont="1" applyNumberFormat="1" applyFill="1" quotePrefix="1">
      <alignment horizontal="center"/>
    </xf>
    <xf numFmtId="0" fontId="8" fillId="35" borderId="18" xfId="68" applyBorder="1" applyFont="1" applyFill="1"/>
    <xf numFmtId="3" fontId="64" fillId="0" borderId="18" xfId="0" applyAlignment="1" applyBorder="1" applyFont="1" applyNumberFormat="1">
      <alignment horizontal="center" wrapText="1"/>
    </xf>
    <xf numFmtId="0" fontId="12" fillId="0" borderId="18" xfId="0" applyAlignment="1" applyBorder="1" applyFont="1">
      <alignment horizontal="center" wrapText="1"/>
    </xf>
    <xf numFmtId="0" fontId="63" fillId="37" borderId="18" xfId="0" applyAlignment="1" applyBorder="1" applyFont="1" applyFill="1">
      <alignment wrapText="1"/>
    </xf>
    <xf numFmtId="3" fontId="63" fillId="37" borderId="18" xfId="0" applyAlignment="1" applyBorder="1" applyFont="1" applyNumberFormat="1" applyFill="1">
      <alignment horizontal="center" wrapText="1"/>
    </xf>
    <xf numFmtId="0" fontId="13" fillId="37" borderId="18" xfId="0" applyAlignment="1" applyBorder="1" applyFont="1" applyFill="1">
      <alignment horizontal="center" wrapText="1"/>
    </xf>
    <xf numFmtId="9" fontId="6" fillId="33" borderId="18" xfId="78" applyAlignment="1" applyBorder="1" applyFont="1" applyNumberFormat="1" applyFill="1">
      <alignment horizontal="center" vertical="center" wrapText="1"/>
    </xf>
    <xf numFmtId="9" fontId="62" fillId="0" borderId="18" xfId="78" applyAlignment="1" applyBorder="1" applyFont="1" applyNumberFormat="1">
      <alignment horizontal="center"/>
    </xf>
    <xf numFmtId="9" fontId="63" fillId="37" borderId="18" xfId="78" applyAlignment="1" applyBorder="1" applyFont="1" applyNumberFormat="1" applyFill="1">
      <alignment horizontal="center"/>
    </xf>
    <xf numFmtId="9" fontId="62" fillId="34" borderId="18" xfId="78" applyAlignment="1" applyBorder="1" applyFont="1" applyNumberFormat="1" applyFill="1">
      <alignment horizontal="center"/>
    </xf>
    <xf numFmtId="9" fontId="62" fillId="0" borderId="18" xfId="78" applyAlignment="1" applyBorder="1" applyFont="1" applyNumberFormat="1" applyFill="1">
      <alignment horizontal="center"/>
    </xf>
    <xf numFmtId="9" fontId="6" fillId="34" borderId="18" xfId="78" applyAlignment="1" applyBorder="1" applyFont="1" applyNumberFormat="1" applyFill="1">
      <alignment horizontal="center"/>
    </xf>
    <xf numFmtId="1" fontId="6" fillId="33" borderId="18" xfId="0" applyAlignment="1" applyBorder="1" applyFont="1" applyNumberFormat="1" applyFill="1">
      <alignment horizontal="center" wrapText="1"/>
    </xf>
    <xf numFmtId="9" fontId="6" fillId="33" borderId="18" xfId="78" applyAlignment="1" applyBorder="1" applyFont="1" applyNumberFormat="1" applyFill="1">
      <alignment horizontal="center" wrapText="1"/>
    </xf>
    <xf numFmtId="165" fontId="13" fillId="35" borderId="18" xfId="78" applyAlignment="1" applyBorder="1" applyFont="1" applyNumberFormat="1" applyFill="1">
      <alignment horizontal="center"/>
    </xf>
    <xf numFmtId="0" fontId="69" fillId="33" borderId="0" xfId="42" applyAlignment="1" applyFont="1" applyNumberFormat="1" applyFill="1" applyProtection="1"/>
    <xf numFmtId="0" fontId="63" fillId="34" borderId="18" xfId="0" applyAlignment="1" applyBorder="1" applyFont="1" applyFill="1">
      <alignment wrapText="1"/>
    </xf>
    <xf numFmtId="3" fontId="63" fillId="34" borderId="18" xfId="0" applyAlignment="1" applyBorder="1" applyFont="1" applyNumberFormat="1" applyFill="1">
      <alignment horizontal="center" wrapText="1"/>
    </xf>
    <xf numFmtId="165" fontId="6" fillId="0" borderId="18" xfId="78" applyAlignment="1" applyBorder="1" applyFont="1" applyNumberFormat="1" applyFill="1">
      <alignment horizontal="center"/>
    </xf>
    <xf numFmtId="0" fontId="6" fillId="0" borderId="18" xfId="0" applyAlignment="1" applyBorder="1" applyFont="1">
      <alignment horizontal="left"/>
    </xf>
    <xf numFmtId="3" fontId="63" fillId="0" borderId="18" xfId="0" applyAlignment="1" applyBorder="1" applyFont="1" applyNumberFormat="1">
      <alignment horizontal="center" wrapText="1"/>
    </xf>
    <xf numFmtId="0" fontId="63" fillId="34" borderId="18" xfId="0" applyAlignment="1" applyBorder="1" applyFont="1" applyFill="1">
      <alignment horizontal="center" wrapText="1"/>
    </xf>
    <xf numFmtId="165" fontId="6" fillId="34" borderId="18" xfId="81" applyAlignment="1" applyBorder="1" applyFont="1" applyNumberFormat="1" applyFill="1">
      <alignment horizontal="center"/>
    </xf>
    <xf numFmtId="165" fontId="6" fillId="0" borderId="18" xfId="78" applyAlignment="1" applyBorder="1" applyFont="1" applyNumberFormat="1">
      <alignment horizontal="center"/>
    </xf>
    <xf numFmtId="3" fontId="6" fillId="0" borderId="18" xfId="0" applyAlignment="1" applyBorder="1" applyFont="1" applyNumberFormat="1">
      <alignment horizontal="center"/>
    </xf>
    <xf numFmtId="0" fontId="8" fillId="37" borderId="18" xfId="0" applyBorder="1" applyFont="1" applyFill="1"/>
    <xf numFmtId="0" fontId="8" fillId="37" borderId="18" xfId="0" applyAlignment="1" applyBorder="1" applyFont="1" applyFill="1">
      <alignment horizontal="center"/>
    </xf>
    <xf numFmtId="165" fontId="8" fillId="37" borderId="18" xfId="78" applyAlignment="1" applyBorder="1" applyFont="1" applyNumberFormat="1" applyFill="1">
      <alignment horizontal="center"/>
    </xf>
    <xf numFmtId="165" fontId="63" fillId="37" borderId="18" xfId="78" applyAlignment="1" applyBorder="1" applyFont="1" applyNumberFormat="1" applyFill="1">
      <alignment horizontal="center"/>
    </xf>
    <xf numFmtId="177" fontId="6" fillId="33" borderId="0" xfId="78" applyFont="1" applyNumberFormat="1" applyFill="1"/>
    <xf numFmtId="165" fontId="8" fillId="35" borderId="18" xfId="78" applyAlignment="1" applyBorder="1" applyFont="1" applyNumberFormat="1" applyFill="1">
      <alignment horizontal="center" wrapText="1"/>
    </xf>
    <xf numFmtId="3" fontId="8" fillId="35" borderId="18" xfId="70" applyAlignment="1" applyBorder="1" applyFont="1" applyNumberFormat="1" applyFill="1">
      <alignment horizontal="center" wrapText="1"/>
    </xf>
    <xf numFmtId="1" fontId="8" fillId="35" borderId="18" xfId="73" applyAlignment="1" applyBorder="1" applyFont="1" applyNumberFormat="1" applyFill="1">
      <alignment horizontal="center"/>
    </xf>
    <xf numFmtId="0" fontId="7" fillId="0" borderId="0" xfId="0" applyAlignment="1" applyFont="1">
      <alignment horizontal="center"/>
    </xf>
    <xf numFmtId="1" fontId="62" fillId="0" borderId="18" xfId="0" applyAlignment="1" applyBorder="1" applyFont="1" applyNumberFormat="1">
      <alignment horizontal="center"/>
    </xf>
    <xf numFmtId="0" fontId="8" fillId="35" borderId="18" xfId="0" applyAlignment="1" applyBorder="1" applyFont="1" applyFill="1">
      <alignment horizontal="center" wrapText="1"/>
    </xf>
    <xf numFmtId="0" fontId="83" fillId="34" borderId="0" xfId="0" applyAlignment="1" applyFont="1" applyFill="1" quotePrefix="1">
      <alignment horizontal="center" vertical="top" wrapText="1"/>
    </xf>
    <xf numFmtId="164" fontId="7" fillId="34" borderId="18" xfId="0" applyAlignment="1" applyBorder="1" applyFont="1" applyNumberFormat="1" applyFill="1">
      <alignment horizontal="right" wrapText="1"/>
    </xf>
    <xf numFmtId="0" fontId="6" fillId="34" borderId="38" xfId="0" applyAlignment="1" applyBorder="1" applyFont="1" applyFill="1">
      <alignment horizontal="left"/>
    </xf>
    <xf numFmtId="164" fontId="6" fillId="34" borderId="38" xfId="0" applyAlignment="1" applyBorder="1" applyFont="1" applyNumberFormat="1" applyFill="1">
      <alignment horizontal="right"/>
    </xf>
    <xf numFmtId="49" fontId="6" fillId="34" borderId="38" xfId="0" applyAlignment="1" applyBorder="1" applyFont="1" applyNumberFormat="1" applyFill="1">
      <alignment horizontal="right"/>
    </xf>
    <xf numFmtId="1" fontId="6" fillId="34" borderId="38" xfId="0" applyAlignment="1" applyBorder="1" applyFont="1" applyNumberFormat="1" applyFill="1">
      <alignment horizontal="right"/>
    </xf>
    <xf numFmtId="0" fontId="6" fillId="34" borderId="39" xfId="0" applyAlignment="1" applyBorder="1" applyFont="1" applyFill="1">
      <alignment horizontal="left"/>
    </xf>
    <xf numFmtId="164" fontId="6" fillId="34" borderId="39" xfId="0" applyAlignment="1" applyBorder="1" applyFont="1" applyNumberFormat="1" applyFill="1">
      <alignment horizontal="right"/>
    </xf>
    <xf numFmtId="49" fontId="6" fillId="34" borderId="39" xfId="0" applyAlignment="1" applyBorder="1" applyFont="1" applyNumberFormat="1" applyFill="1">
      <alignment horizontal="right"/>
    </xf>
    <xf numFmtId="1" fontId="6" fillId="34" borderId="39" xfId="0" applyAlignment="1" applyBorder="1" applyFont="1" applyNumberFormat="1" applyFill="1">
      <alignment horizontal="right"/>
    </xf>
    <xf numFmtId="0" fontId="64" fillId="34" borderId="29" xfId="0" applyBorder="1" applyFont="1" applyFill="1"/>
    <xf numFmtId="0" fontId="70" fillId="34" borderId="20" xfId="42" applyAlignment="1" applyBorder="1" applyFont="1" applyFill="1" applyProtection="1"/>
    <xf numFmtId="0" fontId="6" fillId="35" borderId="39" xfId="0" applyAlignment="1" applyBorder="1" applyFont="1" applyFill="1">
      <alignment horizontal="left"/>
    </xf>
    <xf numFmtId="164" fontId="6" fillId="35" borderId="39" xfId="0" applyAlignment="1" applyBorder="1" applyFont="1" applyNumberFormat="1" applyFill="1">
      <alignment horizontal="right"/>
    </xf>
    <xf numFmtId="49" fontId="6" fillId="35" borderId="39" xfId="0" applyAlignment="1" applyBorder="1" applyFont="1" applyNumberFormat="1" applyFill="1">
      <alignment horizontal="right"/>
    </xf>
    <xf numFmtId="1" fontId="6" fillId="35" borderId="39" xfId="0" applyAlignment="1" applyBorder="1" applyFont="1" applyNumberFormat="1" applyFill="1">
      <alignment horizontal="right"/>
    </xf>
    <xf numFmtId="0" fontId="6" fillId="34" borderId="0" xfId="0" applyAlignment="1" applyFont="1" applyFill="1" quotePrefix="1">
      <alignment vertical="top"/>
    </xf>
    <xf numFmtId="0" fontId="6" fillId="34" borderId="0" xfId="0" applyAlignment="1" applyFont="1" applyFill="1" quotePrefix="1">
      <alignment vertical="top" wrapText="1"/>
    </xf>
    <xf numFmtId="0" fontId="7" fillId="34" borderId="0" xfId="0" applyAlignment="1" applyFont="1" applyFill="1" quotePrefix="1">
      <alignment vertical="top"/>
    </xf>
    <xf numFmtId="0" fontId="7" fillId="34" borderId="0" xfId="0" applyAlignment="1" applyFont="1" applyFill="1" quotePrefix="1">
      <alignment vertical="top" wrapText="1"/>
    </xf>
    <xf numFmtId="0" fontId="62" fillId="34" borderId="0" xfId="0" applyAlignment="1" applyFont="1" applyFill="1">
      <alignment horizontal="left" wrapText="1" indent="1"/>
    </xf>
    <xf numFmtId="0" fontId="12" fillId="34" borderId="0" xfId="0" applyAlignment="1" applyFont="1" applyFill="1">
      <alignment wrapText="1"/>
    </xf>
    <xf numFmtId="169" fontId="8" fillId="35" borderId="18" xfId="0" applyAlignment="1" applyBorder="1" applyFont="1" applyNumberFormat="1" applyFill="1">
      <alignment horizontal="center"/>
    </xf>
    <xf numFmtId="164" fontId="6" fillId="0" borderId="0" xfId="0" applyAlignment="1" applyFont="1" applyNumberFormat="1">
      <alignment horizontal="center"/>
    </xf>
    <xf numFmtId="169" fontId="6" fillId="34" borderId="18" xfId="0" applyAlignment="1" applyBorder="1" applyFont="1" applyNumberFormat="1" applyFill="1">
      <alignment horizontal="center"/>
    </xf>
    <xf numFmtId="169" fontId="6" fillId="0" borderId="18" xfId="0" applyAlignment="1" applyBorder="1" applyFont="1" applyNumberFormat="1">
      <alignment horizontal="center"/>
    </xf>
    <xf numFmtId="0" fontId="6" fillId="0" borderId="18" xfId="54" applyAlignment="1" applyBorder="1" applyFont="1" quotePrefix="1">
      <alignment horizontal="center"/>
    </xf>
    <xf numFmtId="16" fontId="6" fillId="0" borderId="18" xfId="0" applyAlignment="1" applyBorder="1" applyFont="1" applyNumberFormat="1" quotePrefix="1">
      <alignment horizontal="center"/>
    </xf>
    <xf numFmtId="0" fontId="17" fillId="0" borderId="0" xfId="0" applyAlignment="1" applyFont="1">
      <alignment horizontal="left"/>
    </xf>
    <xf numFmtId="165" fontId="6" fillId="0" borderId="18" xfId="0" applyAlignment="1" applyBorder="1" applyFont="1" applyNumberFormat="1">
      <alignment horizontal="center"/>
    </xf>
    <xf numFmtId="0" fontId="6" fillId="0" borderId="18" xfId="0" applyAlignment="1" applyBorder="1" applyFont="1" quotePrefix="1">
      <alignment horizontal="center"/>
    </xf>
    <xf numFmtId="1" fontId="6" fillId="0" borderId="18" xfId="0" applyAlignment="1" applyBorder="1" applyFont="1" applyNumberFormat="1" quotePrefix="1">
      <alignment horizontal="center"/>
    </xf>
    <xf numFmtId="3" fontId="6" fillId="0" borderId="18" xfId="0" applyAlignment="1" applyBorder="1" applyFont="1" applyNumberFormat="1" quotePrefix="1">
      <alignment horizontal="center"/>
    </xf>
    <xf numFmtId="1" fontId="6" fillId="0" borderId="0" xfId="0" applyAlignment="1" applyFont="1" applyNumberFormat="1">
      <alignment horizontal="center"/>
    </xf>
    <xf numFmtId="0" fontId="6" fillId="34" borderId="0" xfId="0" applyAlignment="1" applyFont="1" applyFill="1">
      <alignment horizontal="center" vertical="center" wrapText="1"/>
    </xf>
    <xf numFmtId="0" fontId="8" fillId="37" borderId="34" xfId="0" applyAlignment="1" applyBorder="1" applyFont="1" applyFill="1">
      <alignment horizontal="center" vertical="center" wrapText="1"/>
    </xf>
    <xf numFmtId="0" fontId="8" fillId="37" borderId="40" xfId="0" applyAlignment="1" applyBorder="1" applyFont="1" applyFill="1">
      <alignment horizontal="center"/>
    </xf>
    <xf numFmtId="0" fontId="8" fillId="37" borderId="29" xfId="0" applyAlignment="1" applyBorder="1" applyFont="1" applyFill="1">
      <alignment horizontal="center"/>
    </xf>
    <xf numFmtId="0" fontId="8" fillId="37" borderId="29" xfId="0" applyBorder="1" applyFont="1" applyFill="1"/>
    <xf numFmtId="164" fontId="8" fillId="37" borderId="29" xfId="0" applyAlignment="1" applyBorder="1" applyFont="1" applyNumberFormat="1" applyFill="1">
      <alignment horizontal="center"/>
    </xf>
    <xf numFmtId="1" fontId="8" fillId="37" borderId="29" xfId="0" applyAlignment="1" applyBorder="1" applyFont="1" applyNumberFormat="1" applyFill="1">
      <alignment horizontal="center"/>
    </xf>
    <xf numFmtId="0" fontId="62" fillId="0" borderId="28" xfId="0" applyAlignment="1" applyBorder="1" applyFont="1">
      <alignment horizontal="center" vertical="center"/>
    </xf>
    <xf numFmtId="0" fontId="62" fillId="0" borderId="18" xfId="0" applyAlignment="1" applyBorder="1" applyFont="1">
      <alignment horizontal="center" vertical="center"/>
    </xf>
    <xf numFmtId="0" fontId="62" fillId="0" borderId="29" xfId="0" applyAlignment="1" applyBorder="1" applyFont="1">
      <alignment horizontal="center" vertical="center"/>
    </xf>
    <xf numFmtId="0" fontId="62" fillId="0" borderId="41" xfId="0" applyAlignment="1" applyBorder="1" applyFont="1">
      <alignment horizontal="center" vertical="center"/>
    </xf>
    <xf numFmtId="164" fontId="63" fillId="37" borderId="18" xfId="0" applyAlignment="1" applyBorder="1" applyFont="1" applyNumberFormat="1" applyFill="1">
      <alignment horizontal="center" vertical="center" wrapText="1"/>
    </xf>
    <xf numFmtId="0" fontId="6" fillId="33" borderId="18" xfId="78" applyAlignment="1" applyBorder="1" applyFont="1" applyNumberFormat="1" applyFill="1">
      <alignment horizontal="center" wrapText="1"/>
    </xf>
    <xf numFmtId="0" fontId="62" fillId="34" borderId="18" xfId="78" applyAlignment="1" applyBorder="1" applyFont="1" applyNumberFormat="1" applyFill="1">
      <alignment horizontal="center"/>
    </xf>
    <xf numFmtId="0" fontId="62" fillId="0" borderId="18" xfId="78" applyAlignment="1" applyBorder="1" applyFont="1" applyNumberFormat="1" applyFill="1">
      <alignment horizontal="center"/>
    </xf>
    <xf numFmtId="0" fontId="62" fillId="34" borderId="18" xfId="81" applyAlignment="1" applyBorder="1" applyFont="1" applyNumberFormat="1" applyFill="1">
      <alignment horizontal="center"/>
    </xf>
    <xf numFmtId="0" fontId="16" fillId="0" borderId="0" xfId="0" applyFont="1"/>
    <xf numFmtId="0" fontId="6" fillId="0" borderId="0" xfId="0" applyAlignment="1" applyFont="1">
      <alignment horizontal="center" wrapText="1"/>
    </xf>
    <xf numFmtId="3" fontId="6" fillId="0" borderId="0" xfId="0" applyFont="1" applyNumberFormat="1"/>
    <xf numFmtId="0" fontId="5" fillId="0" borderId="0" xfId="0" applyFont="1"/>
    <xf numFmtId="0" fontId="7" fillId="0" borderId="18" xfId="0" applyAlignment="1" applyBorder="1" applyFont="1">
      <alignment horizontal="left"/>
    </xf>
    <xf numFmtId="0" fontId="7" fillId="0" borderId="18" xfId="0" applyBorder="1" applyFont="1"/>
    <xf numFmtId="0" fontId="42" fillId="0" borderId="18" xfId="42" applyAlignment="1" applyBorder="1" applyFont="1" applyFill="1" applyProtection="1"/>
    <xf numFmtId="166" fontId="6" fillId="0" borderId="18" xfId="0" applyAlignment="1" applyBorder="1" applyFont="1" applyNumberFormat="1">
      <alignment horizontal="center"/>
    </xf>
    <xf numFmtId="3" fontId="42" fillId="0" borderId="18" xfId="42" applyAlignment="1" applyBorder="1" applyFont="1" applyNumberFormat="1" applyFill="1" applyProtection="1"/>
    <xf numFmtId="2" fontId="6" fillId="0" borderId="18" xfId="0" applyAlignment="1" applyBorder="1" applyFont="1" applyNumberFormat="1">
      <alignment horizontal="center"/>
    </xf>
    <xf numFmtId="4" fontId="6" fillId="0" borderId="18" xfId="0" applyAlignment="1" applyBorder="1" applyFont="1" applyNumberFormat="1">
      <alignment horizontal="center"/>
    </xf>
    <xf numFmtId="176" fontId="6" fillId="0" borderId="18" xfId="0" applyAlignment="1" applyBorder="1" applyFont="1" applyNumberFormat="1">
      <alignment horizontal="center"/>
    </xf>
    <xf numFmtId="0" fontId="9" fillId="0" borderId="18" xfId="42" applyAlignment="1" applyBorder="1" applyFont="1" applyFill="1" applyProtection="1"/>
    <xf numFmtId="0" fontId="9" fillId="0" borderId="18" xfId="42" applyAlignment="1" applyBorder="1" applyFont="1" applyNumberFormat="1" applyFill="1" applyProtection="1"/>
    <xf numFmtId="0" fontId="6" fillId="0" borderId="29" xfId="0" applyAlignment="1" applyBorder="1" applyFont="1">
      <alignment horizontal="left"/>
    </xf>
    <xf numFmtId="0" fontId="6" fillId="0" borderId="29" xfId="0" applyBorder="1" applyFont="1"/>
    <xf numFmtId="0" fontId="6" fillId="0" borderId="21" xfId="0" applyBorder="1" applyFont="1"/>
    <xf numFmtId="3" fontId="42" fillId="0" borderId="18" xfId="42" applyAlignment="1" applyBorder="1" applyFont="1" applyNumberFormat="1" applyFill="1" applyProtection="1">
      <alignment wrapText="1"/>
    </xf>
    <xf numFmtId="3" fontId="84" fillId="0" borderId="18" xfId="42" applyAlignment="1" applyBorder="1" applyFont="1" applyNumberFormat="1" applyFill="1" applyProtection="1"/>
    <xf numFmtId="3" fontId="42" fillId="0" borderId="0" xfId="42" applyAlignment="1" applyBorder="1" applyFont="1" applyNumberFormat="1" applyFill="1" applyProtection="1"/>
    <xf numFmtId="9" fontId="6" fillId="0" borderId="0" xfId="78" applyAlignment="1" applyBorder="1" applyFont="1" applyNumberFormat="1" applyFill="1">
      <alignment horizontal="center"/>
    </xf>
    <xf numFmtId="49" fontId="6" fillId="0" borderId="0" xfId="0" applyAlignment="1" applyFont="1" applyNumberFormat="1">
      <alignment horizontal="center"/>
    </xf>
    <xf numFmtId="17" fontId="6" fillId="0" borderId="0" xfId="0" applyAlignment="1" applyFont="1" applyNumberFormat="1">
      <alignment horizontal="center" wrapText="1"/>
    </xf>
    <xf numFmtId="165" fontId="6" fillId="0" borderId="0" xfId="78" applyAlignment="1" applyBorder="1" applyFont="1" applyNumberFormat="1" applyFill="1">
      <alignment horizontal="center"/>
    </xf>
    <xf numFmtId="0" fontId="64" fillId="37" borderId="18" xfId="0" applyBorder="1" applyFont="1" applyFill="1"/>
    <xf numFmtId="1" fontId="64" fillId="37" borderId="18" xfId="0" applyAlignment="1" applyBorder="1" applyFont="1" applyNumberFormat="1" applyFill="1">
      <alignment horizontal="center"/>
    </xf>
    <xf numFmtId="49" fontId="64" fillId="37" borderId="18" xfId="0" applyAlignment="1" applyBorder="1" applyFont="1" applyNumberFormat="1" applyFill="1">
      <alignment horizontal="center"/>
    </xf>
    <xf numFmtId="0" fontId="64" fillId="37" borderId="18" xfId="0" applyAlignment="1" applyBorder="1" applyFont="1" applyFill="1">
      <alignment horizontal="center"/>
    </xf>
    <xf numFmtId="164" fontId="7" fillId="37" borderId="18" xfId="0" applyAlignment="1" applyBorder="1" applyFont="1" applyNumberFormat="1" applyFill="1">
      <alignment horizontal="center" wrapText="1"/>
    </xf>
    <xf numFmtId="0" fontId="7" fillId="37" borderId="18" xfId="68" applyAlignment="1" applyBorder="1" applyFont="1" applyFill="1">
      <alignment horizontal="center"/>
    </xf>
    <xf numFmtId="1" fontId="7" fillId="37" borderId="18" xfId="70" applyAlignment="1" applyBorder="1" applyFont="1" applyNumberFormat="1" applyFill="1">
      <alignment horizontal="center" wrapText="1"/>
    </xf>
    <xf numFmtId="1" fontId="7" fillId="37" borderId="18" xfId="68" applyAlignment="1" applyBorder="1" applyFont="1" applyNumberFormat="1" applyFill="1">
      <alignment horizontal="center"/>
    </xf>
    <xf numFmtId="1" fontId="17" fillId="34" borderId="18" xfId="68" applyAlignment="1" applyBorder="1" applyFont="1" applyNumberFormat="1" applyFill="1">
      <alignment horizontal="center"/>
    </xf>
    <xf numFmtId="0" fontId="64" fillId="37" borderId="18" xfId="0" applyAlignment="1" applyBorder="1" applyFont="1" applyFill="1">
      <alignment horizontal="left"/>
    </xf>
    <xf numFmtId="0" fontId="7" fillId="37" borderId="18" xfId="0" applyAlignment="1" applyBorder="1" applyFont="1" applyFill="1">
      <alignment horizontal="center" wrapText="1"/>
    </xf>
    <xf numFmtId="0" fontId="12" fillId="34" borderId="18" xfId="0" applyAlignment="1" applyBorder="1" applyFont="1" applyFill="1" quotePrefix="1">
      <alignment horizontal="center"/>
    </xf>
    <xf numFmtId="0" fontId="6" fillId="0" borderId="18" xfId="72" applyAlignment="1" applyBorder="1" applyFont="1">
      <alignment horizontal="center"/>
    </xf>
    <xf numFmtId="0" fontId="6" fillId="34" borderId="18" xfId="73" applyAlignment="1" applyBorder="1" applyFont="1" applyFill="1">
      <alignment horizontal="center"/>
    </xf>
    <xf numFmtId="0" fontId="6" fillId="0" borderId="18" xfId="72" applyAlignment="1" applyBorder="1" applyFont="1" quotePrefix="1">
      <alignment horizontal="center"/>
    </xf>
    <xf numFmtId="0" fontId="13" fillId="34" borderId="18" xfId="0" applyAlignment="1" applyBorder="1" applyFont="1" applyFill="1">
      <alignment horizontal="center"/>
    </xf>
    <xf numFmtId="0" fontId="6" fillId="34" borderId="18" xfId="72" applyAlignment="1" applyBorder="1" applyFont="1" applyFill="1" quotePrefix="1">
      <alignment horizontal="center"/>
    </xf>
    <xf numFmtId="0" fontId="8" fillId="34" borderId="18" xfId="72" applyAlignment="1" applyBorder="1" applyFont="1" applyFill="1">
      <alignment horizontal="center"/>
    </xf>
    <xf numFmtId="2" fontId="8" fillId="35" borderId="18" xfId="72" applyAlignment="1" applyBorder="1" applyFont="1" applyNumberFormat="1" applyFill="1">
      <alignment horizontal="center"/>
    </xf>
    <xf numFmtId="2" fontId="12" fillId="34" borderId="18" xfId="0" applyAlignment="1" applyBorder="1" applyFont="1" applyNumberFormat="1" applyFill="1" quotePrefix="1">
      <alignment horizontal="center"/>
    </xf>
    <xf numFmtId="165" fontId="6" fillId="33" borderId="18" xfId="78" applyAlignment="1" applyBorder="1" applyFont="1" applyNumberFormat="1" applyFill="1">
      <alignment horizontal="center"/>
    </xf>
    <xf numFmtId="165" fontId="8" fillId="35" borderId="18" xfId="78" applyAlignment="1" applyBorder="1" applyFont="1" applyNumberFormat="1" applyFill="1">
      <alignment horizontal="center"/>
    </xf>
    <xf numFmtId="1" fontId="6" fillId="34" borderId="18" xfId="69" applyAlignment="1" applyBorder="1" applyFont="1" applyNumberFormat="1" applyFill="1">
      <alignment horizontal="center"/>
    </xf>
    <xf numFmtId="1" fontId="8" fillId="35" borderId="18" xfId="69" applyAlignment="1" applyBorder="1" applyFont="1" applyNumberFormat="1" applyFill="1">
      <alignment horizontal="center"/>
    </xf>
    <xf numFmtId="165" fontId="62" fillId="0" borderId="18" xfId="78" applyAlignment="1" applyBorder="1" applyFont="1" applyNumberFormat="1">
      <alignment horizontal="center" wrapText="1"/>
    </xf>
    <xf numFmtId="2" fontId="6" fillId="33" borderId="0" xfId="0" applyFont="1" applyNumberFormat="1" applyFill="1"/>
    <xf numFmtId="166" fontId="6" fillId="33" borderId="0" xfId="0" applyAlignment="1" applyFont="1" applyNumberFormat="1" applyFill="1">
      <alignment horizontal="center"/>
    </xf>
    <xf numFmtId="168" fontId="6" fillId="34" borderId="0" xfId="0" applyFont="1" applyNumberFormat="1" applyFill="1"/>
    <xf numFmtId="0" fontId="6" fillId="34" borderId="0" xfId="0" applyAlignment="1" applyFont="1" applyFill="1">
      <alignment horizontal="left" vertical="top" wrapText="1"/>
    </xf>
    <xf numFmtId="164" fontId="6" fillId="34" borderId="0" xfId="0" applyAlignment="1" applyFont="1" applyNumberFormat="1" applyFill="1">
      <alignment horizontal="center"/>
    </xf>
    <xf numFmtId="49" fontId="6" fillId="34" borderId="0" xfId="0" applyAlignment="1" applyFont="1" applyNumberFormat="1" applyFill="1">
      <alignment horizontal="center"/>
    </xf>
    <xf numFmtId="164" fontId="6" fillId="0" borderId="18" xfId="78" applyAlignment="1" applyBorder="1" applyFont="1" applyNumberFormat="1" applyFill="1">
      <alignment horizontal="center"/>
    </xf>
    <xf numFmtId="2" fontId="6" fillId="0" borderId="18" xfId="0" applyAlignment="1" applyBorder="1" applyFont="1" applyNumberFormat="1" quotePrefix="1">
      <alignment horizontal="center"/>
    </xf>
    <xf numFmtId="0" fontId="85" fillId="33" borderId="0" xfId="0" applyAlignment="1" applyFont="1" applyFill="1">
      <alignment horizontal="center" vertical="center"/>
    </xf>
    <xf numFmtId="0" fontId="28" fillId="33" borderId="0" xfId="0" applyAlignment="1" applyFont="1" applyFill="1">
      <alignment horizontal="center" vertical="center"/>
    </xf>
    <xf numFmtId="1" fontId="28" fillId="33" borderId="0" xfId="0" applyFont="1" applyNumberFormat="1" applyFill="1"/>
    <xf numFmtId="1" fontId="28" fillId="33" borderId="0" xfId="0" applyAlignment="1" applyFont="1" applyNumberFormat="1" applyFill="1">
      <alignment horizontal="center"/>
    </xf>
    <xf numFmtId="1" fontId="28" fillId="33" borderId="0" xfId="28" applyAlignment="1" applyBorder="1" applyFont="1" applyNumberFormat="1" applyFill="1">
      <alignment horizontal="center"/>
    </xf>
    <xf numFmtId="0" fontId="28" fillId="33" borderId="0" xfId="0" applyAlignment="1" applyFont="1" applyFill="1">
      <alignment horizontal="center"/>
    </xf>
    <xf numFmtId="2" fontId="28" fillId="33" borderId="0" xfId="0" applyAlignment="1" applyFont="1" applyNumberFormat="1" applyFill="1">
      <alignment horizontal="center"/>
    </xf>
    <xf numFmtId="0" fontId="85" fillId="34" borderId="0" xfId="0" applyFont="1" applyFill="1"/>
    <xf numFmtId="0" fontId="7" fillId="35" borderId="18" xfId="53" applyAlignment="1" applyBorder="1" applyFont="1" applyFill="1">
      <alignment horizontal="center"/>
    </xf>
    <xf numFmtId="165" fontId="62" fillId="34" borderId="18" xfId="85" applyAlignment="1" applyBorder="1" applyFont="1" applyNumberFormat="1" applyFill="1">
      <alignment horizontal="center"/>
    </xf>
    <xf numFmtId="165" fontId="63" fillId="35" borderId="18" xfId="85" applyAlignment="1" applyBorder="1" applyFont="1" applyNumberFormat="1" applyFill="1">
      <alignment horizontal="center"/>
    </xf>
    <xf numFmtId="0" fontId="64" fillId="35" borderId="18" xfId="0" applyAlignment="1" applyBorder="1" applyFont="1" applyFill="1">
      <alignment wrapText="1"/>
    </xf>
    <xf numFmtId="0" fontId="64" fillId="35" borderId="18" xfId="0" applyAlignment="1" applyBorder="1" applyFont="1" applyFill="1">
      <alignment horizontal="center"/>
    </xf>
    <xf numFmtId="166" fontId="64" fillId="35" borderId="18" xfId="0" applyAlignment="1" applyBorder="1" applyFont="1" applyNumberFormat="1" applyFill="1">
      <alignment horizontal="center" wrapText="1"/>
    </xf>
    <xf numFmtId="3" fontId="64" fillId="35" borderId="18" xfId="0" applyAlignment="1" applyBorder="1" applyFont="1" applyNumberFormat="1" applyFill="1">
      <alignment horizontal="center" wrapText="1"/>
    </xf>
    <xf numFmtId="166" fontId="64" fillId="35" borderId="18" xfId="0" applyAlignment="1" applyBorder="1" applyFont="1" applyNumberFormat="1" applyFill="1">
      <alignment horizontal="center"/>
    </xf>
    <xf numFmtId="0" fontId="7" fillId="34" borderId="18" xfId="70" applyAlignment="1" applyBorder="1" applyFont="1" applyFill="1">
      <alignment horizontal="center" wrapText="1"/>
    </xf>
    <xf numFmtId="0" fontId="7" fillId="35" borderId="18" xfId="0" applyBorder="1" applyFont="1" applyFill="1"/>
    <xf numFmtId="0" fontId="7" fillId="35" borderId="18" xfId="0" applyAlignment="1" applyBorder="1" applyFont="1" applyFill="1">
      <alignment horizontal="center"/>
    </xf>
    <xf numFmtId="175" fontId="7" fillId="35" borderId="18" xfId="70" applyAlignment="1" applyBorder="1" applyFont="1" applyNumberFormat="1" applyFill="1">
      <alignment horizontal="center" wrapText="1"/>
    </xf>
    <xf numFmtId="3" fontId="63" fillId="0" borderId="18" xfId="0" applyAlignment="1" applyBorder="1" applyFont="1" applyNumberFormat="1">
      <alignment horizontal="center"/>
    </xf>
    <xf numFmtId="0" fontId="72" fillId="0" borderId="18" xfId="0" applyBorder="1" applyFont="1"/>
    <xf numFmtId="3" fontId="72" fillId="0" borderId="18" xfId="0" applyAlignment="1" applyBorder="1" applyFont="1" applyNumberFormat="1">
      <alignment horizontal="center"/>
    </xf>
    <xf numFmtId="165" fontId="72" fillId="0" borderId="18" xfId="81" applyAlignment="1" applyBorder="1" applyFont="1" applyNumberFormat="1" applyFill="1">
      <alignment horizontal="center"/>
    </xf>
    <xf numFmtId="1" fontId="34" fillId="0" borderId="18" xfId="0" applyAlignment="1" applyBorder="1" applyFont="1" applyNumberFormat="1">
      <alignment horizontal="center"/>
    </xf>
    <xf numFmtId="0" fontId="63" fillId="0" borderId="18" xfId="0" applyAlignment="1" applyBorder="1" applyFont="1">
      <alignment wrapText="1"/>
    </xf>
    <xf numFmtId="0" fontId="8" fillId="0" borderId="18" xfId="0" applyAlignment="1" applyBorder="1" applyFont="1">
      <alignment horizontal="center"/>
    </xf>
    <xf numFmtId="3" fontId="8" fillId="0" borderId="18" xfId="70" applyAlignment="1" applyBorder="1" applyFont="1" applyNumberFormat="1">
      <alignment horizontal="center" wrapText="1"/>
    </xf>
    <xf numFmtId="165" fontId="8" fillId="0" borderId="18" xfId="78" applyAlignment="1" applyBorder="1" applyFont="1" applyNumberFormat="1" applyFill="1">
      <alignment horizontal="center" wrapText="1"/>
    </xf>
    <xf numFmtId="1" fontId="7" fillId="0" borderId="18" xfId="0" applyAlignment="1" applyBorder="1" applyFont="1" applyNumberFormat="1">
      <alignment horizontal="center" wrapText="1"/>
    </xf>
    <xf numFmtId="0" fontId="6" fillId="34" borderId="0" xfId="86" applyFont="1" applyFill="1"/>
    <xf numFmtId="0" fontId="6" fillId="34" borderId="0" xfId="86" applyAlignment="1" applyFont="1" applyFill="1">
      <alignment horizontal="center"/>
    </xf>
    <xf numFmtId="3" fontId="6" fillId="34" borderId="0" xfId="86" applyAlignment="1" applyFont="1" applyNumberFormat="1" applyFill="1">
      <alignment horizontal="center"/>
    </xf>
    <xf numFmtId="0" fontId="6" fillId="33" borderId="0" xfId="86" applyFont="1" applyFill="1"/>
    <xf numFmtId="3" fontId="6" fillId="33" borderId="0" xfId="86" applyAlignment="1" applyFont="1" applyNumberFormat="1" applyFill="1">
      <alignment horizontal="center"/>
    </xf>
    <xf numFmtId="1" fontId="17" fillId="0" borderId="18" xfId="68" applyAlignment="1" applyBorder="1" applyFont="1" applyNumberFormat="1">
      <alignment horizontal="center"/>
    </xf>
    <xf numFmtId="0" fontId="6" fillId="33" borderId="0" xfId="86" applyAlignment="1" applyFont="1" applyFill="1">
      <alignment horizontal="center"/>
    </xf>
    <xf numFmtId="165" fontId="6" fillId="33" borderId="0" xfId="78" applyAlignment="1" applyFont="1" applyNumberFormat="1" applyFill="1">
      <alignment horizontal="center"/>
    </xf>
    <xf numFmtId="178" fontId="6" fillId="33" borderId="0" xfId="78" applyAlignment="1" applyFont="1" applyNumberFormat="1" applyFill="1">
      <alignment horizontal="center"/>
    </xf>
    <xf numFmtId="179" fontId="6" fillId="33" borderId="0" xfId="78" applyAlignment="1" applyFont="1" applyNumberFormat="1" applyFill="1">
      <alignment horizontal="center"/>
    </xf>
    <xf numFmtId="178" fontId="6" fillId="33" borderId="0" xfId="0" applyAlignment="1" applyFont="1" applyNumberFormat="1" applyFill="1">
      <alignment horizontal="center"/>
    </xf>
    <xf numFmtId="0" fontId="90" fillId="0" borderId="0" xfId="0" applyFont="1"/>
    <xf numFmtId="1" fontId="6" fillId="0" borderId="18" xfId="78" applyAlignment="1" applyBorder="1" applyFont="1" applyNumberFormat="1">
      <alignment horizontal="center"/>
    </xf>
    <xf numFmtId="0" fontId="7" fillId="34" borderId="18" xfId="86" applyAlignment="1" applyBorder="1" applyFont="1" applyFill="1">
      <alignment horizontal="center" vertical="center" wrapText="1"/>
    </xf>
    <xf numFmtId="0" fontId="90" fillId="33" borderId="0" xfId="0" applyFont="1" applyFill="1"/>
    <xf numFmtId="9" fontId="90" fillId="33" borderId="0" xfId="78" applyFont="1" applyNumberFormat="1" applyFill="1"/>
    <xf numFmtId="0" fontId="62" fillId="34" borderId="18" xfId="85" applyAlignment="1" applyBorder="1" applyFont="1" applyNumberFormat="1" applyFill="1">
      <alignment horizontal="center"/>
    </xf>
    <xf numFmtId="0" fontId="89" fillId="33" borderId="0" xfId="0" applyFont="1" applyFill="1"/>
    <xf numFmtId="0" fontId="62" fillId="0" borderId="18" xfId="86" applyAlignment="1" applyBorder="1" applyFont="1">
      <alignment wrapText="1"/>
    </xf>
    <xf numFmtId="0" fontId="62" fillId="0" borderId="18" xfId="86" applyAlignment="1" applyBorder="1" applyFont="1">
      <alignment horizontal="center"/>
    </xf>
    <xf numFmtId="166" fontId="62" fillId="0" borderId="18" xfId="86" applyAlignment="1" applyBorder="1" applyFont="1" applyNumberFormat="1">
      <alignment horizontal="center" wrapText="1"/>
    </xf>
    <xf numFmtId="0" fontId="62" fillId="34" borderId="18" xfId="86" applyBorder="1" applyFont="1" applyFill="1"/>
    <xf numFmtId="0" fontId="62" fillId="34" borderId="18" xfId="86" applyAlignment="1" applyBorder="1" applyFont="1" applyFill="1">
      <alignment wrapText="1"/>
    </xf>
    <xf numFmtId="166" fontId="62" fillId="34" borderId="18" xfId="86" applyAlignment="1" applyBorder="1" applyFont="1" applyNumberFormat="1" applyFill="1">
      <alignment horizontal="center" wrapText="1"/>
    </xf>
    <xf numFmtId="0" fontId="63" fillId="35" borderId="18" xfId="86" applyAlignment="1" applyBorder="1" applyFont="1" applyFill="1">
      <alignment wrapText="1"/>
    </xf>
    <xf numFmtId="0" fontId="64" fillId="35" borderId="18" xfId="86" applyAlignment="1" applyBorder="1" applyFont="1" applyFill="1">
      <alignment horizontal="center"/>
    </xf>
    <xf numFmtId="166" fontId="63" fillId="35" borderId="18" xfId="86" applyAlignment="1" applyBorder="1" applyFont="1" applyNumberFormat="1" applyFill="1">
      <alignment horizontal="center" wrapText="1"/>
    </xf>
    <xf numFmtId="0" fontId="6" fillId="34" borderId="0" xfId="0" applyAlignment="1" applyFont="1" applyFill="1">
      <alignment horizontal="center" wrapText="1"/>
    </xf>
    <xf numFmtId="3" fontId="7" fillId="33" borderId="0" xfId="52" applyFont="1" applyNumberFormat="1" applyFill="1"/>
    <xf numFmtId="3" fontId="6" fillId="33" borderId="0" xfId="52" applyFont="1" applyNumberFormat="1" applyFill="1"/>
    <xf numFmtId="3" fontId="10" fillId="33" borderId="0" xfId="52" applyFont="1" applyNumberFormat="1" applyFill="1"/>
    <xf numFmtId="0" fontId="6" fillId="0" borderId="20" xfId="0" applyAlignment="1" applyBorder="1" applyFont="1">
      <alignment horizontal="left"/>
    </xf>
    <xf numFmtId="0" fontId="6" fillId="34" borderId="18" xfId="54" applyAlignment="1" applyBorder="1" applyFont="1" applyFill="1">
      <alignment horizontal="center"/>
    </xf>
    <xf numFmtId="165" fontId="6" fillId="34" borderId="0" xfId="78" applyFont="1" applyNumberFormat="1" applyFill="1"/>
    <xf numFmtId="165" fontId="0" fillId="33" borderId="0" xfId="78" applyFont="1" applyNumberFormat="1" applyFill="1"/>
    <xf numFmtId="1" fontId="63" fillId="35" borderId="18" xfId="0" applyAlignment="1" applyBorder="1" applyFont="1" applyNumberFormat="1" applyFill="1">
      <alignment horizontal="center"/>
    </xf>
    <xf numFmtId="0" fontId="91" fillId="0" borderId="0" xfId="0" applyFont="1"/>
    <xf numFmtId="165" fontId="7" fillId="34" borderId="18" xfId="78" applyAlignment="1" applyBorder="1" applyFont="1" applyNumberFormat="1" applyFill="1">
      <alignment horizontal="center" vertical="center" wrapText="1"/>
    </xf>
    <xf numFmtId="165" fontId="65" fillId="34" borderId="18" xfId="78" applyAlignment="1" applyBorder="1" applyFont="1" applyNumberFormat="1" applyFill="1">
      <alignment horizontal="center" vertical="center" wrapText="1"/>
    </xf>
    <xf numFmtId="165" fontId="65" fillId="0" borderId="18" xfId="78" applyAlignment="1" applyBorder="1" applyFont="1" applyNumberFormat="1">
      <alignment horizontal="center" vertical="center" wrapText="1"/>
    </xf>
    <xf numFmtId="165" fontId="73" fillId="35" borderId="18" xfId="78" applyAlignment="1" applyBorder="1" applyFont="1" applyNumberFormat="1" applyFill="1">
      <alignment horizontal="center" vertical="center" wrapText="1"/>
    </xf>
    <xf numFmtId="166" fontId="7" fillId="34" borderId="18" xfId="0" applyAlignment="1" applyBorder="1" applyFont="1" applyNumberFormat="1" applyFill="1">
      <alignment horizontal="center" vertical="center" wrapText="1"/>
    </xf>
    <xf numFmtId="166" fontId="65" fillId="34" borderId="18" xfId="0" applyAlignment="1" applyBorder="1" applyFont="1" applyNumberFormat="1" applyFill="1">
      <alignment horizontal="center" vertical="center" wrapText="1"/>
    </xf>
    <xf numFmtId="166" fontId="65" fillId="0" borderId="18" xfId="0" applyAlignment="1" applyBorder="1" applyFont="1" applyNumberFormat="1">
      <alignment horizontal="center" vertical="center" wrapText="1"/>
    </xf>
    <xf numFmtId="166" fontId="73" fillId="35" borderId="18" xfId="0" applyAlignment="1" applyBorder="1" applyFont="1" applyNumberFormat="1" applyFill="1">
      <alignment horizontal="center" vertical="center" wrapText="1"/>
    </xf>
    <xf numFmtId="0" fontId="7" fillId="34" borderId="18" xfId="78" applyAlignment="1" applyBorder="1" applyFont="1" applyNumberFormat="1" applyFill="1">
      <alignment horizontal="center" vertical="center" wrapText="1"/>
    </xf>
    <xf numFmtId="0" fontId="65" fillId="34" borderId="18" xfId="78" applyAlignment="1" applyBorder="1" applyFont="1" applyNumberFormat="1" applyFill="1">
      <alignment horizontal="center" vertical="center" wrapText="1"/>
    </xf>
    <xf numFmtId="0" fontId="65" fillId="0" borderId="18" xfId="78" applyAlignment="1" applyBorder="1" applyFont="1" applyNumberFormat="1">
      <alignment horizontal="center" vertical="center" wrapText="1"/>
    </xf>
    <xf numFmtId="0" fontId="73" fillId="35" borderId="18" xfId="78" applyAlignment="1" applyBorder="1" applyFont="1" applyNumberFormat="1" applyFill="1">
      <alignment horizontal="center" vertical="center" wrapText="1"/>
    </xf>
    <xf numFmtId="3" fontId="9" fillId="0" borderId="18" xfId="42" applyAlignment="1" applyBorder="1" applyFont="1" applyNumberFormat="1" applyFill="1" applyProtection="1"/>
    <xf numFmtId="0" fontId="6" fillId="0" borderId="18" xfId="78" applyAlignment="1" applyBorder="1" applyFont="1" applyNumberFormat="1">
      <alignment horizontal="center"/>
    </xf>
    <xf numFmtId="166" fontId="6" fillId="34" borderId="18" xfId="0" applyAlignment="1" applyBorder="1" applyFont="1" applyNumberFormat="1" applyFill="1">
      <alignment horizontal="center" vertical="center"/>
    </xf>
    <xf numFmtId="3" fontId="6" fillId="33" borderId="18" xfId="0" applyBorder="1" applyFont="1" applyNumberFormat="1" applyFill="1"/>
    <xf numFmtId="49" fontId="8" fillId="34" borderId="0" xfId="0" applyFont="1" applyNumberFormat="1" applyFill="1"/>
    <xf numFmtId="49" fontId="6" fillId="34" borderId="0" xfId="0" applyFont="1" applyNumberFormat="1" applyFill="1"/>
    <xf numFmtId="49" fontId="62" fillId="0" borderId="18" xfId="0" applyAlignment="1" applyBorder="1" applyFont="1" applyNumberFormat="1">
      <alignment horizontal="center" vertical="center"/>
    </xf>
    <xf numFmtId="2" fontId="62" fillId="0" borderId="18" xfId="0" applyAlignment="1" applyBorder="1" applyFont="1" applyNumberFormat="1">
      <alignment horizontal="left" vertical="center"/>
    </xf>
    <xf numFmtId="164" fontId="6" fillId="33" borderId="0" xfId="78" applyFont="1" applyNumberFormat="1" applyFill="1"/>
    <xf numFmtId="0" fontId="2" fillId="34" borderId="0" xfId="0" applyFont="1" applyFill="1"/>
    <xf numFmtId="165" fontId="0" fillId="34" borderId="0" xfId="78" applyFont="1" applyNumberFormat="1" applyFill="1"/>
    <xf numFmtId="1" fontId="6" fillId="34" borderId="0" xfId="78" applyAlignment="1" applyFont="1" applyNumberFormat="1" applyFill="1">
      <alignment horizontal="center"/>
    </xf>
    <xf numFmtId="1" fontId="6" fillId="33" borderId="0" xfId="78" applyAlignment="1" applyFont="1" applyNumberFormat="1" applyFill="1">
      <alignment horizontal="center"/>
    </xf>
    <xf numFmtId="165" fontId="6" fillId="34" borderId="0" xfId="78" applyAlignment="1" applyFont="1" applyNumberFormat="1" applyFill="1">
      <alignment horizontal="center"/>
    </xf>
    <xf numFmtId="10" fontId="6" fillId="33" borderId="0" xfId="78" applyAlignment="1" applyFont="1" applyNumberFormat="1" applyFill="1">
      <alignment horizontal="center"/>
    </xf>
    <xf numFmtId="164" fontId="6" fillId="33" borderId="0" xfId="0" applyAlignment="1" applyFont="1" applyNumberFormat="1" applyFill="1">
      <alignment horizontal="center"/>
    </xf>
    <xf numFmtId="0" fontId="62" fillId="34" borderId="18" xfId="0" applyAlignment="1" applyBorder="1" applyFont="1" applyFill="1" quotePrefix="1">
      <alignment horizontal="center" vertical="center" wrapText="1"/>
    </xf>
    <xf numFmtId="0" fontId="89" fillId="34" borderId="0" xfId="0" applyAlignment="1" applyFont="1" applyFill="1">
      <alignment wrapText="1"/>
    </xf>
    <xf numFmtId="0" fontId="23" fillId="34" borderId="0" xfId="0" applyAlignment="1" applyFont="1" applyFill="1">
      <alignment wrapText="1"/>
    </xf>
    <xf numFmtId="0" fontId="7" fillId="33" borderId="21" xfId="0" applyAlignment="1" applyBorder="1" applyFont="1" applyFill="1">
      <alignment horizontal="center" wrapText="1"/>
    </xf>
    <xf numFmtId="0" fontId="0" fillId="33" borderId="22" xfId="0" applyAlignment="1" applyBorder="1" applyFill="1">
      <alignment horizontal="center" wrapText="1"/>
    </xf>
    <xf numFmtId="0" fontId="0" fillId="33" borderId="19" xfId="0" applyAlignment="1" applyBorder="1" applyFill="1">
      <alignment horizontal="center" wrapText="1"/>
    </xf>
    <xf numFmtId="0" fontId="88" fillId="33" borderId="0" xfId="0" applyAlignment="1" applyFont="1" applyFill="1">
      <alignment horizontal="left" vertical="center" wrapText="1"/>
    </xf>
    <xf numFmtId="0" fontId="86" fillId="0" borderId="0" xfId="0" applyAlignment="1" applyFont="1">
      <alignment horizontal="left" wrapText="1"/>
    </xf>
    <xf numFmtId="0" fontId="0" fillId="34" borderId="22" xfId="0" applyAlignment="1" applyBorder="1" applyFill="1">
      <alignment horizontal="center" wrapText="1"/>
    </xf>
    <xf numFmtId="0" fontId="0" fillId="34" borderId="19" xfId="0" applyAlignment="1" applyBorder="1" applyFill="1">
      <alignment horizontal="center" wrapText="1"/>
    </xf>
    <xf numFmtId="0" fontId="89" fillId="33" borderId="11" xfId="0" applyAlignment="1" applyBorder="1" applyFont="1" applyFill="1">
      <alignment horizontal="left" vertical="top" wrapText="1"/>
    </xf>
    <xf numFmtId="0" fontId="89" fillId="33" borderId="12" xfId="0" applyAlignment="1" applyBorder="1" applyFont="1" applyFill="1">
      <alignment horizontal="left" vertical="top" wrapText="1"/>
    </xf>
    <xf numFmtId="3" fontId="62" fillId="34" borderId="20" xfId="0" applyAlignment="1" applyBorder="1" applyFont="1" applyNumberFormat="1" applyFill="1">
      <alignment horizontal="center" vertical="top" wrapText="1"/>
    </xf>
    <xf numFmtId="3" fontId="62" fillId="34" borderId="42" xfId="0" applyAlignment="1" applyBorder="1" applyFont="1" applyNumberFormat="1" applyFill="1">
      <alignment horizontal="center" vertical="top" wrapText="1"/>
    </xf>
    <xf numFmtId="3" fontId="62" fillId="34" borderId="29" xfId="0" applyAlignment="1" applyBorder="1" applyFont="1" applyNumberFormat="1" applyFill="1">
      <alignment horizontal="center" vertical="top" wrapText="1"/>
    </xf>
    <xf numFmtId="0" fontId="62" fillId="34" borderId="20" xfId="0" applyAlignment="1" applyBorder="1" applyFont="1" applyFill="1">
      <alignment horizontal="center" vertical="top" wrapText="1"/>
    </xf>
    <xf numFmtId="0" fontId="62" fillId="34" borderId="42" xfId="0" applyAlignment="1" applyBorder="1" applyFont="1" applyFill="1">
      <alignment horizontal="center" vertical="top" wrapText="1"/>
    </xf>
    <xf numFmtId="0" fontId="62" fillId="34" borderId="29" xfId="0" applyAlignment="1" applyBorder="1" applyFont="1" applyFill="1">
      <alignment horizontal="center" vertical="top" wrapText="1"/>
    </xf>
    <xf numFmtId="0" fontId="8" fillId="0" borderId="0" xfId="0" applyAlignment="1" applyFont="1">
      <alignment horizontal="left"/>
    </xf>
    <xf numFmtId="0" fontId="6" fillId="34" borderId="0" xfId="0" applyAlignment="1" applyFont="1" applyFill="1">
      <alignment horizontal="left" wrapText="1"/>
    </xf>
    <xf numFmtId="49" fontId="68" fillId="34" borderId="0" xfId="43" applyAlignment="1" applyBorder="1" applyFont="1" applyNumberFormat="1" applyFill="1" applyProtection="1">
      <alignment horizontal="left" wrapText="1"/>
    </xf>
    <xf numFmtId="49" fontId="37" fillId="34" borderId="0" xfId="42" applyAlignment="1" applyBorder="1" applyFont="1" applyNumberFormat="1" applyFill="1" applyProtection="1">
      <alignment horizontal="left" wrapText="1"/>
    </xf>
    <xf numFmtId="0" fontId="11" fillId="0" borderId="0" xfId="0" applyAlignment="1" applyFont="1">
      <alignment wrapText="1"/>
    </xf>
    <xf numFmtId="0" fontId="72" fillId="34" borderId="0" xfId="0" applyAlignment="1" applyFont="1" applyFill="1">
      <alignment wrapText="1"/>
    </xf>
    <xf numFmtId="0" fontId="12" fillId="0" borderId="0" xfId="0" applyAlignment="1" applyFont="1">
      <alignment wrapText="1"/>
    </xf>
    <xf numFmtId="0" fontId="0" fillId="0" borderId="0" xfId="0" applyAlignment="1">
      <alignment wrapText="1"/>
    </xf>
    <xf numFmtId="0" fontId="70" fillId="34" borderId="21" xfId="42" applyAlignment="1" applyBorder="1" applyFont="1" applyFill="1" applyProtection="1">
      <alignment horizontal="center"/>
    </xf>
    <xf numFmtId="0" fontId="70" fillId="34" borderId="22" xfId="42" applyAlignment="1" applyBorder="1" applyFont="1" applyFill="1" applyProtection="1">
      <alignment horizontal="center"/>
    </xf>
    <xf numFmtId="0" fontId="70" fillId="34" borderId="19" xfId="42" applyAlignment="1" applyBorder="1" applyFont="1" applyFill="1" applyProtection="1">
      <alignment horizontal="center"/>
    </xf>
    <xf numFmtId="0" fontId="70" fillId="34" borderId="18" xfId="42" applyAlignment="1" applyBorder="1" applyFont="1" applyFill="1" applyProtection="1">
      <alignment horizontal="center"/>
    </xf>
  </cellXfs>
  <cellStyles count="88">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2" xfId="29"/>
    <cellStyle name="Comma 3" xfId="30"/>
    <cellStyle name="Comma 4" xfId="31"/>
    <cellStyle name="Comma 5" xfId="32"/>
    <cellStyle name="Comma 6" xfId="33"/>
    <cellStyle name="Comma 7" xfId="34"/>
    <cellStyle name="Comma 8" xfId="35"/>
    <cellStyle name="Explanatory Text" xfId="36" builtinId="53"/>
    <cellStyle name="Good" xfId="37" builtinId="26"/>
    <cellStyle name="Heading 1" xfId="38" builtinId="16"/>
    <cellStyle name="Heading 2" xfId="39" builtinId="17"/>
    <cellStyle name="Heading 3" xfId="40" builtinId="18"/>
    <cellStyle name="Heading 4" xfId="41" builtinId="19"/>
    <cellStyle name="Hyperlink" xfId="42" builtinId="8"/>
    <cellStyle name="Hyperlink 2" xfId="43"/>
    <cellStyle name="Hyperlink 2 2" xfId="44"/>
    <cellStyle name="Hyperlink 2 3" xfId="45"/>
    <cellStyle name="Hyperlink 3" xfId="46"/>
    <cellStyle name="Hyperlink 4" xfId="47"/>
    <cellStyle name="Hyperlink 5" xfId="48"/>
    <cellStyle name="Input" xfId="49" builtinId="20"/>
    <cellStyle name="Linked Cell" xfId="50" builtinId="24"/>
    <cellStyle name="Neutral" xfId="51" builtinId="28"/>
    <cellStyle name="Normal" xfId="0" builtinId="0"/>
    <cellStyle name="Normal 10" xfId="87"/>
    <cellStyle name="Normal 11" xfId="86"/>
    <cellStyle name="Normal 2" xfId="52"/>
    <cellStyle name="Normal 2 2" xfId="53"/>
    <cellStyle name="Normal 2 2 2" xfId="54"/>
    <cellStyle name="Normal 2 3" xfId="55"/>
    <cellStyle name="Normal 2 4" xfId="56"/>
    <cellStyle name="Normal 3" xfId="57"/>
    <cellStyle name="Normal 3 2" xfId="58"/>
    <cellStyle name="Normal 3 3" xfId="59"/>
    <cellStyle name="Normal 4" xfId="60"/>
    <cellStyle name="Normal 5" xfId="61"/>
    <cellStyle name="Normal 6" xfId="62"/>
    <cellStyle name="Normal 7" xfId="63"/>
    <cellStyle name="Normal 8" xfId="64"/>
    <cellStyle name="Normal 9" xfId="65"/>
    <cellStyle name="Normal_48588" xfId="66"/>
    <cellStyle name="Normal_48588-3" xfId="67"/>
    <cellStyle name="Normal_PI_table_draft (2)" xfId="68"/>
    <cellStyle name="Normal_PI_table_draft (2) 2" xfId="69"/>
    <cellStyle name="Normal_PI_table_draft (2)_t1a" xfId="70"/>
    <cellStyle name="Normal_PI_table_draft2" xfId="71"/>
    <cellStyle name="Normal_table3 a b c" xfId="72"/>
    <cellStyle name="Normal_table3 a b c 2" xfId="73"/>
    <cellStyle name="Note 2" xfId="74"/>
    <cellStyle name="Note 2 2" xfId="75"/>
    <cellStyle name="Note 3" xfId="76"/>
    <cellStyle name="Output" xfId="77" builtinId="21"/>
    <cellStyle name="Percent" xfId="78" builtinId="5"/>
    <cellStyle name="Percent 2" xfId="79"/>
    <cellStyle name="Percent 3" xfId="80"/>
    <cellStyle name="Percent 3 2" xfId="81"/>
    <cellStyle name="Percent 3 2 2" xfId="85"/>
    <cellStyle name="Title" xfId="82" builtinId="15"/>
    <cellStyle name="Total" xfId="83" builtinId="25"/>
    <cellStyle name="Warning Text" xfId="84" builtinId="11"/>
  </cellStyles>
  <dxfs>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2554"/>
      </font>
      <border>
        <left style="thin">
          <color auto="1"/>
        </left>
        <right style="thin">
          <color auto="1"/>
        </right>
        <top style="thin">
          <color auto="1"/>
        </top>
        <bottom style="thin">
          <color auto="1"/>
        </bottom>
      </border>
    </dxf>
    <dxf>
      <font>
        <strike val="0"/>
      </font>
      <border>
        <left style="thin">
          <color auto="1"/>
        </left>
        <right style="thin">
          <color auto="1"/>
        </right>
        <top style="thin">
          <color auto="1"/>
        </top>
        <bottom style="thin">
          <color auto="1"/>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indexed="0"/>
      </font>
      <border>
        <left style="thin">
          <color indexed="0"/>
        </left>
        <right style="thin">
          <color indexed="0"/>
        </right>
        <top style="thin">
          <color indexed="0"/>
        </top>
        <bottom style="thin">
          <color indexed="0"/>
        </bottom>
      </border>
    </dxf>
    <dxf>
      <font>
        <b/>
        <color rgb="FF002554"/>
      </font>
      <border>
        <left style="thin">
          <color indexed="0"/>
        </left>
        <right style="thin">
          <color indexed="0"/>
        </right>
        <top style="thin">
          <color indexed="0"/>
        </top>
        <bottom style="thin">
          <color indexed="0"/>
        </bottom>
      </border>
    </dxf>
  </dxfs>
  <tableStyles count="1" defaultTableStyle="TableStyleMedium2" defaultPivotStyle="PivotStyleLight16">
    <tableStyle name="OfS table" pivot="0" count="2">
      <tableStyleElement type="wholeTable" dxfId="34"/>
      <tableStyleElement type="headerRow" dxfId="35"/>
    </tableStyle>
  </tableStyles>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53" Type="http://schemas.openxmlformats.org/officeDocument/2006/relationships/worksheet" Target="worksheets/sheet53.xml" /><Relationship Id="rId58" Type="http://schemas.openxmlformats.org/officeDocument/2006/relationships/worksheet" Target="worksheets/sheet58.xml" /><Relationship Id="rId37" Type="http://schemas.openxmlformats.org/officeDocument/2006/relationships/worksheet" Target="worksheets/sheet37.xml" /><Relationship Id="rId32" Type="http://schemas.openxmlformats.org/officeDocument/2006/relationships/worksheet" Target="worksheets/sheet32.xml" /><Relationship Id="rId16" Type="http://schemas.openxmlformats.org/officeDocument/2006/relationships/worksheet" Target="worksheets/sheet16.xml" /><Relationship Id="rId11" Type="http://schemas.openxmlformats.org/officeDocument/2006/relationships/worksheet" Target="worksheets/sheet11.xml" /><Relationship Id="rId63" Type="http://schemas.openxmlformats.org/officeDocument/2006/relationships/worksheet" Target="worksheets/sheet63.xml" /><Relationship Id="rId68" Type="http://schemas.openxmlformats.org/officeDocument/2006/relationships/worksheet" Target="worksheets/sheet68.xml" /><Relationship Id="rId47" Type="http://schemas.openxmlformats.org/officeDocument/2006/relationships/worksheet" Target="worksheets/sheet47.xml" /><Relationship Id="rId42" Type="http://schemas.openxmlformats.org/officeDocument/2006/relationships/worksheet" Target="worksheets/sheet42.xml" /><Relationship Id="rId26" Type="http://schemas.openxmlformats.org/officeDocument/2006/relationships/worksheet" Target="worksheets/sheet26.xml" /><Relationship Id="rId21" Type="http://schemas.openxmlformats.org/officeDocument/2006/relationships/worksheet" Target="worksheets/sheet21.xml" /><Relationship Id="rId5" Type="http://schemas.openxmlformats.org/officeDocument/2006/relationships/worksheet" Target="worksheets/sheet5.xml" /><Relationship Id="rId3" Type="http://schemas.openxmlformats.org/officeDocument/2006/relationships/worksheet" Target="worksheets/sheet3.xml" /><Relationship Id="rId74" Type="http://schemas.openxmlformats.org/officeDocument/2006/relationships/externalLink" Target="/xl/externalLinks/externalLink2.xml" /><Relationship Id="rId18" Type="http://schemas.openxmlformats.org/officeDocument/2006/relationships/worksheet" Target="worksheets/sheet18.xml" /><Relationship Id="rId60" Type="http://schemas.openxmlformats.org/officeDocument/2006/relationships/worksheet" Target="worksheets/sheet60.xml" /><Relationship Id="rId65" Type="http://schemas.openxmlformats.org/officeDocument/2006/relationships/worksheet" Target="worksheets/sheet65.xml" /><Relationship Id="rId57" Type="http://schemas.openxmlformats.org/officeDocument/2006/relationships/worksheet" Target="worksheets/sheet57.xml" /><Relationship Id="rId52" Type="http://schemas.openxmlformats.org/officeDocument/2006/relationships/worksheet" Target="worksheets/sheet52.xml" /><Relationship Id="rId49" Type="http://schemas.openxmlformats.org/officeDocument/2006/relationships/worksheet" Target="worksheets/sheet49.xml" /><Relationship Id="rId44" Type="http://schemas.openxmlformats.org/officeDocument/2006/relationships/worksheet" Target="worksheets/sheet44.xml" /><Relationship Id="rId36" Type="http://schemas.openxmlformats.org/officeDocument/2006/relationships/worksheet" Target="worksheets/sheet36.xml" /><Relationship Id="rId31" Type="http://schemas.openxmlformats.org/officeDocument/2006/relationships/worksheet" Target="worksheets/sheet31.xml" /><Relationship Id="rId23" Type="http://schemas.openxmlformats.org/officeDocument/2006/relationships/worksheet" Target="worksheets/sheet23.xml" /><Relationship Id="rId15" Type="http://schemas.openxmlformats.org/officeDocument/2006/relationships/worksheet" Target="worksheets/sheet15.xml" /><Relationship Id="rId10" Type="http://schemas.openxmlformats.org/officeDocument/2006/relationships/worksheet" Target="worksheets/sheet10.xml" /><Relationship Id="rId77" Type="http://schemas.openxmlformats.org/officeDocument/2006/relationships/sharedStrings" Target="sharedStrings.xml" /><Relationship Id="rId71" Type="http://schemas.openxmlformats.org/officeDocument/2006/relationships/worksheet" Target="worksheets/sheet71.xml" /><Relationship Id="rId28" Type="http://schemas.openxmlformats.org/officeDocument/2006/relationships/worksheet" Target="worksheets/sheet28.xml" /><Relationship Id="rId7" Type="http://schemas.openxmlformats.org/officeDocument/2006/relationships/worksheet" Target="worksheets/sheet7.xml" /><Relationship Id="rId2" Type="http://schemas.openxmlformats.org/officeDocument/2006/relationships/worksheet" Target="worksheets/sheet2.xml" /><Relationship Id="rId79" Type="http://schemas.openxmlformats.org/officeDocument/2006/relationships/customXml" Target="../customXml/item2.xml" /><Relationship Id="rId67" Type="http://schemas.openxmlformats.org/officeDocument/2006/relationships/worksheet" Target="worksheets/sheet67.xml" /><Relationship Id="rId62" Type="http://schemas.openxmlformats.org/officeDocument/2006/relationships/worksheet" Target="worksheets/sheet62.xml" /><Relationship Id="rId54" Type="http://schemas.openxmlformats.org/officeDocument/2006/relationships/worksheet" Target="worksheets/sheet54.xml" /><Relationship Id="rId46" Type="http://schemas.openxmlformats.org/officeDocument/2006/relationships/worksheet" Target="worksheets/sheet46.xml" /><Relationship Id="rId41" Type="http://schemas.openxmlformats.org/officeDocument/2006/relationships/worksheet" Target="worksheets/sheet41.xml" /><Relationship Id="rId33" Type="http://schemas.openxmlformats.org/officeDocument/2006/relationships/worksheet" Target="worksheets/sheet33.xml" /><Relationship Id="rId20" Type="http://schemas.openxmlformats.org/officeDocument/2006/relationships/worksheet" Target="worksheets/sheet20.xml" /><Relationship Id="rId12" Type="http://schemas.openxmlformats.org/officeDocument/2006/relationships/worksheet" Target="worksheets/sheet12.xml" /><Relationship Id="rId59" Type="http://schemas.openxmlformats.org/officeDocument/2006/relationships/worksheet" Target="worksheets/sheet59.xml" /><Relationship Id="rId38" Type="http://schemas.openxmlformats.org/officeDocument/2006/relationships/worksheet" Target="worksheets/sheet38.xml" /><Relationship Id="rId25" Type="http://schemas.openxmlformats.org/officeDocument/2006/relationships/worksheet" Target="worksheets/sheet25.xml" /><Relationship Id="rId17" Type="http://schemas.openxmlformats.org/officeDocument/2006/relationships/worksheet" Target="worksheets/sheet17.xml" /><Relationship Id="rId9" Type="http://schemas.openxmlformats.org/officeDocument/2006/relationships/worksheet" Target="worksheets/sheet9.xml" /><Relationship Id="rId75" Type="http://schemas.openxmlformats.org/officeDocument/2006/relationships/theme" Target="theme/theme1.xml" /><Relationship Id="rId73" Type="http://schemas.openxmlformats.org/officeDocument/2006/relationships/externalLink" Target="/xl/externalLinks/externalLink1.xml" /><Relationship Id="rId64" Type="http://schemas.openxmlformats.org/officeDocument/2006/relationships/worksheet" Target="worksheets/sheet64.xml" /><Relationship Id="rId56" Type="http://schemas.openxmlformats.org/officeDocument/2006/relationships/worksheet" Target="worksheets/sheet56.xml" /><Relationship Id="rId51" Type="http://schemas.openxmlformats.org/officeDocument/2006/relationships/worksheet" Target="worksheets/sheet51.xml" /><Relationship Id="rId43" Type="http://schemas.openxmlformats.org/officeDocument/2006/relationships/worksheet" Target="worksheets/sheet43.xml" /><Relationship Id="rId30" Type="http://schemas.openxmlformats.org/officeDocument/2006/relationships/worksheet" Target="worksheets/sheet30.xml" /><Relationship Id="rId22" Type="http://schemas.openxmlformats.org/officeDocument/2006/relationships/worksheet" Target="worksheets/sheet22.xml" /><Relationship Id="rId69" Type="http://schemas.openxmlformats.org/officeDocument/2006/relationships/worksheet" Target="worksheets/sheet69.xml" /><Relationship Id="rId48" Type="http://schemas.openxmlformats.org/officeDocument/2006/relationships/worksheet" Target="worksheets/sheet48.xml" /><Relationship Id="rId35" Type="http://schemas.openxmlformats.org/officeDocument/2006/relationships/worksheet" Target="worksheets/sheet35.xml" /><Relationship Id="rId27" Type="http://schemas.openxmlformats.org/officeDocument/2006/relationships/worksheet" Target="worksheets/sheet27.xml" /><Relationship Id="rId19" Type="http://schemas.openxmlformats.org/officeDocument/2006/relationships/worksheet" Target="worksheets/sheet19.xml" /><Relationship Id="rId14" Type="http://schemas.openxmlformats.org/officeDocument/2006/relationships/worksheet" Target="worksheets/sheet14.xml" /><Relationship Id="rId6" Type="http://schemas.openxmlformats.org/officeDocument/2006/relationships/worksheet" Target="worksheets/sheet6.xml" /><Relationship Id="rId4" Type="http://schemas.openxmlformats.org/officeDocument/2006/relationships/worksheet" Target="worksheets/sheet4.xml" /><Relationship Id="rId1" Type="http://schemas.openxmlformats.org/officeDocument/2006/relationships/worksheet" Target="worksheets/sheet1.xml" /><Relationship Id="rId78" Type="http://schemas.openxmlformats.org/officeDocument/2006/relationships/customXml" Target="../customXml/item1.xml" /><Relationship Id="rId70" Type="http://schemas.openxmlformats.org/officeDocument/2006/relationships/worksheet" Target="worksheets/sheet70.xml" /><Relationship Id="rId66" Type="http://schemas.openxmlformats.org/officeDocument/2006/relationships/worksheet" Target="worksheets/sheet66.xml" /><Relationship Id="rId61" Type="http://schemas.openxmlformats.org/officeDocument/2006/relationships/worksheet" Target="worksheets/sheet61.xml" /><Relationship Id="rId40" Type="http://schemas.openxmlformats.org/officeDocument/2006/relationships/worksheet" Target="worksheets/sheet40.xml" /><Relationship Id="rId45" Type="http://schemas.openxmlformats.org/officeDocument/2006/relationships/worksheet" Target="worksheets/sheet45.xml" /><Relationship Id="rId29" Type="http://schemas.openxmlformats.org/officeDocument/2006/relationships/worksheet" Target="worksheets/sheet29.xml" /><Relationship Id="rId24" Type="http://schemas.openxmlformats.org/officeDocument/2006/relationships/worksheet" Target="worksheets/sheet24.xml" /><Relationship Id="rId76" Type="http://schemas.openxmlformats.org/officeDocument/2006/relationships/styles" Target="styles.xml" /><Relationship Id="rId72" Type="http://schemas.openxmlformats.org/officeDocument/2006/relationships/worksheet" Target="worksheets/sheet72.xml" /><Relationship Id="rId8" Type="http://schemas.openxmlformats.org/officeDocument/2006/relationships/worksheet" Target="worksheets/sheet8.xml" /><Relationship Id="rId80" Type="http://schemas.openxmlformats.org/officeDocument/2006/relationships/customXml" Target="../customXml/item3.xml" /><Relationship Id="rId50" Type="http://schemas.openxmlformats.org/officeDocument/2006/relationships/worksheet" Target="worksheets/sheet50.xml" /><Relationship Id="rId55" Type="http://schemas.openxmlformats.org/officeDocument/2006/relationships/worksheet" Target="worksheets/sheet55.xml" /><Relationship Id="rId39" Type="http://schemas.openxmlformats.org/officeDocument/2006/relationships/worksheet" Target="worksheets/sheet39.xml" /><Relationship Id="rId34" Type="http://schemas.openxmlformats.org/officeDocument/2006/relationships/worksheet" Target="worksheets/sheet34.xml" /><Relationship Id="rId13" Type="http://schemas.openxmlformats.org/officeDocument/2006/relationships/worksheet" Target="worksheets/sheet13.xml" /></Relationships>
</file>

<file path=xl/drawings/_rels/drawing5.xml.rels><?xml version="1.0" encoding="utf-8" standalone="yes"?><Relationships xmlns="http://schemas.openxmlformats.org/package/2006/relationships"><Relationship Id="rId1" Type="http://schemas.openxmlformats.org/officeDocument/2006/relationships/image" Target="/xl/media/image1.jpeg" /><Relationship Id="rId2" Type="http://schemas.openxmlformats.org/officeDocument/2006/relationships/image" Target="/xl/media/image2.jpeg" /></Relationships>
</file>

<file path=xl/drawings/drawing1.xml><?xml version="1.0" encoding="utf-8"?>
<xdr:wsDr xmlns:xdr="http://schemas.openxmlformats.org/drawingml/2006/spreadsheetDrawing" xmlns:a="http://schemas.openxmlformats.org/drawingml/2006/main">
  <xdr:oneCellAnchor>
    <xdr:from>
      <xdr:col>0</xdr:col>
      <xdr:colOff>481645</xdr:colOff>
      <xdr:row>137</xdr:row>
      <xdr:rowOff>179070</xdr:rowOff>
    </xdr:from>
    <xdr:ext cx="11296650" cy="24765000"/>
    <xdr:sp macro="">
      <xdr:nvSpPr>
        <xdr:cNvPr id="2" name="TextBox 1">
          <a:extLst xmlns:a="http://schemas.openxmlformats.org/drawingml/2006/main">
            <a:ext uri="{FF2B5EF4-FFF2-40B4-BE49-F238E27FC236}">
              <a16:creationId xmlns:a16="http://schemas.microsoft.com/office/drawing/2014/main" id="{F4B31C7E-D069-4547-A099-8F4B00E60C17}"/>
            </a:ext>
          </a:extLst>
        </xdr:cNvPr>
        <xdr:cNvSpPr txBox="1"/>
      </xdr:nvSpPr>
      <xdr:spPr>
        <a:xfrm>
          <a:off x="481852" y="30883411"/>
          <a:ext cx="11300460" cy="2476754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r>
            <a:rPr lang="en-GB" b="0" i="0" sz="1100">
              <a:solidFill>
                <a:srgbClr val="000000"/>
              </a:solidFill>
              <a:latin typeface="+mn-lt"/>
            </a:rPr>
            <a:t>The Daily Mail University Guide ranks UK universities on their performance across 12 measures, making it the broadest based ranking of its kind.</a:t>
          </a:r>
          <a:endParaRPr lang="en-GB" b="0" i="0" sz="1100">
            <a:solidFill>
              <a:srgbClr val="000000"/>
            </a:solidFill>
            <a:latin typeface="+mn-lt"/>
          </a:endParaRPr>
        </a:p>
        <a:p>
          <a:endParaRPr lang="en-GB" b="0" i="0" sz="1100">
            <a:solidFill>
              <a:srgbClr val="000000"/>
            </a:solidFill>
            <a:latin typeface="+mn-lt"/>
          </a:endParaRPr>
        </a:p>
        <a:p>
          <a:r>
            <a:rPr lang="en-GB" b="0" i="0" sz="1100">
              <a:solidFill>
                <a:srgbClr val="000000"/>
              </a:solidFill>
              <a:latin typeface="+mn-lt"/>
            </a:rPr>
            <a:t>The ranking analyses material gathered from key higher education datasets relevant to student experience, including the National Student Survey, the Research Excellence Framework and Graduate Outcomes Survey. Further material is sourced from the Higher Education Statistics Agency, compiled to bespoke specifications for the Daily Mail.</a:t>
          </a:r>
          <a:endParaRPr lang="en-GB" b="0" i="0" sz="1100">
            <a:solidFill>
              <a:srgbClr val="000000"/>
            </a:solidFill>
            <a:latin typeface="+mn-lt"/>
          </a:endParaRPr>
        </a:p>
        <a:p>
          <a:endParaRPr lang="en-GB" b="0" i="0" sz="1100">
            <a:solidFill>
              <a:srgbClr val="000000"/>
            </a:solidFill>
            <a:latin typeface="+mn-lt"/>
          </a:endParaRPr>
        </a:p>
        <a:p>
          <a:r>
            <a:rPr lang="en-GB" b="0" i="0" sz="1100">
              <a:solidFill>
                <a:srgbClr val="000000"/>
              </a:solidFill>
              <a:latin typeface="+mn-lt"/>
            </a:rPr>
            <a:t>The data sources and analysis conducted for each of the measures are detailed below, together with weightings and contributions to the overall ranking.</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Teaching excellence</a:t>
          </a:r>
          <a:endParaRPr lang="en-GB" b="1" i="0" sz="1200">
            <a:solidFill>
              <a:srgbClr val="000000"/>
            </a:solidFill>
            <a:latin typeface="+mn-lt"/>
          </a:endParaRPr>
        </a:p>
        <a:p>
          <a:r>
            <a:rPr lang="en-GB" b="0" i="0" sz="1100">
              <a:solidFill>
                <a:srgbClr val="000000"/>
              </a:solidFill>
              <a:latin typeface="+mn-lt"/>
            </a:rPr>
            <a:t>Derived from the 2023 National Student Survey (NSS) published in August, this measure focuses on final year student responses to the nine individual questions in the first two sections of the survey: teaching on my course and learning opportunities. The percentage of students recording positive scores using a four-point scale across all nine questions is averaged to produce the overall score for Teaching Excellence. The score for Teaching Excellence (and Student Support and Student Experience, below) for the University of Cambridge is based on outcomes recorded by up to 359 students in medicine and dentistry, and engineering and technology only, a far smaller proportion of the final year cohort than responded at other universities. Cambridge is the only university where there is not mass participation in the NSS.</a:t>
          </a:r>
          <a:endParaRPr lang="en-GB" b="0" i="0" sz="1100">
            <a:solidFill>
              <a:srgbClr val="000000"/>
            </a:solidFill>
            <a:latin typeface="+mn-lt"/>
          </a:endParaRPr>
        </a:p>
        <a:p>
          <a:r>
            <a:rPr lang="en-GB" b="0" i="1" sz="1100">
              <a:solidFill>
                <a:srgbClr val="000000"/>
              </a:solidFill>
              <a:latin typeface="+mn-lt"/>
            </a:rPr>
            <a:t>Source: National Student Survey 2023</a:t>
          </a:r>
          <a:endParaRPr lang="en-GB" b="0" i="0" sz="1000">
            <a:solidFill>
              <a:srgbClr val="000000"/>
            </a:solidFill>
            <a:latin typeface="Arial"/>
          </a:endParaRPr>
        </a:p>
        <a:p>
          <a:r>
            <a:rPr lang="en-GB" b="0" i="1" sz="1100">
              <a:solidFill>
                <a:srgbClr val="000000"/>
              </a:solidFill>
              <a:latin typeface="+mn-lt"/>
            </a:rPr>
            <a:t>Contribution to ranking: 100pts, 10%</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Student support</a:t>
          </a:r>
          <a:endParaRPr lang="en-GB" b="1" i="0" sz="1200">
            <a:solidFill>
              <a:srgbClr val="000000"/>
            </a:solidFill>
            <a:latin typeface="+mn-lt"/>
          </a:endParaRPr>
        </a:p>
        <a:p>
          <a:r>
            <a:rPr lang="en-GB" b="0" i="0" sz="1100">
              <a:solidFill>
                <a:srgbClr val="000000"/>
              </a:solidFill>
              <a:latin typeface="+mn-lt"/>
            </a:rPr>
            <a:t>This is another indicator based on the responses of 340,000 final year students to this year’s NSS. This analyses positive responses to the seven individual questions in the assessment and feedback, and academic support sections of the survey, together with an eighth question on how well information was communicated about mental wellbeing support services. The percentage of students recording positive scores using a four-point scale across all eight questions is averaged to produce the overall score for Student Support.</a:t>
          </a:r>
          <a:endParaRPr lang="en-GB" b="0" i="0" sz="1100">
            <a:solidFill>
              <a:srgbClr val="000000"/>
            </a:solidFill>
            <a:latin typeface="+mn-lt"/>
          </a:endParaRPr>
        </a:p>
        <a:p>
          <a:r>
            <a:rPr lang="en-GB" b="0" i="1" sz="1100">
              <a:solidFill>
                <a:srgbClr val="000000"/>
              </a:solidFill>
              <a:latin typeface="+mn-lt"/>
            </a:rPr>
            <a:t>Source: National Student Survey 2023</a:t>
          </a:r>
          <a:endParaRPr lang="en-GB" b="0" i="0" sz="1000">
            <a:solidFill>
              <a:srgbClr val="000000"/>
            </a:solidFill>
            <a:latin typeface="Arial"/>
          </a:endParaRPr>
        </a:p>
        <a:p>
          <a:r>
            <a:rPr lang="en-GB" b="0" i="1" sz="1100">
              <a:solidFill>
                <a:srgbClr val="000000"/>
              </a:solidFill>
              <a:latin typeface="+mn-lt"/>
            </a:rPr>
            <a:t>Contribution to ranking: 100pts, 10%</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Student experience</a:t>
          </a:r>
          <a:endParaRPr lang="en-GB" b="1" i="0" sz="1200">
            <a:solidFill>
              <a:srgbClr val="000000"/>
            </a:solidFill>
            <a:latin typeface="+mn-lt"/>
          </a:endParaRPr>
        </a:p>
        <a:p>
          <a:r>
            <a:rPr lang="en-GB" b="0" i="0" sz="1100">
              <a:solidFill>
                <a:srgbClr val="000000"/>
              </a:solidFill>
              <a:latin typeface="+mn-lt"/>
            </a:rPr>
            <a:t>This is the third indicator in the ranking drawn from the annual NSS. This measure is based on student responses to nine individual questions in three sections of the survey: organisation and management, learning resources, and student voice. The percentage of students recording positive scores using a four-point scale across all nine questions is averaged to produce the overall score for Student Experience.</a:t>
          </a:r>
          <a:endParaRPr lang="en-GB" b="0" i="0" sz="1100">
            <a:solidFill>
              <a:srgbClr val="000000"/>
            </a:solidFill>
            <a:latin typeface="+mn-lt"/>
          </a:endParaRPr>
        </a:p>
        <a:p>
          <a:r>
            <a:rPr lang="en-GB" b="0" i="1" sz="1100">
              <a:solidFill>
                <a:srgbClr val="000000"/>
              </a:solidFill>
              <a:latin typeface="+mn-lt"/>
            </a:rPr>
            <a:t>Source: National Student Survey 2023</a:t>
          </a:r>
          <a:endParaRPr lang="en-GB" b="0" i="0" sz="1000">
            <a:solidFill>
              <a:srgbClr val="000000"/>
            </a:solidFill>
            <a:latin typeface="Arial"/>
          </a:endParaRPr>
        </a:p>
        <a:p>
          <a:r>
            <a:rPr lang="en-GB" b="0" i="1" sz="1100">
              <a:solidFill>
                <a:srgbClr val="000000"/>
              </a:solidFill>
              <a:latin typeface="+mn-lt"/>
            </a:rPr>
            <a:t>Contribution to ranking: 50pts, 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First generation students</a:t>
          </a:r>
          <a:endParaRPr lang="en-GB" b="1" i="0" sz="1200">
            <a:solidFill>
              <a:srgbClr val="000000"/>
            </a:solidFill>
            <a:latin typeface="+mn-lt"/>
          </a:endParaRPr>
        </a:p>
        <a:p>
          <a:r>
            <a:rPr lang="en-GB" b="0" i="0" sz="1100">
              <a:solidFill>
                <a:srgbClr val="000000"/>
              </a:solidFill>
              <a:latin typeface="+mn-lt"/>
            </a:rPr>
            <a:t>The proportion of UK domiciled undergraduate students whose parents did not attend university.</a:t>
          </a:r>
          <a:endParaRPr lang="en-GB" b="0" i="0" sz="1100">
            <a:solidFill>
              <a:srgbClr val="000000"/>
            </a:solidFill>
            <a:latin typeface="+mn-lt"/>
          </a:endParaRPr>
        </a:p>
        <a:p>
          <a:r>
            <a:rPr lang="en-GB" b="0" i="1" sz="1100">
              <a:solidFill>
                <a:srgbClr val="000000"/>
              </a:solidFill>
              <a:latin typeface="+mn-lt"/>
            </a:rPr>
            <a:t>Source: Higher Education Statistics Agency (Hesa), 2021-22 </a:t>
          </a:r>
          <a:endParaRPr lang="en-GB" b="0" i="0" sz="1000">
            <a:solidFill>
              <a:srgbClr val="000000"/>
            </a:solidFill>
            <a:latin typeface="Arial"/>
          </a:endParaRPr>
        </a:p>
        <a:p>
          <a:r>
            <a:rPr lang="en-GB" b="0" i="1" sz="1100">
              <a:solidFill>
                <a:srgbClr val="000000"/>
              </a:solidFill>
              <a:latin typeface="+mn-lt"/>
            </a:rPr>
            <a:t>Contribution to ranking: 100pts, 10%</a:t>
          </a:r>
          <a:r>
            <a:rPr lang="en-GB" b="0" i="0" sz="1100">
              <a:solidFill>
                <a:srgbClr val="000000"/>
              </a:solidFill>
              <a:latin typeface="+mn-lt"/>
            </a:rPr>
            <a:t> </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High-skilled jobs</a:t>
          </a:r>
          <a:endParaRPr lang="en-GB" b="1" i="0" sz="1200">
            <a:solidFill>
              <a:srgbClr val="000000"/>
            </a:solidFill>
            <a:latin typeface="+mn-lt"/>
          </a:endParaRPr>
        </a:p>
        <a:p>
          <a:r>
            <a:rPr lang="en-GB" b="0" i="0" sz="1100">
              <a:solidFill>
                <a:srgbClr val="000000"/>
              </a:solidFill>
              <a:latin typeface="+mn-lt"/>
            </a:rPr>
            <a:t>The proportion of first degree UK domiciled graduates in highly-skilled employment as defined by the Standard Occupational Classification, SOC2020, 15 months after leaving university. Highly-skilled roles are defined as: managers, directors and senior officials; professional occupations; associate professional occupations.</a:t>
          </a:r>
          <a:endParaRPr lang="en-GB" b="0" i="0" sz="1100">
            <a:solidFill>
              <a:srgbClr val="000000"/>
            </a:solidFill>
            <a:latin typeface="+mn-lt"/>
          </a:endParaRPr>
        </a:p>
        <a:p>
          <a:r>
            <a:rPr lang="en-GB" b="0" i="1" sz="1100">
              <a:solidFill>
                <a:srgbClr val="000000"/>
              </a:solidFill>
              <a:latin typeface="+mn-lt"/>
            </a:rPr>
            <a:t>Source: Hesa, Graduate Outcomes Survey, 2020-21, except University of Roehampton, institution-provided data</a:t>
          </a:r>
          <a:endParaRPr lang="en-GB" b="0" i="0" sz="1000">
            <a:solidFill>
              <a:srgbClr val="000000"/>
            </a:solidFill>
            <a:latin typeface="Arial"/>
          </a:endParaRPr>
        </a:p>
        <a:p>
          <a:r>
            <a:rPr lang="en-GB" b="0" i="1" sz="1100">
              <a:solidFill>
                <a:srgbClr val="000000"/>
              </a:solidFill>
              <a:latin typeface="+mn-lt"/>
            </a:rPr>
            <a:t>Contribution to ranking: 150pts, 15%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Graduate salaries</a:t>
          </a:r>
          <a:endParaRPr lang="en-GB" b="1" i="0" sz="1200">
            <a:solidFill>
              <a:srgbClr val="000000"/>
            </a:solidFill>
            <a:latin typeface="+mn-lt"/>
          </a:endParaRPr>
        </a:p>
        <a:p>
          <a:r>
            <a:rPr lang="en-GB" b="0" i="0" sz="1100">
              <a:solidFill>
                <a:srgbClr val="000000"/>
              </a:solidFill>
              <a:latin typeface="+mn-lt"/>
            </a:rPr>
            <a:t>The median salary of first degree UK domiciled graduates in full-time paid UK employment, 15 months after leaving university. Points awarded are based on the proportion of the largest salary (£35,000 at Imperial College London and the London School of Economics) represented by an institution’s own median salary. Imperial and LSE each earned a maximum 50pts, so a median salary of £28,000 would earn 40pts (80% of the total points available) in line with £28,000 being 80% of the largest salary of £35,000.  </a:t>
          </a:r>
          <a:endParaRPr lang="en-GB" b="0" i="0" sz="1100">
            <a:solidFill>
              <a:srgbClr val="000000"/>
            </a:solidFill>
            <a:latin typeface="+mn-lt"/>
          </a:endParaRPr>
        </a:p>
        <a:p>
          <a:r>
            <a:rPr lang="en-GB" b="0" i="1" sz="1100">
              <a:solidFill>
                <a:srgbClr val="000000"/>
              </a:solidFill>
              <a:latin typeface="+mn-lt"/>
            </a:rPr>
            <a:t>Source: Hesa, Graduate Outcomes Survey, 2020-21</a:t>
          </a:r>
          <a:endParaRPr lang="en-GB" b="0" i="0" sz="1000">
            <a:solidFill>
              <a:srgbClr val="000000"/>
            </a:solidFill>
            <a:latin typeface="Arial"/>
          </a:endParaRPr>
        </a:p>
        <a:p>
          <a:r>
            <a:rPr lang="en-GB" b="0" i="1" sz="1100">
              <a:solidFill>
                <a:srgbClr val="000000"/>
              </a:solidFill>
              <a:latin typeface="+mn-lt"/>
            </a:rPr>
            <a:t>Contribution to ranking: 50pts, 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Research quality</a:t>
          </a:r>
          <a:endParaRPr lang="en-GB" b="1" i="0" sz="1200">
            <a:solidFill>
              <a:srgbClr val="000000"/>
            </a:solidFill>
            <a:latin typeface="+mn-lt"/>
          </a:endParaRPr>
        </a:p>
        <a:p>
          <a:r>
            <a:rPr lang="en-GB" b="0" i="0" sz="1100">
              <a:solidFill>
                <a:srgbClr val="000000"/>
              </a:solidFill>
              <a:latin typeface="+mn-lt"/>
            </a:rPr>
            <a:t>Based on performance in the Research Excellence Framework 2021, published in May 2022. The percentage score is based on the maximum possible score had all research been given the top 4* (world-leading) rating. A Grade Point Average has been produced based on the volume of work graded 4* (world-leading), 3* (internationally excellent), 2* (internationally recognised) and 1* (nationally excellent) which has then been converted to a percentage.</a:t>
          </a:r>
          <a:endParaRPr lang="en-GB" b="0" i="0" sz="1100">
            <a:solidFill>
              <a:srgbClr val="000000"/>
            </a:solidFill>
            <a:latin typeface="+mn-lt"/>
          </a:endParaRPr>
        </a:p>
        <a:p>
          <a:r>
            <a:rPr lang="en-GB" b="0" i="1" sz="1100">
              <a:solidFill>
                <a:srgbClr val="000000"/>
              </a:solidFill>
              <a:latin typeface="+mn-lt"/>
            </a:rPr>
            <a:t>Source: Research Excellence Framework 2021, except University of Buckingham, which does not enter REF as it is a private institution. (Buckingham, which is research active, has a score of 67.4% based on its average attainment across the other 11 performance indicators.)</a:t>
          </a:r>
          <a:endParaRPr lang="en-GB" b="0" i="0" sz="1000">
            <a:solidFill>
              <a:srgbClr val="000000"/>
            </a:solidFill>
            <a:latin typeface="Arial"/>
          </a:endParaRPr>
        </a:p>
        <a:p>
          <a:r>
            <a:rPr lang="en-GB" b="0" i="1" sz="1100">
              <a:solidFill>
                <a:srgbClr val="000000"/>
              </a:solidFill>
              <a:latin typeface="+mn-lt"/>
            </a:rPr>
            <a:t>Contribution to ranking: 100pts, 10%</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Research income</a:t>
          </a:r>
          <a:endParaRPr lang="en-GB" b="1" i="0" sz="1200">
            <a:solidFill>
              <a:srgbClr val="000000"/>
            </a:solidFill>
            <a:latin typeface="+mn-lt"/>
          </a:endParaRPr>
        </a:p>
        <a:p>
          <a:r>
            <a:rPr lang="en-GB" b="0" i="0" sz="1100">
              <a:solidFill>
                <a:srgbClr val="000000"/>
              </a:solidFill>
              <a:latin typeface="+mn-lt"/>
            </a:rPr>
            <a:t>The figure shown is a per capita measure of research grants and contracts based on data collected by Hesa and published in Table 7 of Hesa’s annual dataset on university finances: </a:t>
          </a:r>
          <a:r>
            <a:rPr lang="en-GB" b="0" i="0" sz="1100">
              <a:solidFill>
                <a:srgbClr val="000000"/>
              </a:solidFill>
              <a:latin typeface="+mn-lt"/>
            </a:rPr>
            <a:t>Table 7 - Income analysed by source 2015/16 to 2021/22 | HESA </a:t>
          </a:r>
          <a:r>
            <a:rPr lang="en-GB" b="0" i="0" sz="1100">
              <a:solidFill>
                <a:srgbClr val="000000"/>
              </a:solidFill>
              <a:latin typeface="+mn-lt"/>
            </a:rPr>
            <a:t>. The staffing figure used for the calculation is the total of staff whose academic employment function is listed as research only, or teaching and research in Table 7 of Hesa’s annual dataset on university staffing </a:t>
          </a:r>
          <a:r>
            <a:rPr lang="en-GB" b="0" i="0" sz="1100">
              <a:solidFill>
                <a:srgbClr val="000000"/>
              </a:solidFill>
              <a:latin typeface="+mn-lt"/>
            </a:rPr>
            <a:t>Table 7 - HE academic staff by HE provider and employment conditions 2014/15 to 2021/22 | HESA </a:t>
          </a:r>
          <a:r>
            <a:rPr lang="en-GB" b="0" i="0" sz="1100">
              <a:solidFill>
                <a:srgbClr val="000000"/>
              </a:solidFill>
              <a:latin typeface="+mn-lt"/>
            </a:rPr>
            <a:t>. Points awarded are based on the proportion of the largest per capita sum (£104,770 at Oxford) represented by an institution’s own per capita research income figure. Oxford earned a maximum 50pts, so a per capita sum of £52,385 would earn 25pts (50% of the total points available) in line with £52,385 being 50% of the largest per capital sum of £104,770. </a:t>
          </a:r>
          <a:endParaRPr lang="en-GB" b="0" i="0" sz="1100">
            <a:solidFill>
              <a:srgbClr val="000000"/>
            </a:solidFill>
            <a:latin typeface="+mn-lt"/>
          </a:endParaRPr>
        </a:p>
        <a:p>
          <a:endParaRPr lang="en-GB" b="0" i="1" sz="1100">
            <a:solidFill>
              <a:srgbClr val="000000"/>
            </a:solidFill>
            <a:latin typeface="+mn-lt"/>
          </a:endParaRPr>
        </a:p>
        <a:p>
          <a:r>
            <a:rPr lang="en-GB" b="0" i="1" sz="1100">
              <a:solidFill>
                <a:srgbClr val="000000"/>
              </a:solidFill>
              <a:latin typeface="+mn-lt"/>
            </a:rPr>
            <a:t>Source: Hesa, 2021-22, except Chester, Coventry, Heriot-Watt, Keele and Northampton, where research income data from 2020-21 was used; and Buckingham, institution-provided data based on 2022 university accounts and staffing data</a:t>
          </a:r>
          <a:endParaRPr lang="en-GB" b="0" i="0" sz="1000">
            <a:solidFill>
              <a:srgbClr val="000000"/>
            </a:solidFill>
            <a:latin typeface="Arial"/>
          </a:endParaRPr>
        </a:p>
        <a:p>
          <a:r>
            <a:rPr lang="en-GB" b="0" i="1" sz="1100">
              <a:solidFill>
                <a:srgbClr val="000000"/>
              </a:solidFill>
              <a:latin typeface="+mn-lt"/>
            </a:rPr>
            <a:t>Contribution to ranking: 50pts, 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First and 2:1 degrees</a:t>
          </a:r>
          <a:endParaRPr lang="en-GB" b="1" i="0" sz="1200">
            <a:solidFill>
              <a:srgbClr val="000000"/>
            </a:solidFill>
            <a:latin typeface="+mn-lt"/>
          </a:endParaRPr>
        </a:p>
        <a:p>
          <a:r>
            <a:rPr lang="en-GB" b="0" i="0" sz="1100">
              <a:solidFill>
                <a:srgbClr val="000000"/>
              </a:solidFill>
              <a:latin typeface="+mn-lt"/>
            </a:rPr>
            <a:t>The proportion of 2022 first degree graduates who gained either First class or 2:1 classifications. The following degree outcomes are excluded from the calculations: ordinary, general, unclassified honours, aegrotat, merit, commendation, distinction and pass (except for pass degrees awarded without honours following an honours course, which are included in the calculation).</a:t>
          </a:r>
          <a:endParaRPr lang="en-GB" b="0" i="0" sz="1100">
            <a:solidFill>
              <a:srgbClr val="000000"/>
            </a:solidFill>
            <a:latin typeface="+mn-lt"/>
          </a:endParaRPr>
        </a:p>
        <a:p>
          <a:r>
            <a:rPr lang="en-GB" b="0" i="1" sz="1100">
              <a:solidFill>
                <a:srgbClr val="000000"/>
              </a:solidFill>
              <a:latin typeface="+mn-lt"/>
            </a:rPr>
            <a:t>Source: Hesa, 2021-22, except Roehampton, institution-provided data</a:t>
          </a:r>
          <a:endParaRPr lang="en-GB" b="0" i="0" sz="1000">
            <a:solidFill>
              <a:srgbClr val="000000"/>
            </a:solidFill>
            <a:latin typeface="Arial"/>
          </a:endParaRPr>
        </a:p>
        <a:p>
          <a:r>
            <a:rPr lang="en-GB" b="0" i="1" sz="1100">
              <a:solidFill>
                <a:srgbClr val="000000"/>
              </a:solidFill>
              <a:latin typeface="+mn-lt"/>
            </a:rPr>
            <a:t>Contribution to ranking: 100pts, 10% </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First year completion</a:t>
          </a:r>
          <a:endParaRPr lang="en-GB" b="1" i="0" sz="1200">
            <a:solidFill>
              <a:srgbClr val="000000"/>
            </a:solidFill>
            <a:latin typeface="+mn-lt"/>
          </a:endParaRPr>
        </a:p>
        <a:p>
          <a:r>
            <a:rPr lang="en-GB" b="0" i="0" sz="1100">
              <a:solidFill>
                <a:srgbClr val="000000"/>
              </a:solidFill>
              <a:latin typeface="+mn-lt"/>
            </a:rPr>
            <a:t>The proportion of students of full-time first degree first year students who remain enrolled at their original university or who have transferred to another higher education institution a year after their original registration. </a:t>
          </a:r>
          <a:endParaRPr lang="en-GB" b="0" i="0" sz="1100">
            <a:solidFill>
              <a:srgbClr val="000000"/>
            </a:solidFill>
            <a:latin typeface="+mn-lt"/>
          </a:endParaRPr>
        </a:p>
        <a:p>
          <a:r>
            <a:rPr lang="en-GB" b="0" i="1" sz="1100">
              <a:solidFill>
                <a:srgbClr val="000000"/>
              </a:solidFill>
              <a:latin typeface="+mn-lt"/>
            </a:rPr>
            <a:t>Source: Hesa, 2020-21 data, except Falmouth, institution-provided data</a:t>
          </a:r>
          <a:endParaRPr lang="en-GB" b="0" i="0" sz="1000">
            <a:solidFill>
              <a:srgbClr val="000000"/>
            </a:solidFill>
            <a:latin typeface="Arial"/>
          </a:endParaRPr>
        </a:p>
        <a:p>
          <a:r>
            <a:rPr lang="en-GB" b="0" i="1" sz="1100">
              <a:solidFill>
                <a:srgbClr val="000000"/>
              </a:solidFill>
              <a:latin typeface="+mn-lt"/>
            </a:rPr>
            <a:t>Contribution to ranking: 100pts, 10%</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UCAS points</a:t>
          </a:r>
          <a:endParaRPr lang="en-GB" b="1" i="0" sz="1200">
            <a:solidFill>
              <a:srgbClr val="000000"/>
            </a:solidFill>
            <a:latin typeface="+mn-lt"/>
          </a:endParaRPr>
        </a:p>
        <a:p>
          <a:r>
            <a:rPr lang="en-GB" b="0" i="0" sz="1100">
              <a:solidFill>
                <a:srgbClr val="000000"/>
              </a:solidFill>
              <a:latin typeface="+mn-lt"/>
            </a:rPr>
            <a:t>The mean number of UCAS tariff points held by first year undergraduate UK domiciled students gaining a place at university in 2019-20. Data from 2019-20 has been used as this is the most recent year to be not affected by the grade (and therefore UCAS tariff points) inflation of 2020 and 2021, when qualifications taken in schools were either centre- or teacher-assessed. League table points awarded are based on the proportion of the largest mean number of tariff points (210 at St Andrews) represented by an institution’s own tariff points figure. St Andrews earned a maximum 50pts, so a tariff points mean of 105 would earn 25pts (50% of the total points available) in line with 105 tariff points being 50% of the largest mean tariff point total of 210. </a:t>
          </a:r>
          <a:endParaRPr lang="en-GB" b="0" i="0" sz="1100">
            <a:solidFill>
              <a:srgbClr val="000000"/>
            </a:solidFill>
            <a:latin typeface="+mn-lt"/>
          </a:endParaRPr>
        </a:p>
        <a:p>
          <a:r>
            <a:rPr lang="en-GB" b="0" i="1" sz="1100">
              <a:solidFill>
                <a:srgbClr val="000000"/>
              </a:solidFill>
              <a:latin typeface="+mn-lt"/>
            </a:rPr>
            <a:t>Source: Hesa, 2019-20 </a:t>
          </a:r>
          <a:endParaRPr lang="en-GB" b="0" i="0" sz="1000">
            <a:solidFill>
              <a:srgbClr val="000000"/>
            </a:solidFill>
            <a:latin typeface="Arial"/>
          </a:endParaRPr>
        </a:p>
        <a:p>
          <a:r>
            <a:rPr lang="en-GB" b="0" i="1" sz="1100">
              <a:solidFill>
                <a:srgbClr val="000000"/>
              </a:solidFill>
              <a:latin typeface="+mn-lt"/>
            </a:rPr>
            <a:t>Contribution to ranking: 50pts, 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Student/staff ratio</a:t>
          </a:r>
          <a:endParaRPr lang="en-GB" b="1" i="0" sz="1200">
            <a:solidFill>
              <a:srgbClr val="000000"/>
            </a:solidFill>
            <a:latin typeface="+mn-lt"/>
          </a:endParaRPr>
        </a:p>
        <a:p>
          <a:r>
            <a:rPr lang="en-GB" b="0" i="0" sz="1100">
              <a:solidFill>
                <a:srgbClr val="000000"/>
              </a:solidFill>
              <a:latin typeface="+mn-lt"/>
            </a:rPr>
            <a:t>The ratio of students to staff is calculated from Hesa data. Student numbers are calculated from the student full-time equivalent (FTE) population, including placement year FTE students, held on the Hesa Student Record; and full-time equivalent academic staff numbers, including atypical appointments, held on the Hesa Staff Record. League table points awarded are based on the relationship between the lowest student-staff ratio (SSR) (10.3:1 at Oxford) and an institution’s own SSR. Oxford earned a maximum 50pts, so a SSR of 20.6:1 would earn 25pts (50% of the total points available) in line with a SSR of 20.6:1 being twice the level of the lowest SSR of 10.3:1. </a:t>
          </a:r>
          <a:endParaRPr lang="en-GB" b="0" i="0" sz="1100">
            <a:solidFill>
              <a:srgbClr val="000000"/>
            </a:solidFill>
            <a:latin typeface="+mn-lt"/>
          </a:endParaRPr>
        </a:p>
        <a:p>
          <a:r>
            <a:rPr lang="en-GB" b="0" i="1" sz="1100">
              <a:solidFill>
                <a:srgbClr val="000000"/>
              </a:solidFill>
              <a:latin typeface="+mn-lt"/>
            </a:rPr>
            <a:t>Source: Hesa, 2021-22, except Bangor, Buckingham and Exeter, institution-provided data</a:t>
          </a:r>
          <a:endParaRPr lang="en-GB" b="0" i="0" sz="1000">
            <a:solidFill>
              <a:srgbClr val="000000"/>
            </a:solidFill>
            <a:latin typeface="Arial"/>
          </a:endParaRPr>
        </a:p>
        <a:p>
          <a:r>
            <a:rPr lang="en-GB" b="0" i="1" sz="1100">
              <a:solidFill>
                <a:srgbClr val="000000"/>
              </a:solidFill>
              <a:latin typeface="+mn-lt"/>
            </a:rPr>
            <a:t>Contribution to ranking: 50pts, 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Universities not included in the Daily Mail University Guide</a:t>
          </a:r>
          <a:endParaRPr lang="en-GB" b="1" i="0" sz="1200">
            <a:solidFill>
              <a:srgbClr val="000000"/>
            </a:solidFill>
            <a:latin typeface="+mn-lt"/>
          </a:endParaRPr>
        </a:p>
        <a:p>
          <a:r>
            <a:rPr lang="en-GB" b="0" i="0" sz="1100">
              <a:solidFill>
                <a:srgbClr val="000000"/>
              </a:solidFill>
              <a:latin typeface="+mn-lt"/>
            </a:rPr>
            <a:t>Ravensbourne University, London and University College Birmingham withheld their data from analysis for this publication.</a:t>
          </a:r>
          <a:endParaRPr lang="en-GB" b="0" i="0" sz="1100">
            <a:solidFill>
              <a:srgbClr val="000000"/>
            </a:solidFill>
            <a:latin typeface="+mn-lt"/>
          </a:endParaRPr>
        </a:p>
        <a:p>
          <a:r>
            <a:rPr lang="en-GB" b="0" i="0" sz="1100">
              <a:solidFill>
                <a:srgbClr val="000000"/>
              </a:solidFill>
              <a:latin typeface="+mn-lt"/>
            </a:rPr>
            <a:t>Aston University, Queen’s University Belfast, Royal Agricultural University and the University of Westminster declined to complete a survey to inform the Daily Mail University Guide.</a:t>
          </a:r>
          <a:endParaRPr lang="en-GB" b="0" i="0" sz="1100">
            <a:solidFill>
              <a:srgbClr val="000000"/>
            </a:solidFill>
            <a:latin typeface="+mn-lt"/>
          </a:endParaRPr>
        </a:p>
        <a:p>
          <a:r>
            <a:rPr lang="en-GB" b="0" i="0" sz="1100">
              <a:solidFill>
                <a:srgbClr val="000000"/>
              </a:solidFill>
              <a:latin typeface="+mn-lt"/>
            </a:rPr>
            <a:t>All six institutions do not feature in the rankings and are not profiled.</a:t>
          </a:r>
          <a:endParaRPr lang="en-GB" b="0" i="0" sz="1100">
            <a:solidFill>
              <a:srgbClr val="000000"/>
            </a:solidFill>
            <a:latin typeface="+mn-lt"/>
          </a:endParaRPr>
        </a:p>
        <a:p>
          <a:r>
            <a:rPr lang="en-GB" b="0" i="0" sz="1100">
              <a:solidFill>
                <a:srgbClr val="000000"/>
              </a:solidFill>
              <a:latin typeface="+mn-lt"/>
            </a:rPr>
            <a:t>We are grateful to all other institutions for their generosity and commitment to providing relevant information for prospective students and their families through this guide.</a:t>
          </a:r>
          <a:endParaRPr lang="en-GB" b="0" i="0" sz="1100">
            <a:solidFill>
              <a:srgbClr val="000000"/>
            </a:solidFill>
            <a:latin typeface="+mn-lt"/>
          </a:endParaRPr>
        </a:p>
        <a:p>
          <a:r>
            <a:rPr lang="en-GB" b="0" i="0" sz="1100">
              <a:solidFill>
                <a:srgbClr val="000000"/>
              </a:solidFill>
              <a:latin typeface="+mn-lt"/>
            </a:rPr>
            <a:t>Single subject universities (eg Royal Veterinary College) are not included in the rankings as it is not possible to compare single-subject and multi-faculty institutions on a fair basis.</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Sources for other indicators used in this guide</a:t>
          </a:r>
          <a:endParaRPr lang="en-GB" b="1" i="0" sz="1200">
            <a:solidFill>
              <a:srgbClr val="000000"/>
            </a:solidFill>
            <a:latin typeface="+mn-lt"/>
          </a:endParaRPr>
        </a:p>
        <a:p>
          <a:r>
            <a:rPr lang="en-GB" b="0" i="1" sz="1100">
              <a:solidFill>
                <a:srgbClr val="000000"/>
              </a:solidFill>
              <a:latin typeface="+mn-lt"/>
            </a:rPr>
            <a:t>University profiles contain further data, which does not form part of the institutional ranking, gathered from the following sources:</a:t>
          </a:r>
          <a:endParaRPr lang="en-GB" b="0" i="0" sz="1100">
            <a:solidFill>
              <a:srgbClr val="000000"/>
            </a:solidFill>
            <a:latin typeface="+mn-lt"/>
          </a:endParaRPr>
        </a:p>
        <a:p>
          <a:r>
            <a:rPr lang="en-GB" b="1" i="0" sz="1100">
              <a:solidFill>
                <a:srgbClr val="000000"/>
              </a:solidFill>
              <a:latin typeface="+mn-lt"/>
            </a:rPr>
            <a:t>Undergraduate and postgraduate students</a:t>
          </a:r>
          <a:endParaRPr lang="en-GB" b="0" i="0" sz="1100">
            <a:solidFill>
              <a:srgbClr val="000000"/>
            </a:solidFill>
            <a:latin typeface="+mn-lt"/>
          </a:endParaRPr>
        </a:p>
        <a:p>
          <a:r>
            <a:rPr lang="en-GB" b="0" i="0" sz="1100">
              <a:solidFill>
                <a:srgbClr val="000000"/>
              </a:solidFill>
              <a:latin typeface="+mn-lt"/>
            </a:rPr>
            <a:t>The number of full and part-time students at each university.</a:t>
          </a:r>
          <a:endParaRPr lang="en-GB" b="0" i="0" sz="1000">
            <a:solidFill>
              <a:srgbClr val="000000"/>
            </a:solidFill>
            <a:latin typeface="Arial"/>
          </a:endParaRPr>
        </a:p>
        <a:p>
          <a:r>
            <a:rPr lang="en-GB" b="0" i="0" sz="1100" baseline="-25000">
              <a:solidFill>
                <a:srgbClr val="000000"/>
              </a:solidFill>
              <a:latin typeface="+mn-lt"/>
            </a:rPr>
            <a:t>Source: Hesa Student Record, 2021-22</a:t>
          </a:r>
          <a:endParaRPr lang="en-GB" b="0" i="0" sz="1100">
            <a:solidFill>
              <a:srgbClr val="000000"/>
            </a:solidFill>
            <a:latin typeface="+mn-lt"/>
          </a:endParaRPr>
        </a:p>
        <a:p>
          <a:r>
            <a:rPr lang="en-GB" b="1" i="0" sz="1100">
              <a:solidFill>
                <a:srgbClr val="000000"/>
              </a:solidFill>
              <a:latin typeface="+mn-lt"/>
            </a:rPr>
            <a:t>Where students come from</a:t>
          </a:r>
          <a:endParaRPr lang="en-GB" b="0" i="0" sz="1100">
            <a:solidFill>
              <a:srgbClr val="000000"/>
            </a:solidFill>
            <a:latin typeface="+mn-lt"/>
          </a:endParaRPr>
        </a:p>
        <a:p>
          <a:r>
            <a:rPr lang="en-GB" b="0" i="0" sz="1100">
              <a:solidFill>
                <a:srgbClr val="000000"/>
              </a:solidFill>
              <a:latin typeface="+mn-lt"/>
            </a:rPr>
            <a:t>The domicile of students at each university split between UK, EU and overseas.</a:t>
          </a:r>
          <a:endParaRPr lang="en-GB" b="0" i="0" sz="1000">
            <a:solidFill>
              <a:srgbClr val="000000"/>
            </a:solidFill>
            <a:latin typeface="Arial"/>
          </a:endParaRPr>
        </a:p>
        <a:p>
          <a:r>
            <a:rPr lang="en-GB" b="0" i="0" sz="1100" baseline="-25000">
              <a:solidFill>
                <a:srgbClr val="000000"/>
              </a:solidFill>
              <a:latin typeface="+mn-lt"/>
            </a:rPr>
            <a:t>Source: Hesa Student Record, 2021-22</a:t>
          </a:r>
          <a:endParaRPr lang="en-GB" b="0" i="0" sz="1100">
            <a:solidFill>
              <a:srgbClr val="000000"/>
            </a:solidFill>
            <a:latin typeface="+mn-lt"/>
          </a:endParaRPr>
        </a:p>
        <a:p>
          <a:r>
            <a:rPr lang="en-GB" b="1" i="0" sz="1100">
              <a:solidFill>
                <a:srgbClr val="000000"/>
              </a:solidFill>
              <a:latin typeface="+mn-lt"/>
            </a:rPr>
            <a:t>Secondary education</a:t>
          </a:r>
          <a:endParaRPr lang="en-GB" b="0" i="0" sz="1100">
            <a:solidFill>
              <a:srgbClr val="000000"/>
            </a:solidFill>
            <a:latin typeface="+mn-lt"/>
          </a:endParaRPr>
        </a:p>
        <a:p>
          <a:r>
            <a:rPr lang="en-GB" b="0" i="0" sz="1100">
              <a:solidFill>
                <a:srgbClr val="000000"/>
              </a:solidFill>
              <a:latin typeface="+mn-lt"/>
            </a:rPr>
            <a:t>The last educational provider attended by UK-domiciled first year undergraduate students split between non-selective state schools (excluding the 163 English grammar schools and selective grammar schools in Northern Ireland), grammar schools, independent schools.</a:t>
          </a:r>
          <a:endParaRPr lang="en-GB" b="0" i="0" sz="1000">
            <a:solidFill>
              <a:srgbClr val="000000"/>
            </a:solidFill>
            <a:latin typeface="Arial"/>
          </a:endParaRPr>
        </a:p>
        <a:p>
          <a:r>
            <a:rPr lang="en-GB" b="0" i="0" sz="1100" baseline="-25000">
              <a:solidFill>
                <a:srgbClr val="000000"/>
              </a:solidFill>
              <a:latin typeface="+mn-lt"/>
            </a:rPr>
            <a:t>Source: Hesa Student Record, 2021-22</a:t>
          </a:r>
          <a:endParaRPr lang="en-GB" b="0" i="0" sz="1100">
            <a:solidFill>
              <a:srgbClr val="000000"/>
            </a:solidFill>
            <a:latin typeface="+mn-lt"/>
          </a:endParaRPr>
        </a:p>
        <a:p>
          <a:r>
            <a:rPr lang="en-GB" b="1" i="0" sz="1100">
              <a:solidFill>
                <a:srgbClr val="000000"/>
              </a:solidFill>
              <a:latin typeface="+mn-lt"/>
            </a:rPr>
            <a:t>Ethnic minority students</a:t>
          </a:r>
          <a:endParaRPr lang="en-GB" b="0" i="0" sz="1100">
            <a:solidFill>
              <a:srgbClr val="000000"/>
            </a:solidFill>
            <a:latin typeface="+mn-lt"/>
          </a:endParaRPr>
        </a:p>
        <a:p>
          <a:r>
            <a:rPr lang="en-GB" b="0" i="0" sz="1100">
              <a:solidFill>
                <a:srgbClr val="000000"/>
              </a:solidFill>
              <a:latin typeface="+mn-lt"/>
            </a:rPr>
            <a:t>Students classified as being in black, Asian, mixed or other ethnic groupings.</a:t>
          </a:r>
          <a:endParaRPr lang="en-GB" b="0" i="0" sz="1000">
            <a:solidFill>
              <a:srgbClr val="000000"/>
            </a:solidFill>
            <a:latin typeface="Arial"/>
          </a:endParaRPr>
        </a:p>
        <a:p>
          <a:r>
            <a:rPr lang="en-GB" b="0" i="0" sz="1100" baseline="-25000">
              <a:solidFill>
                <a:srgbClr val="000000"/>
              </a:solidFill>
              <a:latin typeface="+mn-lt"/>
            </a:rPr>
            <a:t>Source: Ucas, undergraduate reports by sex, area background and ethnic group, 2022 entry</a:t>
          </a:r>
          <a:endParaRPr lang="en-GB" b="0" i="0" sz="1100">
            <a:solidFill>
              <a:srgbClr val="000000"/>
            </a:solidFill>
            <a:latin typeface="+mn-lt"/>
          </a:endParaRPr>
        </a:p>
        <a:p>
          <a:r>
            <a:rPr lang="en-GB" b="1" i="0" sz="1100">
              <a:solidFill>
                <a:srgbClr val="000000"/>
              </a:solidFill>
              <a:latin typeface="+mn-lt"/>
            </a:rPr>
            <a:t>Mature students</a:t>
          </a:r>
          <a:endParaRPr lang="en-GB" b="0" i="0" sz="1100">
            <a:solidFill>
              <a:srgbClr val="000000"/>
            </a:solidFill>
            <a:latin typeface="+mn-lt"/>
          </a:endParaRPr>
        </a:p>
        <a:p>
          <a:r>
            <a:rPr lang="en-GB" b="0" i="0" sz="1100">
              <a:solidFill>
                <a:srgbClr val="000000"/>
              </a:solidFill>
              <a:latin typeface="+mn-lt"/>
            </a:rPr>
            <a:t>Students aged 21 or over at enrolment.</a:t>
          </a:r>
          <a:endParaRPr lang="en-GB" b="0" i="0" sz="1000">
            <a:solidFill>
              <a:srgbClr val="000000"/>
            </a:solidFill>
            <a:latin typeface="Arial"/>
          </a:endParaRPr>
        </a:p>
        <a:p>
          <a:r>
            <a:rPr lang="en-GB" b="0" i="0" sz="1100" baseline="-25000">
              <a:solidFill>
                <a:srgbClr val="000000"/>
              </a:solidFill>
              <a:latin typeface="+mn-lt"/>
            </a:rPr>
            <a:t>Source: All accepted applicants, Ucas undergraduate end of cycle data resources, 2022 entry</a:t>
          </a:r>
          <a:endParaRPr lang="en-GB" b="0" i="0" sz="1100">
            <a:solidFill>
              <a:srgbClr val="000000"/>
            </a:solidFill>
            <a:latin typeface="+mn-lt"/>
          </a:endParaRPr>
        </a:p>
        <a:p>
          <a:r>
            <a:rPr lang="en-GB" b="1" i="0" sz="1100">
              <a:solidFill>
                <a:srgbClr val="000000"/>
              </a:solidFill>
              <a:latin typeface="+mn-lt"/>
            </a:rPr>
            <a:t>Applications/places</a:t>
          </a:r>
          <a:endParaRPr lang="en-GB" b="0" i="0" sz="1100">
            <a:solidFill>
              <a:srgbClr val="000000"/>
            </a:solidFill>
            <a:latin typeface="+mn-lt"/>
          </a:endParaRPr>
        </a:p>
        <a:p>
          <a:r>
            <a:rPr lang="en-GB" b="0" i="0" sz="1100">
              <a:solidFill>
                <a:srgbClr val="000000"/>
              </a:solidFill>
              <a:latin typeface="+mn-lt"/>
            </a:rPr>
            <a:t>The number of main scheme applications and the number of accepted applicants.</a:t>
          </a:r>
          <a:endParaRPr lang="en-GB" b="0" i="0" sz="1000">
            <a:solidFill>
              <a:srgbClr val="000000"/>
            </a:solidFill>
            <a:latin typeface="Arial"/>
          </a:endParaRPr>
        </a:p>
        <a:p>
          <a:r>
            <a:rPr lang="en-GB" b="0" i="0" sz="1100" baseline="-25000">
              <a:solidFill>
                <a:srgbClr val="000000"/>
              </a:solidFill>
              <a:latin typeface="+mn-lt"/>
            </a:rPr>
            <a:t>Source: Ucas undergraduate end of cycle data resources, 2022 entry</a:t>
          </a:r>
          <a:endParaRPr lang="en-GB" b="0" i="0" sz="1100">
            <a:solidFill>
              <a:srgbClr val="000000"/>
            </a:solidFill>
            <a:latin typeface="+mn-lt"/>
          </a:endParaRPr>
        </a:p>
        <a:p>
          <a:r>
            <a:rPr lang="en-GB" b="1" i="0" sz="1100">
              <a:solidFill>
                <a:srgbClr val="000000"/>
              </a:solidFill>
              <a:latin typeface="+mn-lt"/>
            </a:rPr>
            <a:t>Offer rate</a:t>
          </a:r>
          <a:endParaRPr lang="en-GB" b="0" i="0" sz="1100">
            <a:solidFill>
              <a:srgbClr val="000000"/>
            </a:solidFill>
            <a:latin typeface="+mn-lt"/>
          </a:endParaRPr>
        </a:p>
        <a:p>
          <a:r>
            <a:rPr lang="en-GB" b="0" i="0" sz="1100">
              <a:solidFill>
                <a:srgbClr val="000000"/>
              </a:solidFill>
              <a:latin typeface="+mn-lt"/>
            </a:rPr>
            <a:t>The offer rate to 18-year-old (school leaver) applicants.</a:t>
          </a:r>
          <a:endParaRPr lang="en-GB" b="0" i="0" sz="1000">
            <a:solidFill>
              <a:srgbClr val="000000"/>
            </a:solidFill>
            <a:latin typeface="Arial"/>
          </a:endParaRPr>
        </a:p>
        <a:p>
          <a:r>
            <a:rPr lang="en-GB" b="0" i="0" sz="1100" baseline="-25000">
              <a:solidFill>
                <a:srgbClr val="000000"/>
              </a:solidFill>
              <a:latin typeface="+mn-lt"/>
            </a:rPr>
            <a:t>Source: Ucas undergraduate end of cycle data resources, 2022 entry</a:t>
          </a:r>
          <a:endParaRPr lang="en-GB" b="0" i="0" sz="1100">
            <a:solidFill>
              <a:srgbClr val="000000"/>
            </a:solidFill>
            <a:latin typeface="+mn-lt"/>
          </a:endParaRPr>
        </a:p>
        <a:p>
          <a:r>
            <a:rPr lang="en-GB" b="1" i="0" sz="1100">
              <a:solidFill>
                <a:srgbClr val="000000"/>
              </a:solidFill>
              <a:latin typeface="+mn-lt"/>
            </a:rPr>
            <a:t>Sport ranking</a:t>
          </a:r>
          <a:endParaRPr lang="en-GB" b="0" i="0" sz="1100">
            <a:solidFill>
              <a:srgbClr val="000000"/>
            </a:solidFill>
            <a:latin typeface="+mn-lt"/>
          </a:endParaRPr>
        </a:p>
        <a:p>
          <a:r>
            <a:rPr lang="en-GB" b="0" i="0" sz="1100">
              <a:solidFill>
                <a:srgbClr val="000000"/>
              </a:solidFill>
              <a:latin typeface="+mn-lt"/>
            </a:rPr>
            <a:t>Ranking in the overall British Universities and Colleges Sport institutional ranking, 2022-23. </a:t>
          </a:r>
          <a:r>
            <a:rPr lang="en-GB" b="0" i="0" sz="1100">
              <a:solidFill>
                <a:srgbClr val="000000"/>
              </a:solidFill>
              <a:latin typeface="+mn-lt"/>
            </a:rPr>
            <a:t>BUCS Points - Overall</a:t>
          </a:r>
          <a:endParaRPr lang="en-GB" b="0" i="0" sz="1100">
            <a:solidFill>
              <a:srgbClr val="000000"/>
            </a:solidFill>
            <a:latin typeface="+mn-lt"/>
          </a:endParaRPr>
        </a:p>
        <a:p>
          <a:r>
            <a:rPr lang="en-GB" b="1" i="0" sz="1100">
              <a:solidFill>
                <a:srgbClr val="000000"/>
              </a:solidFill>
              <a:latin typeface="+mn-lt"/>
            </a:rPr>
            <a:t>World ranking</a:t>
          </a:r>
          <a:endParaRPr lang="en-GB" b="0" i="0" sz="1100">
            <a:solidFill>
              <a:srgbClr val="000000"/>
            </a:solidFill>
            <a:latin typeface="+mn-lt"/>
          </a:endParaRPr>
        </a:p>
        <a:p>
          <a:r>
            <a:rPr lang="en-GB" b="0" i="0" sz="1100">
              <a:solidFill>
                <a:srgbClr val="000000"/>
              </a:solidFill>
              <a:latin typeface="+mn-lt"/>
            </a:rPr>
            <a:t>Ranking in the QS World University Rankings, 2024 </a:t>
          </a:r>
          <a:r>
            <a:rPr lang="en-GB" b="0" i="0" sz="1100">
              <a:solidFill>
                <a:srgbClr val="000000"/>
              </a:solidFill>
              <a:latin typeface="+mn-lt"/>
            </a:rPr>
            <a:t>QS World University Rankings: Top global universities | Top Universities</a:t>
          </a:r>
          <a:endParaRPr lang="en-GB" b="0" i="0" sz="1100">
            <a:solidFill>
              <a:srgbClr val="000000"/>
            </a:solidFill>
            <a:latin typeface="+mn-lt"/>
          </a:endParaRPr>
        </a:p>
        <a:p>
          <a:r>
            <a:rPr lang="en-GB" b="1" i="0" sz="1100">
              <a:solidFill>
                <a:srgbClr val="000000"/>
              </a:solidFill>
              <a:latin typeface="+mn-lt"/>
            </a:rPr>
            <a:t>Financial support</a:t>
          </a:r>
          <a:endParaRPr lang="en-GB" b="0" i="0" sz="1100">
            <a:solidFill>
              <a:srgbClr val="000000"/>
            </a:solidFill>
            <a:latin typeface="+mn-lt"/>
          </a:endParaRPr>
        </a:p>
        <a:p>
          <a:r>
            <a:rPr lang="en-GB" b="0" i="0" sz="1100">
              <a:solidFill>
                <a:srgbClr val="000000"/>
              </a:solidFill>
              <a:latin typeface="+mn-lt"/>
            </a:rPr>
            <a:t>The sum spent by universities in 2021-22 on bursaries, scholarships and hardship support.</a:t>
          </a:r>
          <a:endParaRPr lang="en-GB" b="0" i="0" sz="1000">
            <a:solidFill>
              <a:srgbClr val="000000"/>
            </a:solidFill>
            <a:latin typeface="Arial"/>
          </a:endParaRPr>
        </a:p>
        <a:p>
          <a:r>
            <a:rPr lang="en-GB" b="0" i="0" sz="1100" baseline="-25000">
              <a:solidFill>
                <a:srgbClr val="000000"/>
              </a:solidFill>
              <a:latin typeface="+mn-lt"/>
            </a:rPr>
            <a:t>Source: Daily Mail University Guide 2024 survey (completed by universities in April-June 2023)</a:t>
          </a:r>
          <a:endParaRPr lang="en-GB" b="0" i="0" sz="1100">
            <a:solidFill>
              <a:srgbClr val="000000"/>
            </a:solidFill>
            <a:latin typeface="+mn-lt"/>
          </a:endParaRPr>
        </a:p>
        <a:p>
          <a:r>
            <a:rPr lang="en-GB" b="1" i="0" sz="1100">
              <a:solidFill>
                <a:srgbClr val="000000"/>
              </a:solidFill>
              <a:latin typeface="+mn-lt"/>
            </a:rPr>
            <a:t>University rents (per year)</a:t>
          </a:r>
          <a:endParaRPr lang="en-GB" b="0" i="0" sz="1100">
            <a:solidFill>
              <a:srgbClr val="000000"/>
            </a:solidFill>
            <a:latin typeface="+mn-lt"/>
          </a:endParaRPr>
        </a:p>
        <a:p>
          <a:r>
            <a:rPr lang="en-GB" b="0" i="0" sz="1100">
              <a:solidFill>
                <a:srgbClr val="000000"/>
              </a:solidFill>
              <a:latin typeface="+mn-lt"/>
            </a:rPr>
            <a:t>The minimum and maximum price of university-owned or managed accommodation in 2022-23 (or 2023-24 if available).</a:t>
          </a:r>
          <a:endParaRPr lang="en-GB" b="0" i="0" sz="1000">
            <a:solidFill>
              <a:srgbClr val="000000"/>
            </a:solidFill>
            <a:latin typeface="Arial"/>
          </a:endParaRPr>
        </a:p>
        <a:p>
          <a:r>
            <a:rPr lang="en-GB" b="0" i="0" sz="1100" baseline="-25000">
              <a:solidFill>
                <a:srgbClr val="000000"/>
              </a:solidFill>
              <a:latin typeface="+mn-lt"/>
            </a:rPr>
            <a:t>Source: Daily Mail University Guide 2024 survey (completed by universities in April-June 2023)</a:t>
          </a:r>
          <a:endParaRPr lang="en-GB" b="0" i="0" sz="1100">
            <a:solidFill>
              <a:srgbClr val="000000"/>
            </a:solidFill>
            <a:latin typeface="+mn-lt"/>
          </a:endParaRPr>
        </a:p>
        <a:p>
          <a:r>
            <a:rPr lang="en-GB" b="1" i="0" sz="1100">
              <a:solidFill>
                <a:srgbClr val="000000"/>
              </a:solidFill>
              <a:latin typeface="+mn-lt"/>
            </a:rPr>
            <a:t>Rent as a proportion of student loan</a:t>
          </a:r>
          <a:endParaRPr lang="en-GB" b="0" i="0" sz="1100">
            <a:solidFill>
              <a:srgbClr val="000000"/>
            </a:solidFill>
            <a:latin typeface="+mn-lt"/>
          </a:endParaRPr>
        </a:p>
        <a:p>
          <a:r>
            <a:rPr lang="en-GB" b="0" i="0" sz="1100">
              <a:solidFill>
                <a:srgbClr val="000000"/>
              </a:solidFill>
              <a:latin typeface="+mn-lt"/>
            </a:rPr>
            <a:t>This is the minimum and maximum prices for university-owned or managed accommodation as a proportion of the maximum student maintenance loan available. The loan sum used for the calculation varies between locations and countries. We have used the maximum loan sum available to Scottish students for Scottish universities, English students for English universities etc. Maximum loan values are as follows: England (London) - £13,022; Wales - £11,720; England (outside of London) - £9,978; Scotland - £9,000; Northern Ireland - £6,776.</a:t>
          </a:r>
          <a:endParaRPr lang="en-GB" b="0" i="0" sz="1000">
            <a:solidFill>
              <a:srgbClr val="000000"/>
            </a:solidFill>
            <a:latin typeface="Arial"/>
          </a:endParaRPr>
        </a:p>
        <a:p>
          <a:r>
            <a:rPr lang="en-GB" b="0" i="0" sz="1100" baseline="-25000">
              <a:solidFill>
                <a:srgbClr val="000000"/>
              </a:solidFill>
              <a:latin typeface="+mn-lt"/>
            </a:rPr>
            <a:t>Sources: Daily Mail University Guide 2024 survey (completed by universities in April-June 2023) for accommodation prices; national student finance bodies for maximum loan sums.</a:t>
          </a:r>
          <a:endParaRPr lang="en-GB" b="0" i="0" sz="1100">
            <a:solidFill>
              <a:srgbClr val="000000"/>
            </a:solidFill>
            <a:latin typeface="+mn-lt"/>
          </a:endParaRPr>
        </a:p>
        <a:p>
          <a:endParaRPr lang="en-GB" b="0" i="0" sz="1100">
            <a:solidFill>
              <a:srgbClr val="000000"/>
            </a:solidFill>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476064</xdr:colOff>
      <xdr:row>165</xdr:row>
      <xdr:rowOff>38100</xdr:rowOff>
    </xdr:from>
    <xdr:ext cx="12544425" cy="13735050"/>
    <xdr:sp macro="">
      <xdr:nvSpPr>
        <xdr:cNvPr id="2" name="TextBox 1">
          <a:extLst xmlns:a="http://schemas.openxmlformats.org/drawingml/2006/main">
            <a:ext uri="{FF2B5EF4-FFF2-40B4-BE49-F238E27FC236}">
              <a16:creationId xmlns:a16="http://schemas.microsoft.com/office/drawing/2014/main" id="{081AE738-FE96-49CD-9798-66F1BC57569B}"/>
            </a:ext>
          </a:extLst>
        </xdr:cNvPr>
        <xdr:cNvSpPr txBox="1"/>
      </xdr:nvSpPr>
      <xdr:spPr>
        <a:xfrm>
          <a:off x="476250" y="34604325"/>
          <a:ext cx="12544014" cy="1373389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r>
            <a:rPr lang="en-GB" b="1" i="0" sz="1100">
              <a:solidFill>
                <a:srgbClr val="000000"/>
              </a:solidFill>
              <a:latin typeface="+mn-lt"/>
            </a:rPr>
            <a:t>Definitions</a:t>
          </a:r>
          <a:endParaRPr lang="en-GB" b="0" i="0" sz="1200">
            <a:solidFill>
              <a:srgbClr val="000000"/>
            </a:solidFill>
          </a:endParaRPr>
        </a:p>
        <a:p>
          <a:r>
            <a:rPr lang="en-GB" b="1" i="0" sz="1100">
              <a:solidFill>
                <a:srgbClr val="000000"/>
              </a:solidFill>
              <a:latin typeface="+mn-lt"/>
            </a:rPr>
            <a:t>Salary</a:t>
          </a:r>
          <a:r>
            <a:rPr lang="en-GB" b="1" i="0" sz="1100">
              <a:solidFill>
                <a:srgbClr val="000000"/>
              </a:solidFill>
              <a:latin typeface="+mn-lt"/>
            </a:rPr>
            <a:t> Data</a:t>
          </a:r>
          <a:endParaRPr lang="en-GB" b="0" i="0" sz="1200">
            <a:solidFill>
              <a:srgbClr val="000000"/>
            </a:solidFill>
          </a:endParaRPr>
        </a:p>
        <a:p>
          <a:r>
            <a:rPr lang="en-GB" b="0" i="0" sz="1100">
              <a:solidFill>
                <a:srgbClr val="000000"/>
              </a:solidFill>
              <a:latin typeface="+mn-lt"/>
            </a:rPr>
            <a:t>Salary data is collected for those graduates who state that they are in paid work for an employer and/or self-employment/freelancing. It describes the annual pay (before tax) of the graduate’s main employment during census week. This is not a mandatory question, and the salaries are self-reported by the graduates.</a:t>
          </a:r>
          <a:endParaRPr lang="en-GB" b="0" i="0" sz="1200">
            <a:solidFill>
              <a:srgbClr val="000000"/>
            </a:solidFill>
          </a:endParaRPr>
        </a:p>
        <a:p>
          <a:r>
            <a:rPr lang="en-GB" b="1" i="0" sz="1100">
              <a:solidFill>
                <a:srgbClr val="000000"/>
              </a:solidFill>
              <a:latin typeface="+mn-lt"/>
            </a:rPr>
            <a:t>Removal of salary outliers</a:t>
          </a:r>
          <a:endParaRPr lang="en-GB" b="0" i="0" sz="1200">
            <a:solidFill>
              <a:srgbClr val="000000"/>
            </a:solidFill>
          </a:endParaRPr>
        </a:p>
        <a:p>
          <a:r>
            <a:rPr lang="en-GB" b="0" i="0" sz="1100">
              <a:solidFill>
                <a:srgbClr val="000000"/>
              </a:solidFill>
              <a:latin typeface="+mn-lt"/>
            </a:rPr>
            <a:t>Following analysis of salary data, which was suggestive of data quality issues, HESA have taken the decision to exclude salary outliers from published statistics.</a:t>
          </a:r>
          <a:endParaRPr lang="en-GB" b="0" i="0" sz="1200">
            <a:solidFill>
              <a:srgbClr val="000000"/>
            </a:solidFill>
          </a:endParaRPr>
        </a:p>
        <a:p>
          <a:r>
            <a:rPr lang="en-GB" b="0" i="0" sz="1100">
              <a:solidFill>
                <a:srgbClr val="000000"/>
              </a:solidFill>
              <a:latin typeface="+mn-lt"/>
            </a:rPr>
            <a:t>At the lower extreme of the salary range, graduates who reported an annual salary calculated to be below the UK national minimum wage for those aged 21-24 pertaining to the census period are removed. This is based on the assumption that a full-time graduate would be working 30 hours, 52 weeks of the year. </a:t>
          </a:r>
          <a:endParaRPr lang="en-GB" b="0" i="0" sz="1200">
            <a:solidFill>
              <a:srgbClr val="000000"/>
            </a:solidFill>
          </a:endParaRPr>
        </a:p>
        <a:p>
          <a:r>
            <a:rPr lang="en-GB" b="0" i="0" sz="1100">
              <a:solidFill>
                <a:srgbClr val="000000"/>
              </a:solidFill>
              <a:latin typeface="+mn-lt"/>
            </a:rPr>
            <a:t>For 2017/18 graduates, the April 2018 - March 2019 minimum wage of £7.38 per hour was used, resulting in a lower cut-off of salaries below £11,513.</a:t>
          </a:r>
          <a:endParaRPr lang="en-GB" b="0" i="0" sz="1200">
            <a:solidFill>
              <a:srgbClr val="000000"/>
            </a:solidFill>
          </a:endParaRPr>
        </a:p>
        <a:p>
          <a:r>
            <a:rPr lang="en-GB" b="0" i="0" sz="1100">
              <a:solidFill>
                <a:srgbClr val="000000"/>
              </a:solidFill>
              <a:latin typeface="+mn-lt"/>
            </a:rPr>
            <a:t>For 2018/19 graduates, the April 2019 - March 2020 minimum wage of £7.70 per hour was used. Some graduates in this cohort were furloughed during the COVID-19 pandemic (the Graduate Outcomes quality report details further information about survey alterations due to the pandemic). To account for these furloughed graduates the minimum wage was multiplied by 0.8 resulting in a lower cut-off of salaries below £9,610.</a:t>
          </a:r>
          <a:endParaRPr lang="en-GB" b="0" i="0" sz="1200">
            <a:solidFill>
              <a:srgbClr val="000000"/>
            </a:solidFill>
          </a:endParaRPr>
        </a:p>
        <a:p>
          <a:r>
            <a:rPr lang="en-GB" b="0" i="0" sz="1100">
              <a:solidFill>
                <a:srgbClr val="000000"/>
              </a:solidFill>
              <a:latin typeface="+mn-lt"/>
            </a:rPr>
            <a:t>For 2019/20 graduates, the April 2020 - March 2021 minimum wage of £8.20 per hour was used. Some graduates in this cohort were furloughed during the COVID-19 pandemic (the Graduate Outcomes quality report details further information about survey alterations due to the pandemic). To account for these furloughed graduates the minimum wage was multiplied by 0.8 resulting in a lower cut-off of salaries below £10,233.</a:t>
          </a:r>
          <a:endParaRPr lang="en-GB" b="0" i="0" sz="1200">
            <a:solidFill>
              <a:srgbClr val="000000"/>
            </a:solidFill>
          </a:endParaRPr>
        </a:p>
        <a:p>
          <a:r>
            <a:rPr lang="en-GB" b="0" i="0" sz="1100">
              <a:solidFill>
                <a:srgbClr val="000000"/>
              </a:solidFill>
              <a:latin typeface="+mn-lt"/>
            </a:rPr>
            <a:t>For 2020/21 graduates, the April 2021 - March 2022 minimum wage of £8.36 per hour was used, resulting in a lower cut-off of salaries below £13,042.</a:t>
          </a:r>
          <a:endParaRPr lang="en-GB" b="0" i="0" sz="1200">
            <a:solidFill>
              <a:srgbClr val="000000"/>
            </a:solidFill>
          </a:endParaRPr>
        </a:p>
        <a:p>
          <a:r>
            <a:rPr lang="en-GB" b="0" i="0" sz="1100">
              <a:solidFill>
                <a:srgbClr val="000000"/>
              </a:solidFill>
              <a:latin typeface="+mn-lt"/>
            </a:rPr>
            <a:t>At the upper extreme of the salary range, salaries have been excluded as follows: </a:t>
          </a:r>
          <a:endParaRPr lang="en-GB" b="0" i="0" sz="1200">
            <a:solidFill>
              <a:srgbClr val="000000"/>
            </a:solidFill>
          </a:endParaRPr>
        </a:p>
        <a:p>
          <a:r>
            <a:rPr lang="en-GB" b="0" i="0" sz="1100">
              <a:solidFill>
                <a:srgbClr val="000000"/>
              </a:solidFill>
              <a:latin typeface="+mn-lt"/>
            </a:rPr>
            <a:t>In 2017/18 - 2020/21, graduates reporting a salary of more than £245,000 were excluded. This followed analysis of the quality of the data of salaries at the upper end and accounts for the top 0.1% of salaries.</a:t>
          </a:r>
          <a:endParaRPr lang="en-GB" b="0" i="0" sz="1200">
            <a:solidFill>
              <a:srgbClr val="000000"/>
            </a:solidFill>
          </a:endParaRPr>
        </a:p>
        <a:p>
          <a:r>
            <a:rPr lang="en-GB" b="0" i="0" sz="1100">
              <a:solidFill>
                <a:srgbClr val="000000"/>
              </a:solidFill>
              <a:latin typeface="+mn-lt"/>
            </a:rPr>
            <a:t>More information on salary data and outliers is available in the </a:t>
          </a:r>
          <a:r>
            <a:rPr lang="en-GB" b="0" i="0" sz="1100" u="sng">
              <a:solidFill>
                <a:srgbClr val="000000"/>
              </a:solidFill>
              <a:latin typeface="+mn-lt"/>
            </a:rPr>
            <a:t>methodology statement</a:t>
          </a:r>
          <a:r>
            <a:rPr lang="en-GB" b="0" i="0" sz="1100">
              <a:solidFill>
                <a:srgbClr val="000000"/>
              </a:solidFill>
              <a:latin typeface="+mn-lt"/>
            </a:rPr>
            <a:t>.</a:t>
          </a:r>
          <a:endParaRPr lang="en-GB" b="0" i="0" sz="1200">
            <a:solidFill>
              <a:srgbClr val="000000"/>
            </a:solidFill>
          </a:endParaRPr>
        </a:p>
        <a:p>
          <a:r>
            <a:rPr lang="en-GB" b="1" i="0" sz="1100">
              <a:solidFill>
                <a:srgbClr val="000000"/>
              </a:solidFill>
              <a:latin typeface="+mn-lt"/>
            </a:rPr>
            <a:t>Salary presentation</a:t>
          </a:r>
          <a:endParaRPr lang="en-GB" b="0" i="0" sz="1200">
            <a:solidFill>
              <a:srgbClr val="000000"/>
            </a:solidFill>
          </a:endParaRPr>
        </a:p>
        <a:p>
          <a:r>
            <a:rPr lang="en-GB" b="0" i="0" sz="1100">
              <a:solidFill>
                <a:srgbClr val="000000"/>
              </a:solidFill>
              <a:latin typeface="+mn-lt"/>
            </a:rPr>
            <a:t>For the majority of analyses, salary is restricted to graduates in full-time UK employment where the currency paid is British pounds (and excludes unpaid/voluntary work).</a:t>
          </a:r>
          <a:endParaRPr lang="en-GB" b="0" i="0" sz="1200">
            <a:solidFill>
              <a:srgbClr val="000000"/>
            </a:solidFill>
          </a:endParaRPr>
        </a:p>
        <a:p>
          <a:r>
            <a:rPr lang="en-GB" b="1" i="0" sz="1100">
              <a:solidFill>
                <a:srgbClr val="000000"/>
              </a:solidFill>
              <a:latin typeface="+mn-lt"/>
            </a:rPr>
            <a:t>Salary band</a:t>
          </a:r>
          <a:r>
            <a:rPr lang="en-GB" b="0" i="0" sz="1100">
              <a:solidFill>
                <a:srgbClr val="000000"/>
              </a:solidFill>
              <a:latin typeface="+mn-lt"/>
            </a:rPr>
            <a:t> describes the annual salary for graduates grouped into £3000 bands, excluding outliers and those that returned a zero salary.</a:t>
          </a:r>
          <a:endParaRPr lang="en-GB" b="0" i="0" sz="1200">
            <a:solidFill>
              <a:srgbClr val="000000"/>
            </a:solidFill>
          </a:endParaRPr>
        </a:p>
        <a:p>
          <a:r>
            <a:rPr lang="en-GB" b="1" i="0" sz="1100">
              <a:solidFill>
                <a:srgbClr val="000000"/>
              </a:solidFill>
              <a:latin typeface="+mn-lt"/>
            </a:rPr>
            <a:t>Mean salary</a:t>
          </a:r>
          <a:r>
            <a:rPr lang="en-GB" b="0" i="0" sz="1100">
              <a:solidFill>
                <a:srgbClr val="000000"/>
              </a:solidFill>
              <a:latin typeface="+mn-lt"/>
            </a:rPr>
            <a:t> is the sum of salaries divided by the number of graduates. Salary outliers, and graduates with zero or unknown salary are excluded. Please note, means based on a population of 7 or fewer graduates will be suppressed.</a:t>
          </a:r>
          <a:endParaRPr lang="en-GB" b="0" i="0" sz="1200">
            <a:solidFill>
              <a:srgbClr val="000000"/>
            </a:solidFill>
          </a:endParaRPr>
        </a:p>
        <a:p>
          <a:r>
            <a:rPr lang="en-GB" b="1" i="0" sz="1100">
              <a:solidFill>
                <a:srgbClr val="000000"/>
              </a:solidFill>
              <a:latin typeface="+mn-lt"/>
            </a:rPr>
            <a:t>Median salary</a:t>
          </a:r>
          <a:r>
            <a:rPr lang="en-GB" b="0" i="0" sz="1100">
              <a:solidFill>
                <a:srgbClr val="000000"/>
              </a:solidFill>
              <a:latin typeface="+mn-lt"/>
            </a:rPr>
            <a:t> and quartiles are calculated and displayed to the nearest £500. Salary outliers, and graduates with a zero or unknown salary are excluded. Please note, medians based on a population of 7 or fewer graduates will be suppressed, and quartiles based on a population of 14 or fewer graduates will also be suppressed.</a:t>
          </a:r>
          <a:endParaRPr lang="en-GB" b="0" i="0" sz="1200">
            <a:solidFill>
              <a:srgbClr val="000000"/>
            </a:solidFill>
          </a:endParaRPr>
        </a:p>
        <a:p>
          <a:r>
            <a:rPr lang="en-GB" b="1" i="0" sz="1100">
              <a:solidFill>
                <a:srgbClr val="000000"/>
              </a:solidFill>
              <a:latin typeface="+mn-lt"/>
            </a:rPr>
            <a:t>Graduate Outcomes Coverage</a:t>
          </a:r>
          <a:endParaRPr lang="en-GB" b="0" i="0" sz="1200">
            <a:solidFill>
              <a:srgbClr val="000000"/>
            </a:solidFill>
          </a:endParaRPr>
        </a:p>
        <a:p>
          <a:r>
            <a:rPr lang="en-GB" b="0" i="0" sz="1100">
              <a:solidFill>
                <a:srgbClr val="000000"/>
              </a:solidFill>
              <a:latin typeface="+mn-lt"/>
            </a:rPr>
            <a:t>The survey includes graduates who achieved their higher education qualifications from Higher Education providers in the UK, and from Further Education colleges (FECs) in England, Wales and Northern Ireland.</a:t>
          </a:r>
          <a:endParaRPr lang="en-GB" b="0" i="0" sz="1200">
            <a:solidFill>
              <a:srgbClr val="000000"/>
            </a:solidFill>
          </a:endParaRPr>
        </a:p>
        <a:p>
          <a:r>
            <a:rPr lang="en-GB" b="0" i="0" sz="1100">
              <a:solidFill>
                <a:srgbClr val="000000"/>
              </a:solidFill>
              <a:latin typeface="+mn-lt"/>
            </a:rPr>
            <a:t>The Graduate Outcomes target population contains all graduates from higher education reported to HESA (and reported to the Individualised Learner Record for graduates from FECs in England and to the Consolidated Data Return for graduates from FECs in Northern Ireland) as obtaining relevant higher education qualifications during the reporting period 01 August to 31 July, and whose study was full-time or part-time (including sandwich students and those writing-up theses).</a:t>
          </a:r>
          <a:endParaRPr lang="en-GB" b="0" i="0" sz="1200">
            <a:solidFill>
              <a:srgbClr val="000000"/>
            </a:solidFill>
          </a:endParaRPr>
        </a:p>
        <a:p>
          <a:r>
            <a:rPr lang="en-GB" b="0" i="0" sz="1100">
              <a:solidFill>
                <a:srgbClr val="000000"/>
              </a:solidFill>
              <a:latin typeface="+mn-lt"/>
            </a:rPr>
            <a:t>Awards from dormant status are only included in the target population for postgraduate research students. Relevant qualifications exclude intercalated degrees, awards to visiting students, students on post-registration health and social care courses, and professional qualifications for serving school teachers.</a:t>
          </a:r>
          <a:endParaRPr lang="en-GB" b="0" i="0" sz="1200">
            <a:solidFill>
              <a:srgbClr val="000000"/>
            </a:solidFill>
          </a:endParaRPr>
        </a:p>
        <a:p>
          <a:r>
            <a:rPr lang="en-GB" b="0" i="0" sz="1100">
              <a:solidFill>
                <a:srgbClr val="000000"/>
              </a:solidFill>
              <a:latin typeface="+mn-lt"/>
            </a:rPr>
            <a:t>Full details of the coverage, inclusion of HE-level students at Further Education providers, and criteria for exclusion can be found on the Coverage of the Record page accessible from the Graduate Outcomes Survey Results links of our </a:t>
          </a:r>
          <a:r>
            <a:rPr lang="en-GB" b="0" i="0" sz="1100" u="sng">
              <a:solidFill>
                <a:srgbClr val="000000"/>
              </a:solidFill>
              <a:latin typeface="+mn-lt"/>
            </a:rPr>
            <a:t>Data collection page</a:t>
          </a:r>
          <a:r>
            <a:rPr lang="en-GB" b="0" i="0" sz="1100">
              <a:solidFill>
                <a:srgbClr val="000000"/>
              </a:solidFill>
              <a:latin typeface="+mn-lt"/>
            </a:rPr>
            <a:t>.</a:t>
          </a:r>
          <a:endParaRPr lang="en-GB" b="0" i="0" sz="1200">
            <a:solidFill>
              <a:srgbClr val="000000"/>
            </a:solidFill>
          </a:endParaRPr>
        </a:p>
        <a:p>
          <a:r>
            <a:rPr lang="en-GB" b="1" i="0" sz="1100">
              <a:solidFill>
                <a:srgbClr val="000000"/>
              </a:solidFill>
              <a:latin typeface="+mn-lt"/>
            </a:rPr>
            <a:t>Eligible Graduate Outcomes population</a:t>
          </a:r>
          <a:r>
            <a:rPr lang="en-GB" b="0" i="0" sz="1100">
              <a:solidFill>
                <a:srgbClr val="000000"/>
              </a:solidFill>
              <a:latin typeface="+mn-lt"/>
            </a:rPr>
            <a:t> includes higher education graduates identified in the HESA Student and AP Student records, the Individualised Learner Record and the Consolidated Data Return that met criteria within the Graduate Outcomes target population based on location of study, mode of study, end date of instance and qualification awarded. Any graduates known to have died or to be seriously ill are included in the target population.</a:t>
          </a:r>
          <a:endParaRPr lang="en-GB" b="0" i="0" sz="1200">
            <a:solidFill>
              <a:srgbClr val="000000"/>
            </a:solidFill>
          </a:endParaRPr>
        </a:p>
        <a:p>
          <a:r>
            <a:rPr lang="en-GB" b="1" i="0" sz="1100">
              <a:solidFill>
                <a:srgbClr val="000000"/>
              </a:solidFill>
              <a:latin typeface="+mn-lt"/>
            </a:rPr>
            <a:t>Known outcomes</a:t>
          </a:r>
          <a:r>
            <a:rPr lang="en-GB" b="0" i="0" sz="1100">
              <a:solidFill>
                <a:srgbClr val="000000"/>
              </a:solidFill>
              <a:latin typeface="+mn-lt"/>
            </a:rPr>
            <a:t> includes graduates within the eligible Graduate Outcomes population who replied to the Graduate Outcomes survey with a complete or partial response.</a:t>
          </a:r>
          <a:endParaRPr lang="en-GB" b="0" i="0" sz="1200">
            <a:solidFill>
              <a:srgbClr val="000000"/>
            </a:solidFill>
          </a:endParaRPr>
        </a:p>
        <a:p>
          <a:r>
            <a:rPr lang="en-GB" b="1" i="0" sz="1100">
              <a:solidFill>
                <a:srgbClr val="000000"/>
              </a:solidFill>
              <a:latin typeface="+mn-lt"/>
            </a:rPr>
            <a:t>Non-respondents</a:t>
          </a:r>
          <a:r>
            <a:rPr lang="en-GB" b="0" i="0" sz="1100">
              <a:solidFill>
                <a:srgbClr val="000000"/>
              </a:solidFill>
              <a:latin typeface="+mn-lt"/>
            </a:rPr>
            <a:t> include all those who did not respond to the survey, including those who refused to take part. It also includes those who started the survey but did not sufficiently complete the first two questions, which are used to determine current activity status.</a:t>
          </a:r>
          <a:endParaRPr lang="en-GB" b="0" i="0" sz="1200">
            <a:solidFill>
              <a:srgbClr val="000000"/>
            </a:solidFill>
          </a:endParaRPr>
        </a:p>
        <a:p>
          <a:r>
            <a:rPr lang="en-GB" b="1" i="0" sz="1100">
              <a:solidFill>
                <a:srgbClr val="000000"/>
              </a:solidFill>
              <a:latin typeface="+mn-lt"/>
            </a:rPr>
            <a:t>Completed responses</a:t>
          </a:r>
          <a:r>
            <a:rPr lang="en-GB" b="0" i="0" sz="1100">
              <a:solidFill>
                <a:srgbClr val="000000"/>
              </a:solidFill>
              <a:latin typeface="+mn-lt"/>
            </a:rPr>
            <a:t> are those in in which the graduate completed all the compulsory questions specified in their question route.</a:t>
          </a:r>
          <a:endParaRPr lang="en-GB" b="0" i="0" sz="1200">
            <a:solidFill>
              <a:srgbClr val="000000"/>
            </a:solidFill>
          </a:endParaRPr>
        </a:p>
        <a:p>
          <a:r>
            <a:rPr lang="en-GB" b="1" i="0" sz="1100">
              <a:solidFill>
                <a:srgbClr val="000000"/>
              </a:solidFill>
              <a:latin typeface="+mn-lt"/>
            </a:rPr>
            <a:t>Partially completed responses</a:t>
          </a:r>
          <a:r>
            <a:rPr lang="en-GB" b="0" i="0" sz="1100">
              <a:solidFill>
                <a:srgbClr val="000000"/>
              </a:solidFill>
              <a:latin typeface="+mn-lt"/>
            </a:rPr>
            <a:t> are those in which the graduate did not complete all the compulsory questions specified in their question route, having completed the first two questions, which discuss activities.</a:t>
          </a:r>
          <a:endParaRPr lang="en-GB" b="0" i="0" sz="1200">
            <a:solidFill>
              <a:srgbClr val="000000"/>
            </a:solidFill>
          </a:endParaRPr>
        </a:p>
        <a:p>
          <a:r>
            <a:rPr lang="en-GB" b="1" i="0" sz="1100">
              <a:solidFill>
                <a:srgbClr val="000000"/>
              </a:solidFill>
              <a:latin typeface="+mn-lt"/>
            </a:rPr>
            <a:t>Response rate</a:t>
          </a:r>
          <a:r>
            <a:rPr lang="en-GB" b="0" i="0" sz="1100">
              <a:solidFill>
                <a:srgbClr val="000000"/>
              </a:solidFill>
              <a:latin typeface="+mn-lt"/>
            </a:rPr>
            <a:t> is the number of responses expressed as a percentage of the eligible Graduate Outcomes population.</a:t>
          </a:r>
          <a:endParaRPr lang="en-GB" b="0" i="0" sz="1200">
            <a:solidFill>
              <a:srgbClr val="000000"/>
            </a:solidFill>
          </a:endParaRPr>
        </a:p>
        <a:p>
          <a:r>
            <a:rPr lang="en-GB" b="1" i="0" sz="1100">
              <a:solidFill>
                <a:srgbClr val="000000"/>
              </a:solidFill>
              <a:latin typeface="+mn-lt"/>
            </a:rPr>
            <a:t>Survey census weeks and reference dates  </a:t>
          </a:r>
          <a:endParaRPr lang="en-GB" b="0" i="0" sz="1200">
            <a:solidFill>
              <a:srgbClr val="000000"/>
            </a:solidFill>
          </a:endParaRPr>
        </a:p>
        <a:p>
          <a:r>
            <a:rPr lang="en-GB" b="0" i="0" sz="1100">
              <a:solidFill>
                <a:srgbClr val="000000"/>
              </a:solidFill>
              <a:latin typeface="+mn-lt"/>
            </a:rPr>
            <a:t>Graduate Outcomes collects information about the activities and perspectives of graduates approximately 15 months after they complete their HE studies.</a:t>
          </a:r>
          <a:endParaRPr lang="en-GB" b="0" i="0" sz="1200">
            <a:solidFill>
              <a:srgbClr val="000000"/>
            </a:solidFill>
          </a:endParaRPr>
        </a:p>
        <a:p>
          <a:r>
            <a:rPr lang="en-GB" b="0" i="0" sz="1100">
              <a:solidFill>
                <a:srgbClr val="000000"/>
              </a:solidFill>
              <a:latin typeface="+mn-lt"/>
            </a:rPr>
            <a:t>Graduates are split into four cohorts depending on the date that they completed their studies. Each cohort covers a three-month span of the graduating academic year:</a:t>
          </a:r>
          <a:endParaRPr lang="en-GB" b="0" i="0" sz="1200">
            <a:solidFill>
              <a:srgbClr val="000000"/>
            </a:solidFill>
          </a:endParaRPr>
        </a:p>
        <a:p>
          <a:r>
            <a:rPr lang="en-GB" b="0" i="0" sz="1100">
              <a:solidFill>
                <a:srgbClr val="000000"/>
              </a:solidFill>
              <a:latin typeface="+mn-lt"/>
            </a:rPr>
            <a:t>August – October</a:t>
          </a:r>
          <a:endParaRPr lang="en-GB" b="0" i="0" sz="1200">
            <a:solidFill>
              <a:srgbClr val="000000"/>
            </a:solidFill>
          </a:endParaRPr>
        </a:p>
        <a:p>
          <a:r>
            <a:rPr lang="en-GB" b="0" i="0" sz="1100">
              <a:solidFill>
                <a:srgbClr val="000000"/>
              </a:solidFill>
              <a:latin typeface="+mn-lt"/>
            </a:rPr>
            <a:t>November – January</a:t>
          </a:r>
          <a:endParaRPr lang="en-GB" b="0" i="0" sz="1200">
            <a:solidFill>
              <a:srgbClr val="000000"/>
            </a:solidFill>
          </a:endParaRPr>
        </a:p>
        <a:p>
          <a:r>
            <a:rPr lang="en-GB" b="0" i="0" sz="1100">
              <a:solidFill>
                <a:srgbClr val="000000"/>
              </a:solidFill>
              <a:latin typeface="+mn-lt"/>
            </a:rPr>
            <a:t>February – April</a:t>
          </a:r>
          <a:endParaRPr lang="en-GB" b="0" i="0" sz="1200">
            <a:solidFill>
              <a:srgbClr val="000000"/>
            </a:solidFill>
          </a:endParaRPr>
        </a:p>
        <a:p>
          <a:r>
            <a:rPr lang="en-GB" b="0" i="0" sz="1100">
              <a:solidFill>
                <a:srgbClr val="000000"/>
              </a:solidFill>
              <a:latin typeface="+mn-lt"/>
            </a:rPr>
            <a:t>May – July</a:t>
          </a:r>
          <a:endParaRPr lang="en-GB" b="0" i="0" sz="1200">
            <a:solidFill>
              <a:srgbClr val="000000"/>
            </a:solidFill>
          </a:endParaRPr>
        </a:p>
        <a:p>
          <a:r>
            <a:rPr lang="en-GB" b="0" i="0" sz="1100">
              <a:solidFill>
                <a:srgbClr val="000000"/>
              </a:solidFill>
              <a:latin typeface="+mn-lt"/>
            </a:rPr>
            <a:t>Graduates in each cohort are asked about activities that relate to a seven-day census week occurring approximately 15 months after the study completion period. The timings of the survey follow the following pattern:</a:t>
          </a:r>
          <a:endParaRPr lang="en-GB" b="0" i="0" sz="1200">
            <a:solidFill>
              <a:srgbClr val="000000"/>
            </a:solidFill>
          </a:endParaRPr>
        </a:p>
        <a:p>
          <a:r>
            <a:rPr lang="en-GB" b="1" i="0" sz="1100">
              <a:solidFill>
                <a:srgbClr val="000000"/>
              </a:solidFill>
              <a:latin typeface="+mn-lt"/>
            </a:rPr>
            <a:t>Cohort A </a:t>
          </a:r>
          <a:r>
            <a:rPr lang="en-GB" b="0" i="0" sz="1100">
              <a:solidFill>
                <a:srgbClr val="000000"/>
              </a:solidFill>
              <a:latin typeface="+mn-lt"/>
            </a:rPr>
            <a:t>contains graduates who completed their studies from 1 August – 31 October in the academic year in question. These were surveyed between December and February (15 months following study completion period), with the questions stating the census week as the first week in the December of that survey period.</a:t>
          </a:r>
          <a:endParaRPr lang="en-GB" b="0" i="0" sz="1200">
            <a:solidFill>
              <a:srgbClr val="000000"/>
            </a:solidFill>
          </a:endParaRPr>
        </a:p>
        <a:p>
          <a:r>
            <a:rPr lang="en-GB" b="1" i="0" sz="1100">
              <a:solidFill>
                <a:srgbClr val="000000"/>
              </a:solidFill>
              <a:latin typeface="+mn-lt"/>
            </a:rPr>
            <a:t>Cohort B</a:t>
          </a:r>
          <a:r>
            <a:rPr lang="en-GB" b="0" i="0" sz="1100">
              <a:solidFill>
                <a:srgbClr val="000000"/>
              </a:solidFill>
              <a:latin typeface="+mn-lt"/>
            </a:rPr>
            <a:t> contains graduates who completed their studies from 1 November – 31 January in the academic year in question. These were surveyed between March and May (15 months following study completion period), with the questions stating the census week as the first week in March of that survey period.</a:t>
          </a:r>
          <a:endParaRPr lang="en-GB" b="0" i="0" sz="1200">
            <a:solidFill>
              <a:srgbClr val="000000"/>
            </a:solidFill>
          </a:endParaRPr>
        </a:p>
        <a:p>
          <a:r>
            <a:rPr lang="en-GB" b="1" i="0" sz="1100">
              <a:solidFill>
                <a:srgbClr val="000000"/>
              </a:solidFill>
              <a:latin typeface="+mn-lt"/>
            </a:rPr>
            <a:t>Cohort C</a:t>
          </a:r>
          <a:r>
            <a:rPr lang="en-GB" b="0" i="0" sz="1100">
              <a:solidFill>
                <a:srgbClr val="000000"/>
              </a:solidFill>
              <a:latin typeface="+mn-lt"/>
            </a:rPr>
            <a:t> contains graduates who completed their studies from 1 February – 30 April in the academic year in question. These were surveyed between June and August (15 months following study completion period), with the questions stating the census week as the first week in June of that survey period.</a:t>
          </a:r>
          <a:endParaRPr lang="en-GB" b="0" i="0" sz="1200">
            <a:solidFill>
              <a:srgbClr val="000000"/>
            </a:solidFill>
          </a:endParaRPr>
        </a:p>
        <a:p>
          <a:r>
            <a:rPr lang="en-GB" b="1" i="0" sz="1100">
              <a:solidFill>
                <a:srgbClr val="000000"/>
              </a:solidFill>
              <a:latin typeface="+mn-lt"/>
            </a:rPr>
            <a:t>Cohort D </a:t>
          </a:r>
          <a:r>
            <a:rPr lang="en-GB" b="0" i="0" sz="1100">
              <a:solidFill>
                <a:srgbClr val="000000"/>
              </a:solidFill>
              <a:latin typeface="+mn-lt"/>
            </a:rPr>
            <a:t>contains graduates who completed their studies from 1 May – 31 July in the academic year in question. These were surveyed between September and November (15 months following study completion period), with the questions stating the census week as the first week in September of that survey period.</a:t>
          </a:r>
          <a:endParaRPr lang="en-GB" b="0" i="0" sz="1200">
            <a:solidFill>
              <a:srgbClr val="000000"/>
            </a:solidFill>
          </a:endParaRPr>
        </a:p>
        <a:p>
          <a:r>
            <a:rPr lang="en-GB" b="0" i="0" sz="1100">
              <a:solidFill>
                <a:srgbClr val="000000"/>
              </a:solidFill>
              <a:latin typeface="+mn-lt"/>
            </a:rPr>
            <a:t>Graduates awarded multiple qualifications which fall into different cohort periods within the academic year, are surveyed multiple times; with each survey relating to the specific qualification obtained within the relevant study-completion period.</a:t>
          </a:r>
          <a:endParaRPr lang="en-GB" b="0" i="0" sz="1200">
            <a:solidFill>
              <a:srgbClr val="000000"/>
            </a:solidFill>
          </a:endParaRPr>
        </a:p>
        <a:p>
          <a:r>
            <a:rPr lang="en-GB" b="1" i="0" sz="1100">
              <a:solidFill>
                <a:srgbClr val="000000"/>
              </a:solidFill>
              <a:latin typeface="+mn-lt"/>
            </a:rPr>
            <a:t>Rounding and suppression strategy</a:t>
          </a:r>
          <a:endParaRPr lang="en-GB" b="0" i="0" sz="1200">
            <a:solidFill>
              <a:srgbClr val="000000"/>
            </a:solidFill>
          </a:endParaRPr>
        </a:p>
        <a:p>
          <a:r>
            <a:rPr lang="en-GB" b="0" i="0" sz="1100">
              <a:solidFill>
                <a:srgbClr val="000000"/>
              </a:solidFill>
              <a:latin typeface="+mn-lt"/>
            </a:rPr>
            <a:t>For data protection reasons we implement a strategy in published and released tabulations designed to prevent the disclosure of personal information about any individual. This strategy involves rounding all numbers to the nearest multiple of 5 and suppressing percentages and averages based on small populations.</a:t>
          </a:r>
          <a:endParaRPr lang="en-GB" b="0" i="0" sz="1200">
            <a:solidFill>
              <a:srgbClr val="000000"/>
            </a:solidFill>
          </a:endParaRPr>
        </a:p>
        <a:p>
          <a:r>
            <a:rPr lang="en-GB" b="0" i="0" sz="1100" u="sng">
              <a:solidFill>
                <a:srgbClr val="000000"/>
              </a:solidFill>
              <a:latin typeface="+mn-lt"/>
            </a:rPr>
            <a:t>HESA Services Standard Rounding Methodology:</a:t>
          </a:r>
          <a:endParaRPr lang="en-GB" b="0" i="0" sz="1200">
            <a:solidFill>
              <a:srgbClr val="000000"/>
            </a:solidFill>
          </a:endParaRPr>
        </a:p>
        <a:p>
          <a:r>
            <a:rPr lang="en-GB" b="0" i="0" sz="1100">
              <a:solidFill>
                <a:srgbClr val="000000"/>
              </a:solidFill>
              <a:latin typeface="+mn-lt"/>
            </a:rPr>
            <a:t>	- All numbers are rounded to the nearest multiple of 5</a:t>
          </a:r>
          <a:endParaRPr lang="en-GB" b="0" i="0" sz="1200">
            <a:solidFill>
              <a:srgbClr val="000000"/>
            </a:solidFill>
          </a:endParaRPr>
        </a:p>
        <a:p>
          <a:r>
            <a:rPr lang="en-GB" b="0" i="0" sz="1100">
              <a:solidFill>
                <a:srgbClr val="000000"/>
              </a:solidFill>
              <a:latin typeface="+mn-lt"/>
            </a:rPr>
            <a:t>	- Any number lower than 2.5 is rounded to 0</a:t>
          </a:r>
          <a:endParaRPr lang="en-GB" b="0" i="0" sz="1200">
            <a:solidFill>
              <a:srgbClr val="000000"/>
            </a:solidFill>
          </a:endParaRPr>
        </a:p>
        <a:p>
          <a:r>
            <a:rPr lang="en-GB" b="0" i="0" sz="1100">
              <a:solidFill>
                <a:srgbClr val="000000"/>
              </a:solidFill>
              <a:latin typeface="+mn-lt"/>
            </a:rPr>
            <a:t>	- Halves are always rounded upwards (e.g. 2.5 is rounded to 5)</a:t>
          </a:r>
          <a:endParaRPr lang="en-GB" b="0" i="0" sz="1200">
            <a:solidFill>
              <a:srgbClr val="000000"/>
            </a:solidFill>
          </a:endParaRPr>
        </a:p>
        <a:p>
          <a:r>
            <a:rPr lang="en-GB" b="0" i="0" sz="1100">
              <a:solidFill>
                <a:srgbClr val="000000"/>
              </a:solidFill>
              <a:latin typeface="+mn-lt"/>
            </a:rPr>
            <a:t>	- Percentages based on fewer than 22.5 individuals are suppressed</a:t>
          </a:r>
          <a:endParaRPr lang="en-GB" b="0" i="0" sz="1200">
            <a:solidFill>
              <a:srgbClr val="000000"/>
            </a:solidFill>
          </a:endParaRPr>
        </a:p>
        <a:p>
          <a:r>
            <a:rPr lang="en-GB" b="0" i="0" sz="1100">
              <a:solidFill>
                <a:srgbClr val="000000"/>
              </a:solidFill>
              <a:latin typeface="+mn-lt"/>
            </a:rPr>
            <a:t>	- Averages based on 7 or fewer individuals are suppressed</a:t>
          </a:r>
          <a:endParaRPr lang="en-GB" b="0" i="0" sz="1200">
            <a:solidFill>
              <a:srgbClr val="000000"/>
            </a:solidFill>
          </a:endParaRPr>
        </a:p>
        <a:p>
          <a:r>
            <a:rPr lang="en-GB" b="0" i="0" sz="1100">
              <a:solidFill>
                <a:srgbClr val="000000"/>
              </a:solidFill>
              <a:latin typeface="+mn-lt"/>
            </a:rPr>
            <a:t>	- The above requirements apply to headcounts, FPE and FTE data</a:t>
          </a:r>
          <a:endParaRPr lang="en-GB" b="0" i="0" sz="1200">
            <a:solidFill>
              <a:srgbClr val="000000"/>
            </a:solidFill>
          </a:endParaRPr>
        </a:p>
        <a:p>
          <a:r>
            <a:rPr lang="en-GB" b="0" i="0" sz="1100">
              <a:solidFill>
                <a:srgbClr val="000000"/>
              </a:solidFill>
              <a:latin typeface="+mn-lt"/>
            </a:rPr>
            <a:t>	- Financial data is not rounded</a:t>
          </a:r>
          <a:endParaRPr lang="en-GB" b="0" i="0" sz="1200">
            <a:solidFill>
              <a:srgbClr val="000000"/>
            </a:solidFill>
          </a:endParaRPr>
        </a:p>
        <a:p>
          <a:r>
            <a:rPr lang="en-GB" b="0" i="0" sz="1100">
              <a:solidFill>
                <a:srgbClr val="000000"/>
              </a:solidFill>
              <a:latin typeface="+mn-lt"/>
            </a:rPr>
            <a:t>Total figures are also subject to this rounding methodology after calculation; so the sum of numbers in each row or column may not match the total shown. Suppressed values are normally represented as '..' in published tables.</a:t>
          </a:r>
          <a:endParaRPr lang="en-GB" b="0" i="0" sz="1200">
            <a:solidFill>
              <a:srgbClr val="000000"/>
            </a:solidFill>
          </a:endParaRPr>
        </a:p>
        <a:p>
          <a:r>
            <a:rPr lang="en-GB" b="0" i="0" sz="1100">
              <a:solidFill>
                <a:srgbClr val="000000"/>
              </a:solidFill>
              <a:latin typeface="+mn-lt"/>
            </a:rPr>
            <a:t>For more information on the rounding methodology, including worked examples and instructions on how to apply rounding, please see Rounding and suppression to anonymise statistics.</a:t>
          </a:r>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114700</xdr:colOff>
      <xdr:row>165</xdr:row>
      <xdr:rowOff>39052</xdr:rowOff>
    </xdr:from>
    <xdr:ext cx="12544425" cy="13735050"/>
    <xdr:sp macro="">
      <xdr:nvSpPr>
        <xdr:cNvPr id="3" name="TextBox 2">
          <a:extLst xmlns:a="http://schemas.openxmlformats.org/drawingml/2006/main">
            <a:ext uri="{FF2B5EF4-FFF2-40B4-BE49-F238E27FC236}">
              <a16:creationId xmlns:a16="http://schemas.microsoft.com/office/drawing/2014/main" id="{42C2C4F9-378A-4058-9A87-FB78E8A62233}"/>
            </a:ext>
          </a:extLst>
        </xdr:cNvPr>
        <xdr:cNvSpPr txBox="1"/>
      </xdr:nvSpPr>
      <xdr:spPr>
        <a:xfrm>
          <a:off x="705261" y="39606107"/>
          <a:ext cx="12544014" cy="1373389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r>
            <a:rPr lang="en-GB" b="1" i="0" sz="1100">
              <a:solidFill>
                <a:srgbClr val="000000"/>
              </a:solidFill>
              <a:latin typeface="+mn-lt"/>
            </a:rPr>
            <a:t>Definitions</a:t>
          </a:r>
          <a:endParaRPr lang="en-GB" b="0" i="0" sz="1200">
            <a:solidFill>
              <a:srgbClr val="000000"/>
            </a:solidFill>
          </a:endParaRPr>
        </a:p>
        <a:p>
          <a:r>
            <a:rPr lang="en-GB" b="1" i="0" sz="1100">
              <a:solidFill>
                <a:srgbClr val="000000"/>
              </a:solidFill>
              <a:latin typeface="+mn-lt"/>
            </a:rPr>
            <a:t>Salary</a:t>
          </a:r>
          <a:r>
            <a:rPr lang="en-GB" b="1" i="0" sz="1100">
              <a:solidFill>
                <a:srgbClr val="000000"/>
              </a:solidFill>
              <a:latin typeface="+mn-lt"/>
            </a:rPr>
            <a:t> Data</a:t>
          </a:r>
          <a:endParaRPr lang="en-GB" b="0" i="0" sz="1200">
            <a:solidFill>
              <a:srgbClr val="000000"/>
            </a:solidFill>
          </a:endParaRPr>
        </a:p>
        <a:p>
          <a:r>
            <a:rPr lang="en-GB" b="0" i="0" sz="1100">
              <a:solidFill>
                <a:srgbClr val="000000"/>
              </a:solidFill>
              <a:latin typeface="+mn-lt"/>
            </a:rPr>
            <a:t>Salary data is collected for those graduates who state that they are in paid work for an employer and/or self-employment/freelancing. It describes the annual pay (before tax) of the graduate’s main employment during census week. This is not a mandatory question, and the salaries are self-reported by the graduates.</a:t>
          </a:r>
          <a:endParaRPr lang="en-GB" b="0" i="0" sz="1200">
            <a:solidFill>
              <a:srgbClr val="000000"/>
            </a:solidFill>
          </a:endParaRPr>
        </a:p>
        <a:p>
          <a:r>
            <a:rPr lang="en-GB" b="1" i="0" sz="1100">
              <a:solidFill>
                <a:srgbClr val="000000"/>
              </a:solidFill>
              <a:latin typeface="+mn-lt"/>
            </a:rPr>
            <a:t>Removal of salary outliers</a:t>
          </a:r>
          <a:endParaRPr lang="en-GB" b="0" i="0" sz="1200">
            <a:solidFill>
              <a:srgbClr val="000000"/>
            </a:solidFill>
          </a:endParaRPr>
        </a:p>
        <a:p>
          <a:r>
            <a:rPr lang="en-GB" b="0" i="0" sz="1100">
              <a:solidFill>
                <a:srgbClr val="000000"/>
              </a:solidFill>
              <a:latin typeface="+mn-lt"/>
            </a:rPr>
            <a:t>Following analysis of salary data, which was suggestive of data quality issues, HESA have taken the decision to exclude salary outliers from published statistics.</a:t>
          </a:r>
          <a:endParaRPr lang="en-GB" b="0" i="0" sz="1200">
            <a:solidFill>
              <a:srgbClr val="000000"/>
            </a:solidFill>
          </a:endParaRPr>
        </a:p>
        <a:p>
          <a:r>
            <a:rPr lang="en-GB" b="0" i="0" sz="1100">
              <a:solidFill>
                <a:srgbClr val="000000"/>
              </a:solidFill>
              <a:latin typeface="+mn-lt"/>
            </a:rPr>
            <a:t>At the lower extreme of the salary range, graduates who reported an annual salary calculated to be below the UK national minimum wage for those aged 21-24 pertaining to the census period are removed. This is based on the assumption that a full-time graduate would be working 30 hours, 52 weeks of the year. </a:t>
          </a:r>
          <a:endParaRPr lang="en-GB" b="0" i="0" sz="1200">
            <a:solidFill>
              <a:srgbClr val="000000"/>
            </a:solidFill>
          </a:endParaRPr>
        </a:p>
        <a:p>
          <a:r>
            <a:rPr lang="en-GB" b="0" i="0" sz="1100">
              <a:solidFill>
                <a:srgbClr val="000000"/>
              </a:solidFill>
              <a:latin typeface="+mn-lt"/>
            </a:rPr>
            <a:t>For 2017/18 graduates, the April 2018 - March 2019 minimum wage of £7.38 per hour was used, resulting in a lower cut-off of salaries below £11,513.</a:t>
          </a:r>
          <a:endParaRPr lang="en-GB" b="0" i="0" sz="1200">
            <a:solidFill>
              <a:srgbClr val="000000"/>
            </a:solidFill>
          </a:endParaRPr>
        </a:p>
        <a:p>
          <a:r>
            <a:rPr lang="en-GB" b="0" i="0" sz="1100">
              <a:solidFill>
                <a:srgbClr val="000000"/>
              </a:solidFill>
              <a:latin typeface="+mn-lt"/>
            </a:rPr>
            <a:t>For 2018/19 graduates, the April 2019 - March 2020 minimum wage of £7.70 per hour was used. Some graduates in this cohort were furloughed during the COVID-19 pandemic (the Graduate Outcomes quality report details further information about survey alterations due to the pandemic). To account for these furloughed graduates the minimum wage was multiplied by 0.8 resulting in a lower cut-off of salaries below £9,610.</a:t>
          </a:r>
          <a:endParaRPr lang="en-GB" b="0" i="0" sz="1200">
            <a:solidFill>
              <a:srgbClr val="000000"/>
            </a:solidFill>
          </a:endParaRPr>
        </a:p>
        <a:p>
          <a:r>
            <a:rPr lang="en-GB" b="0" i="0" sz="1100">
              <a:solidFill>
                <a:srgbClr val="000000"/>
              </a:solidFill>
              <a:latin typeface="+mn-lt"/>
            </a:rPr>
            <a:t>For 2019/20 graduates, the April 2020 - March 2021 minimum wage of £8.20 per hour was used. Some graduates in this cohort were furloughed during the COVID-19 pandemic (the Graduate Outcomes quality report details further information about survey alterations due to the pandemic). To account for these furloughed graduates the minimum wage was multiplied by 0.8 resulting in a lower cut-off of salaries below £10,233.</a:t>
          </a:r>
          <a:endParaRPr lang="en-GB" b="0" i="0" sz="1200">
            <a:solidFill>
              <a:srgbClr val="000000"/>
            </a:solidFill>
          </a:endParaRPr>
        </a:p>
        <a:p>
          <a:r>
            <a:rPr lang="en-GB" b="0" i="0" sz="1100">
              <a:solidFill>
                <a:srgbClr val="000000"/>
              </a:solidFill>
              <a:latin typeface="+mn-lt"/>
            </a:rPr>
            <a:t>For 2020/21 graduates, the April 2021 - March 2022 minimum wage of £8.36 per hour was used, resulting in a lower cut-off of salaries below £13,042.</a:t>
          </a:r>
          <a:endParaRPr lang="en-GB" b="0" i="0" sz="1200">
            <a:solidFill>
              <a:srgbClr val="000000"/>
            </a:solidFill>
          </a:endParaRPr>
        </a:p>
        <a:p>
          <a:r>
            <a:rPr lang="en-GB" b="0" i="0" sz="1100">
              <a:solidFill>
                <a:srgbClr val="000000"/>
              </a:solidFill>
              <a:latin typeface="+mn-lt"/>
            </a:rPr>
            <a:t>At the upper extreme of the salary range, salaries have been excluded as follows: </a:t>
          </a:r>
          <a:endParaRPr lang="en-GB" b="0" i="0" sz="1200">
            <a:solidFill>
              <a:srgbClr val="000000"/>
            </a:solidFill>
          </a:endParaRPr>
        </a:p>
        <a:p>
          <a:r>
            <a:rPr lang="en-GB" b="0" i="0" sz="1100">
              <a:solidFill>
                <a:srgbClr val="000000"/>
              </a:solidFill>
              <a:latin typeface="+mn-lt"/>
            </a:rPr>
            <a:t>In 2017/18 - 2020/21, graduates reporting a salary of more than £245,000 were excluded. This followed analysis of the quality of the data of salaries at the upper end and accounts for the top 0.1% of salaries.</a:t>
          </a:r>
          <a:endParaRPr lang="en-GB" b="0" i="0" sz="1200">
            <a:solidFill>
              <a:srgbClr val="000000"/>
            </a:solidFill>
          </a:endParaRPr>
        </a:p>
        <a:p>
          <a:r>
            <a:rPr lang="en-GB" b="0" i="0" sz="1100">
              <a:solidFill>
                <a:srgbClr val="000000"/>
              </a:solidFill>
              <a:latin typeface="+mn-lt"/>
            </a:rPr>
            <a:t>More information on salary data and outliers is available in the </a:t>
          </a:r>
          <a:r>
            <a:rPr lang="en-GB" b="0" i="0" sz="1100" u="sng">
              <a:solidFill>
                <a:srgbClr val="000000"/>
              </a:solidFill>
              <a:latin typeface="+mn-lt"/>
            </a:rPr>
            <a:t>methodology statement</a:t>
          </a:r>
          <a:r>
            <a:rPr lang="en-GB" b="0" i="0" sz="1100">
              <a:solidFill>
                <a:srgbClr val="000000"/>
              </a:solidFill>
              <a:latin typeface="+mn-lt"/>
            </a:rPr>
            <a:t>.</a:t>
          </a:r>
          <a:endParaRPr lang="en-GB" b="0" i="0" sz="1200">
            <a:solidFill>
              <a:srgbClr val="000000"/>
            </a:solidFill>
          </a:endParaRPr>
        </a:p>
        <a:p>
          <a:r>
            <a:rPr lang="en-GB" b="1" i="0" sz="1100">
              <a:solidFill>
                <a:srgbClr val="000000"/>
              </a:solidFill>
              <a:latin typeface="+mn-lt"/>
            </a:rPr>
            <a:t>Salary presentation</a:t>
          </a:r>
          <a:endParaRPr lang="en-GB" b="0" i="0" sz="1200">
            <a:solidFill>
              <a:srgbClr val="000000"/>
            </a:solidFill>
          </a:endParaRPr>
        </a:p>
        <a:p>
          <a:r>
            <a:rPr lang="en-GB" b="0" i="0" sz="1100">
              <a:solidFill>
                <a:srgbClr val="000000"/>
              </a:solidFill>
              <a:latin typeface="+mn-lt"/>
            </a:rPr>
            <a:t>For the majority of analyses, salary is restricted to graduates in full-time UK employment where the currency paid is British pounds (and excludes unpaid/voluntary work).</a:t>
          </a:r>
          <a:endParaRPr lang="en-GB" b="0" i="0" sz="1200">
            <a:solidFill>
              <a:srgbClr val="000000"/>
            </a:solidFill>
          </a:endParaRPr>
        </a:p>
        <a:p>
          <a:r>
            <a:rPr lang="en-GB" b="1" i="0" sz="1100">
              <a:solidFill>
                <a:srgbClr val="000000"/>
              </a:solidFill>
              <a:latin typeface="+mn-lt"/>
            </a:rPr>
            <a:t>Salary band</a:t>
          </a:r>
          <a:r>
            <a:rPr lang="en-GB" b="0" i="0" sz="1100">
              <a:solidFill>
                <a:srgbClr val="000000"/>
              </a:solidFill>
              <a:latin typeface="+mn-lt"/>
            </a:rPr>
            <a:t> describes the annual salary for graduates grouped into £3000 bands, excluding outliers and those that returned a zero salary.</a:t>
          </a:r>
          <a:endParaRPr lang="en-GB" b="0" i="0" sz="1200">
            <a:solidFill>
              <a:srgbClr val="000000"/>
            </a:solidFill>
          </a:endParaRPr>
        </a:p>
        <a:p>
          <a:r>
            <a:rPr lang="en-GB" b="1" i="0" sz="1100">
              <a:solidFill>
                <a:srgbClr val="000000"/>
              </a:solidFill>
              <a:latin typeface="+mn-lt"/>
            </a:rPr>
            <a:t>Mean salary</a:t>
          </a:r>
          <a:r>
            <a:rPr lang="en-GB" b="0" i="0" sz="1100">
              <a:solidFill>
                <a:srgbClr val="000000"/>
              </a:solidFill>
              <a:latin typeface="+mn-lt"/>
            </a:rPr>
            <a:t> is the sum of salaries divided by the number of graduates. Salary outliers, and graduates with zero or unknown salary are excluded. Please note, means based on a population of 7 or fewer graduates will be suppressed.</a:t>
          </a:r>
          <a:endParaRPr lang="en-GB" b="0" i="0" sz="1200">
            <a:solidFill>
              <a:srgbClr val="000000"/>
            </a:solidFill>
          </a:endParaRPr>
        </a:p>
        <a:p>
          <a:r>
            <a:rPr lang="en-GB" b="1" i="0" sz="1100">
              <a:solidFill>
                <a:srgbClr val="000000"/>
              </a:solidFill>
              <a:latin typeface="+mn-lt"/>
            </a:rPr>
            <a:t>Median salary</a:t>
          </a:r>
          <a:r>
            <a:rPr lang="en-GB" b="0" i="0" sz="1100">
              <a:solidFill>
                <a:srgbClr val="000000"/>
              </a:solidFill>
              <a:latin typeface="+mn-lt"/>
            </a:rPr>
            <a:t> and quartiles are calculated and displayed to the nearest £500. Salary outliers, and graduates with a zero or unknown salary are excluded. Please note, medians based on a population of 7 or fewer graduates will be suppressed, and quartiles based on a population of 14 or fewer graduates will also be suppressed.</a:t>
          </a:r>
          <a:endParaRPr lang="en-GB" b="0" i="0" sz="1200">
            <a:solidFill>
              <a:srgbClr val="000000"/>
            </a:solidFill>
          </a:endParaRPr>
        </a:p>
        <a:p>
          <a:r>
            <a:rPr lang="en-GB" b="1" i="0" sz="1100">
              <a:solidFill>
                <a:srgbClr val="000000"/>
              </a:solidFill>
              <a:latin typeface="+mn-lt"/>
            </a:rPr>
            <a:t>Graduate Outcomes Coverage</a:t>
          </a:r>
          <a:endParaRPr lang="en-GB" b="0" i="0" sz="1200">
            <a:solidFill>
              <a:srgbClr val="000000"/>
            </a:solidFill>
          </a:endParaRPr>
        </a:p>
        <a:p>
          <a:r>
            <a:rPr lang="en-GB" b="0" i="0" sz="1100">
              <a:solidFill>
                <a:srgbClr val="000000"/>
              </a:solidFill>
              <a:latin typeface="+mn-lt"/>
            </a:rPr>
            <a:t>The survey includes graduates who achieved their higher education qualifications from Higher Education providers in the UK, and from Further Education colleges (FECs) in England, Wales and Northern Ireland.</a:t>
          </a:r>
          <a:endParaRPr lang="en-GB" b="0" i="0" sz="1200">
            <a:solidFill>
              <a:srgbClr val="000000"/>
            </a:solidFill>
          </a:endParaRPr>
        </a:p>
        <a:p>
          <a:r>
            <a:rPr lang="en-GB" b="0" i="0" sz="1100">
              <a:solidFill>
                <a:srgbClr val="000000"/>
              </a:solidFill>
              <a:latin typeface="+mn-lt"/>
            </a:rPr>
            <a:t>The Graduate Outcomes target population contains all graduates from higher education reported to HESA (and reported to the Individualised Learner Record for graduates from FECs in England and to the Consolidated Data Return for graduates from FECs in Northern Ireland) as obtaining relevant higher education qualifications during the reporting period 01 August to 31 July, and whose study was full-time or part-time (including sandwich students and those writing-up theses).</a:t>
          </a:r>
          <a:endParaRPr lang="en-GB" b="0" i="0" sz="1200">
            <a:solidFill>
              <a:srgbClr val="000000"/>
            </a:solidFill>
          </a:endParaRPr>
        </a:p>
        <a:p>
          <a:r>
            <a:rPr lang="en-GB" b="0" i="0" sz="1100">
              <a:solidFill>
                <a:srgbClr val="000000"/>
              </a:solidFill>
              <a:latin typeface="+mn-lt"/>
            </a:rPr>
            <a:t>Awards from dormant status are only included in the target population for postgraduate research students. Relevant qualifications exclude intercalated degrees, awards to visiting students, students on post-registration health and social care courses, and professional qualifications for serving school teachers.</a:t>
          </a:r>
          <a:endParaRPr lang="en-GB" b="0" i="0" sz="1200">
            <a:solidFill>
              <a:srgbClr val="000000"/>
            </a:solidFill>
          </a:endParaRPr>
        </a:p>
        <a:p>
          <a:r>
            <a:rPr lang="en-GB" b="0" i="0" sz="1100">
              <a:solidFill>
                <a:srgbClr val="000000"/>
              </a:solidFill>
              <a:latin typeface="+mn-lt"/>
            </a:rPr>
            <a:t>Full details of the coverage, inclusion of HE-level students at Further Education providers, and criteria for exclusion can be found on the Coverage of the Record page accessible from the Graduate Outcomes Survey Results links of our </a:t>
          </a:r>
          <a:r>
            <a:rPr lang="en-GB" b="0" i="0" sz="1100" u="sng">
              <a:solidFill>
                <a:srgbClr val="000000"/>
              </a:solidFill>
              <a:latin typeface="+mn-lt"/>
            </a:rPr>
            <a:t>Data collection page</a:t>
          </a:r>
          <a:r>
            <a:rPr lang="en-GB" b="0" i="0" sz="1100">
              <a:solidFill>
                <a:srgbClr val="000000"/>
              </a:solidFill>
              <a:latin typeface="+mn-lt"/>
            </a:rPr>
            <a:t>.</a:t>
          </a:r>
          <a:endParaRPr lang="en-GB" b="0" i="0" sz="1200">
            <a:solidFill>
              <a:srgbClr val="000000"/>
            </a:solidFill>
          </a:endParaRPr>
        </a:p>
        <a:p>
          <a:r>
            <a:rPr lang="en-GB" b="1" i="0" sz="1100">
              <a:solidFill>
                <a:srgbClr val="000000"/>
              </a:solidFill>
              <a:latin typeface="+mn-lt"/>
            </a:rPr>
            <a:t>Eligible Graduate Outcomes population</a:t>
          </a:r>
          <a:r>
            <a:rPr lang="en-GB" b="0" i="0" sz="1100">
              <a:solidFill>
                <a:srgbClr val="000000"/>
              </a:solidFill>
              <a:latin typeface="+mn-lt"/>
            </a:rPr>
            <a:t> includes higher education graduates identified in the HESA Student and AP Student records, the Individualised Learner Record and the Consolidated Data Return that met criteria within the Graduate Outcomes target population based on location of study, mode of study, end date of instance and qualification awarded. Any graduates known to have died or to be seriously ill are included in the target population.</a:t>
          </a:r>
          <a:endParaRPr lang="en-GB" b="0" i="0" sz="1200">
            <a:solidFill>
              <a:srgbClr val="000000"/>
            </a:solidFill>
          </a:endParaRPr>
        </a:p>
        <a:p>
          <a:r>
            <a:rPr lang="en-GB" b="1" i="0" sz="1100">
              <a:solidFill>
                <a:srgbClr val="000000"/>
              </a:solidFill>
              <a:latin typeface="+mn-lt"/>
            </a:rPr>
            <a:t>Known outcomes</a:t>
          </a:r>
          <a:r>
            <a:rPr lang="en-GB" b="0" i="0" sz="1100">
              <a:solidFill>
                <a:srgbClr val="000000"/>
              </a:solidFill>
              <a:latin typeface="+mn-lt"/>
            </a:rPr>
            <a:t> includes graduates within the eligible Graduate Outcomes population who replied to the Graduate Outcomes survey with a complete or partial response.</a:t>
          </a:r>
          <a:endParaRPr lang="en-GB" b="0" i="0" sz="1200">
            <a:solidFill>
              <a:srgbClr val="000000"/>
            </a:solidFill>
          </a:endParaRPr>
        </a:p>
        <a:p>
          <a:r>
            <a:rPr lang="en-GB" b="1" i="0" sz="1100">
              <a:solidFill>
                <a:srgbClr val="000000"/>
              </a:solidFill>
              <a:latin typeface="+mn-lt"/>
            </a:rPr>
            <a:t>Non-respondents</a:t>
          </a:r>
          <a:r>
            <a:rPr lang="en-GB" b="0" i="0" sz="1100">
              <a:solidFill>
                <a:srgbClr val="000000"/>
              </a:solidFill>
              <a:latin typeface="+mn-lt"/>
            </a:rPr>
            <a:t> include all those who did not respond to the survey, including those who refused to take part. It also includes those who started the survey but did not sufficiently complete the first two questions, which are used to determine current activity status.</a:t>
          </a:r>
          <a:endParaRPr lang="en-GB" b="0" i="0" sz="1200">
            <a:solidFill>
              <a:srgbClr val="000000"/>
            </a:solidFill>
          </a:endParaRPr>
        </a:p>
        <a:p>
          <a:r>
            <a:rPr lang="en-GB" b="1" i="0" sz="1100">
              <a:solidFill>
                <a:srgbClr val="000000"/>
              </a:solidFill>
              <a:latin typeface="+mn-lt"/>
            </a:rPr>
            <a:t>Completed responses</a:t>
          </a:r>
          <a:r>
            <a:rPr lang="en-GB" b="0" i="0" sz="1100">
              <a:solidFill>
                <a:srgbClr val="000000"/>
              </a:solidFill>
              <a:latin typeface="+mn-lt"/>
            </a:rPr>
            <a:t> are those in in which the graduate completed all the compulsory questions specified in their question route.</a:t>
          </a:r>
          <a:endParaRPr lang="en-GB" b="0" i="0" sz="1200">
            <a:solidFill>
              <a:srgbClr val="000000"/>
            </a:solidFill>
          </a:endParaRPr>
        </a:p>
        <a:p>
          <a:r>
            <a:rPr lang="en-GB" b="1" i="0" sz="1100">
              <a:solidFill>
                <a:srgbClr val="000000"/>
              </a:solidFill>
              <a:latin typeface="+mn-lt"/>
            </a:rPr>
            <a:t>Partially completed responses</a:t>
          </a:r>
          <a:r>
            <a:rPr lang="en-GB" b="0" i="0" sz="1100">
              <a:solidFill>
                <a:srgbClr val="000000"/>
              </a:solidFill>
              <a:latin typeface="+mn-lt"/>
            </a:rPr>
            <a:t> are those in which the graduate did not complete all the compulsory questions specified in their question route, having completed the first two questions, which discuss activities.</a:t>
          </a:r>
          <a:endParaRPr lang="en-GB" b="0" i="0" sz="1200">
            <a:solidFill>
              <a:srgbClr val="000000"/>
            </a:solidFill>
          </a:endParaRPr>
        </a:p>
        <a:p>
          <a:r>
            <a:rPr lang="en-GB" b="1" i="0" sz="1100">
              <a:solidFill>
                <a:srgbClr val="000000"/>
              </a:solidFill>
              <a:latin typeface="+mn-lt"/>
            </a:rPr>
            <a:t>Response rate</a:t>
          </a:r>
          <a:r>
            <a:rPr lang="en-GB" b="0" i="0" sz="1100">
              <a:solidFill>
                <a:srgbClr val="000000"/>
              </a:solidFill>
              <a:latin typeface="+mn-lt"/>
            </a:rPr>
            <a:t> is the number of responses expressed as a percentage of the eligible Graduate Outcomes population.</a:t>
          </a:r>
          <a:endParaRPr lang="en-GB" b="0" i="0" sz="1200">
            <a:solidFill>
              <a:srgbClr val="000000"/>
            </a:solidFill>
          </a:endParaRPr>
        </a:p>
        <a:p>
          <a:r>
            <a:rPr lang="en-GB" b="1" i="0" sz="1100">
              <a:solidFill>
                <a:srgbClr val="000000"/>
              </a:solidFill>
              <a:latin typeface="+mn-lt"/>
            </a:rPr>
            <a:t>Survey census weeks and reference dates  </a:t>
          </a:r>
          <a:endParaRPr lang="en-GB" b="0" i="0" sz="1200">
            <a:solidFill>
              <a:srgbClr val="000000"/>
            </a:solidFill>
          </a:endParaRPr>
        </a:p>
        <a:p>
          <a:r>
            <a:rPr lang="en-GB" b="0" i="0" sz="1100">
              <a:solidFill>
                <a:srgbClr val="000000"/>
              </a:solidFill>
              <a:latin typeface="+mn-lt"/>
            </a:rPr>
            <a:t>Graduate Outcomes collects information about the activities and perspectives of graduates approximately 15 months after they complete their HE studies.</a:t>
          </a:r>
          <a:endParaRPr lang="en-GB" b="0" i="0" sz="1200">
            <a:solidFill>
              <a:srgbClr val="000000"/>
            </a:solidFill>
          </a:endParaRPr>
        </a:p>
        <a:p>
          <a:r>
            <a:rPr lang="en-GB" b="0" i="0" sz="1100">
              <a:solidFill>
                <a:srgbClr val="000000"/>
              </a:solidFill>
              <a:latin typeface="+mn-lt"/>
            </a:rPr>
            <a:t>Graduates are split into four cohorts depending on the date that they completed their studies. Each cohort covers a three-month span of the graduating academic year:</a:t>
          </a:r>
          <a:endParaRPr lang="en-GB" b="0" i="0" sz="1200">
            <a:solidFill>
              <a:srgbClr val="000000"/>
            </a:solidFill>
          </a:endParaRPr>
        </a:p>
        <a:p>
          <a:r>
            <a:rPr lang="en-GB" b="0" i="0" sz="1100">
              <a:solidFill>
                <a:srgbClr val="000000"/>
              </a:solidFill>
              <a:latin typeface="+mn-lt"/>
            </a:rPr>
            <a:t>August – October</a:t>
          </a:r>
          <a:endParaRPr lang="en-GB" b="0" i="0" sz="1200">
            <a:solidFill>
              <a:srgbClr val="000000"/>
            </a:solidFill>
          </a:endParaRPr>
        </a:p>
        <a:p>
          <a:r>
            <a:rPr lang="en-GB" b="0" i="0" sz="1100">
              <a:solidFill>
                <a:srgbClr val="000000"/>
              </a:solidFill>
              <a:latin typeface="+mn-lt"/>
            </a:rPr>
            <a:t>November – January</a:t>
          </a:r>
          <a:endParaRPr lang="en-GB" b="0" i="0" sz="1200">
            <a:solidFill>
              <a:srgbClr val="000000"/>
            </a:solidFill>
          </a:endParaRPr>
        </a:p>
        <a:p>
          <a:r>
            <a:rPr lang="en-GB" b="0" i="0" sz="1100">
              <a:solidFill>
                <a:srgbClr val="000000"/>
              </a:solidFill>
              <a:latin typeface="+mn-lt"/>
            </a:rPr>
            <a:t>February – April</a:t>
          </a:r>
          <a:endParaRPr lang="en-GB" b="0" i="0" sz="1200">
            <a:solidFill>
              <a:srgbClr val="000000"/>
            </a:solidFill>
          </a:endParaRPr>
        </a:p>
        <a:p>
          <a:r>
            <a:rPr lang="en-GB" b="0" i="0" sz="1100">
              <a:solidFill>
                <a:srgbClr val="000000"/>
              </a:solidFill>
              <a:latin typeface="+mn-lt"/>
            </a:rPr>
            <a:t>May – July</a:t>
          </a:r>
          <a:endParaRPr lang="en-GB" b="0" i="0" sz="1200">
            <a:solidFill>
              <a:srgbClr val="000000"/>
            </a:solidFill>
          </a:endParaRPr>
        </a:p>
        <a:p>
          <a:r>
            <a:rPr lang="en-GB" b="0" i="0" sz="1100">
              <a:solidFill>
                <a:srgbClr val="000000"/>
              </a:solidFill>
              <a:latin typeface="+mn-lt"/>
            </a:rPr>
            <a:t>Graduates in each cohort are asked about activities that relate to a seven-day census week occurring approximately 15 months after the study completion period. The timings of the survey follow the following pattern:</a:t>
          </a:r>
          <a:endParaRPr lang="en-GB" b="0" i="0" sz="1200">
            <a:solidFill>
              <a:srgbClr val="000000"/>
            </a:solidFill>
          </a:endParaRPr>
        </a:p>
        <a:p>
          <a:r>
            <a:rPr lang="en-GB" b="1" i="0" sz="1100">
              <a:solidFill>
                <a:srgbClr val="000000"/>
              </a:solidFill>
              <a:latin typeface="+mn-lt"/>
            </a:rPr>
            <a:t>Cohort A </a:t>
          </a:r>
          <a:r>
            <a:rPr lang="en-GB" b="0" i="0" sz="1100">
              <a:solidFill>
                <a:srgbClr val="000000"/>
              </a:solidFill>
              <a:latin typeface="+mn-lt"/>
            </a:rPr>
            <a:t>contains graduates who completed their studies from 1 August – 31 October in the academic year in question. These were surveyed between December and February (15 months following study completion period), with the questions stating the census week as the first week in the December of that survey period.</a:t>
          </a:r>
          <a:endParaRPr lang="en-GB" b="0" i="0" sz="1200">
            <a:solidFill>
              <a:srgbClr val="000000"/>
            </a:solidFill>
          </a:endParaRPr>
        </a:p>
        <a:p>
          <a:r>
            <a:rPr lang="en-GB" b="1" i="0" sz="1100">
              <a:solidFill>
                <a:srgbClr val="000000"/>
              </a:solidFill>
              <a:latin typeface="+mn-lt"/>
            </a:rPr>
            <a:t>Cohort B</a:t>
          </a:r>
          <a:r>
            <a:rPr lang="en-GB" b="0" i="0" sz="1100">
              <a:solidFill>
                <a:srgbClr val="000000"/>
              </a:solidFill>
              <a:latin typeface="+mn-lt"/>
            </a:rPr>
            <a:t> contains graduates who completed their studies from 1 November – 31 January in the academic year in question. These were surveyed between March and May (15 months following study completion period), with the questions stating the census week as the first week in March of that survey period.</a:t>
          </a:r>
          <a:endParaRPr lang="en-GB" b="0" i="0" sz="1200">
            <a:solidFill>
              <a:srgbClr val="000000"/>
            </a:solidFill>
          </a:endParaRPr>
        </a:p>
        <a:p>
          <a:r>
            <a:rPr lang="en-GB" b="1" i="0" sz="1100">
              <a:solidFill>
                <a:srgbClr val="000000"/>
              </a:solidFill>
              <a:latin typeface="+mn-lt"/>
            </a:rPr>
            <a:t>Cohort C</a:t>
          </a:r>
          <a:r>
            <a:rPr lang="en-GB" b="0" i="0" sz="1100">
              <a:solidFill>
                <a:srgbClr val="000000"/>
              </a:solidFill>
              <a:latin typeface="+mn-lt"/>
            </a:rPr>
            <a:t> contains graduates who completed their studies from 1 February – 30 April in the academic year in question. These were surveyed between June and August (15 months following study completion period), with the questions stating the census week as the first week in June of that survey period.</a:t>
          </a:r>
          <a:endParaRPr lang="en-GB" b="0" i="0" sz="1200">
            <a:solidFill>
              <a:srgbClr val="000000"/>
            </a:solidFill>
          </a:endParaRPr>
        </a:p>
        <a:p>
          <a:r>
            <a:rPr lang="en-GB" b="1" i="0" sz="1100">
              <a:solidFill>
                <a:srgbClr val="000000"/>
              </a:solidFill>
              <a:latin typeface="+mn-lt"/>
            </a:rPr>
            <a:t>Cohort D </a:t>
          </a:r>
          <a:r>
            <a:rPr lang="en-GB" b="0" i="0" sz="1100">
              <a:solidFill>
                <a:srgbClr val="000000"/>
              </a:solidFill>
              <a:latin typeface="+mn-lt"/>
            </a:rPr>
            <a:t>contains graduates who completed their studies from 1 May – 31 July in the academic year in question. These were surveyed between September and November (15 months following study completion period), with the questions stating the census week as the first week in September of that survey period.</a:t>
          </a:r>
          <a:endParaRPr lang="en-GB" b="0" i="0" sz="1200">
            <a:solidFill>
              <a:srgbClr val="000000"/>
            </a:solidFill>
          </a:endParaRPr>
        </a:p>
        <a:p>
          <a:r>
            <a:rPr lang="en-GB" b="0" i="0" sz="1100">
              <a:solidFill>
                <a:srgbClr val="000000"/>
              </a:solidFill>
              <a:latin typeface="+mn-lt"/>
            </a:rPr>
            <a:t>Graduates awarded multiple qualifications which fall into different cohort periods within the academic year, are surveyed multiple times; with each survey relating to the specific qualification obtained within the relevant study-completion period.</a:t>
          </a:r>
          <a:endParaRPr lang="en-GB" b="0" i="0" sz="1200">
            <a:solidFill>
              <a:srgbClr val="000000"/>
            </a:solidFill>
          </a:endParaRPr>
        </a:p>
        <a:p>
          <a:r>
            <a:rPr lang="en-GB" b="1" i="0" sz="1100">
              <a:solidFill>
                <a:srgbClr val="000000"/>
              </a:solidFill>
              <a:latin typeface="+mn-lt"/>
            </a:rPr>
            <a:t>Rounding and suppression strategy</a:t>
          </a:r>
          <a:endParaRPr lang="en-GB" b="0" i="0" sz="1200">
            <a:solidFill>
              <a:srgbClr val="000000"/>
            </a:solidFill>
          </a:endParaRPr>
        </a:p>
        <a:p>
          <a:r>
            <a:rPr lang="en-GB" b="0" i="0" sz="1100">
              <a:solidFill>
                <a:srgbClr val="000000"/>
              </a:solidFill>
              <a:latin typeface="+mn-lt"/>
            </a:rPr>
            <a:t>For data protection reasons we implement a strategy in published and released tabulations designed to prevent the disclosure of personal information about any individual. This strategy involves rounding all numbers to the nearest multiple of 5 and suppressing percentages and averages based on small populations.</a:t>
          </a:r>
          <a:endParaRPr lang="en-GB" b="0" i="0" sz="1200">
            <a:solidFill>
              <a:srgbClr val="000000"/>
            </a:solidFill>
          </a:endParaRPr>
        </a:p>
        <a:p>
          <a:r>
            <a:rPr lang="en-GB" b="0" i="0" sz="1100" u="sng">
              <a:solidFill>
                <a:srgbClr val="000000"/>
              </a:solidFill>
              <a:latin typeface="+mn-lt"/>
            </a:rPr>
            <a:t>HESA Services Standard Rounding Methodology:</a:t>
          </a:r>
          <a:endParaRPr lang="en-GB" b="0" i="0" sz="1200">
            <a:solidFill>
              <a:srgbClr val="000000"/>
            </a:solidFill>
          </a:endParaRPr>
        </a:p>
        <a:p>
          <a:r>
            <a:rPr lang="en-GB" b="0" i="0" sz="1100">
              <a:solidFill>
                <a:srgbClr val="000000"/>
              </a:solidFill>
              <a:latin typeface="+mn-lt"/>
            </a:rPr>
            <a:t>	- All numbers are rounded to the nearest multiple of 5</a:t>
          </a:r>
          <a:endParaRPr lang="en-GB" b="0" i="0" sz="1200">
            <a:solidFill>
              <a:srgbClr val="000000"/>
            </a:solidFill>
          </a:endParaRPr>
        </a:p>
        <a:p>
          <a:r>
            <a:rPr lang="en-GB" b="0" i="0" sz="1100">
              <a:solidFill>
                <a:srgbClr val="000000"/>
              </a:solidFill>
              <a:latin typeface="+mn-lt"/>
            </a:rPr>
            <a:t>	- Any number lower than 2.5 is rounded to 0</a:t>
          </a:r>
          <a:endParaRPr lang="en-GB" b="0" i="0" sz="1200">
            <a:solidFill>
              <a:srgbClr val="000000"/>
            </a:solidFill>
          </a:endParaRPr>
        </a:p>
        <a:p>
          <a:r>
            <a:rPr lang="en-GB" b="0" i="0" sz="1100">
              <a:solidFill>
                <a:srgbClr val="000000"/>
              </a:solidFill>
              <a:latin typeface="+mn-lt"/>
            </a:rPr>
            <a:t>	- Halves are always rounded upwards (e.g. 2.5 is rounded to 5)</a:t>
          </a:r>
          <a:endParaRPr lang="en-GB" b="0" i="0" sz="1200">
            <a:solidFill>
              <a:srgbClr val="000000"/>
            </a:solidFill>
          </a:endParaRPr>
        </a:p>
        <a:p>
          <a:r>
            <a:rPr lang="en-GB" b="0" i="0" sz="1100">
              <a:solidFill>
                <a:srgbClr val="000000"/>
              </a:solidFill>
              <a:latin typeface="+mn-lt"/>
            </a:rPr>
            <a:t>	- Percentages based on fewer than 22.5 individuals are suppressed</a:t>
          </a:r>
          <a:endParaRPr lang="en-GB" b="0" i="0" sz="1200">
            <a:solidFill>
              <a:srgbClr val="000000"/>
            </a:solidFill>
          </a:endParaRPr>
        </a:p>
        <a:p>
          <a:r>
            <a:rPr lang="en-GB" b="0" i="0" sz="1100">
              <a:solidFill>
                <a:srgbClr val="000000"/>
              </a:solidFill>
              <a:latin typeface="+mn-lt"/>
            </a:rPr>
            <a:t>	- Averages based on 7 or fewer individuals are suppressed</a:t>
          </a:r>
          <a:endParaRPr lang="en-GB" b="0" i="0" sz="1200">
            <a:solidFill>
              <a:srgbClr val="000000"/>
            </a:solidFill>
          </a:endParaRPr>
        </a:p>
        <a:p>
          <a:r>
            <a:rPr lang="en-GB" b="0" i="0" sz="1100">
              <a:solidFill>
                <a:srgbClr val="000000"/>
              </a:solidFill>
              <a:latin typeface="+mn-lt"/>
            </a:rPr>
            <a:t>	- The above requirements apply to headcounts, FPE and FTE data</a:t>
          </a:r>
          <a:endParaRPr lang="en-GB" b="0" i="0" sz="1200">
            <a:solidFill>
              <a:srgbClr val="000000"/>
            </a:solidFill>
          </a:endParaRPr>
        </a:p>
        <a:p>
          <a:r>
            <a:rPr lang="en-GB" b="0" i="0" sz="1100">
              <a:solidFill>
                <a:srgbClr val="000000"/>
              </a:solidFill>
              <a:latin typeface="+mn-lt"/>
            </a:rPr>
            <a:t>	- Financial data is not rounded</a:t>
          </a:r>
          <a:endParaRPr lang="en-GB" b="0" i="0" sz="1200">
            <a:solidFill>
              <a:srgbClr val="000000"/>
            </a:solidFill>
          </a:endParaRPr>
        </a:p>
        <a:p>
          <a:r>
            <a:rPr lang="en-GB" b="0" i="0" sz="1100">
              <a:solidFill>
                <a:srgbClr val="000000"/>
              </a:solidFill>
              <a:latin typeface="+mn-lt"/>
            </a:rPr>
            <a:t>Total figures are also subject to this rounding methodology after calculation; so the sum of numbers in each row or column may not match the total shown. Suppressed values are normally represented as '..' in published tables.</a:t>
          </a:r>
          <a:endParaRPr lang="en-GB" b="0" i="0" sz="1200">
            <a:solidFill>
              <a:srgbClr val="000000"/>
            </a:solidFill>
          </a:endParaRPr>
        </a:p>
        <a:p>
          <a:r>
            <a:rPr lang="en-GB" b="0" i="0" sz="1100">
              <a:solidFill>
                <a:srgbClr val="000000"/>
              </a:solidFill>
              <a:latin typeface="+mn-lt"/>
            </a:rPr>
            <a:t>For more information on the rounding methodology, including worked examples and instructions on how to apply rounding, please see Rounding and suppression to anonymise statistics.</a:t>
          </a:r>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41709</xdr:colOff>
      <xdr:row>196</xdr:row>
      <xdr:rowOff>179070</xdr:rowOff>
    </xdr:from>
    <xdr:ext cx="9810750" cy="17668875"/>
    <xdr:sp macro="">
      <xdr:nvSpPr>
        <xdr:cNvPr id="2" name="TextBox 1">
          <a:extLst xmlns:a="http://schemas.openxmlformats.org/drawingml/2006/main">
            <a:ext uri="{FF2B5EF4-FFF2-40B4-BE49-F238E27FC236}">
              <a16:creationId xmlns:a16="http://schemas.microsoft.com/office/drawing/2014/main" id="{1EA95EA2-9138-4D6B-AE5A-9194F987BF2B}"/>
            </a:ext>
          </a:extLst>
        </xdr:cNvPr>
        <xdr:cNvSpPr txBox="1"/>
      </xdr:nvSpPr>
      <xdr:spPr>
        <a:xfrm>
          <a:off x="632278" y="28419013"/>
          <a:ext cx="9813472" cy="1766794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r>
            <a:rPr lang="en-GB" b="1" i="0" sz="1200">
              <a:solidFill>
                <a:srgbClr val="000000"/>
              </a:solidFill>
            </a:rPr>
            <a:t>Definitions</a:t>
          </a:r>
          <a:endParaRPr lang="en-GB" b="1" i="0" sz="1200">
            <a:solidFill>
              <a:srgbClr val="000000"/>
            </a:solidFill>
          </a:endParaRPr>
        </a:p>
        <a:p>
          <a:endParaRPr lang="en-GB" b="1" i="0" sz="1200">
            <a:solidFill>
              <a:srgbClr val="000000"/>
            </a:solidFill>
          </a:endParaRPr>
        </a:p>
        <a:p>
          <a:r>
            <a:rPr lang="en-GB" b="1" i="0" sz="1100">
              <a:solidFill>
                <a:srgbClr val="000000"/>
              </a:solidFill>
              <a:latin typeface="+mn-lt"/>
            </a:rPr>
            <a:t>Salary</a:t>
          </a:r>
          <a:r>
            <a:rPr lang="en-GB" b="1" i="0" sz="1100">
              <a:solidFill>
                <a:srgbClr val="000000"/>
              </a:solidFill>
              <a:latin typeface="+mn-lt"/>
            </a:rPr>
            <a:t> Data</a:t>
          </a:r>
          <a:endParaRPr lang="en-GB" b="0" i="0" sz="1200">
            <a:solidFill>
              <a:srgbClr val="000000"/>
            </a:solidFill>
          </a:endParaRPr>
        </a:p>
        <a:p>
          <a:r>
            <a:rPr lang="en-GB" b="0" i="0" sz="1100">
              <a:solidFill>
                <a:srgbClr val="000000"/>
              </a:solidFill>
              <a:latin typeface="+mn-lt"/>
            </a:rPr>
            <a:t>Salary data is collected for those graduates who state that they are in paid work for an employer and/or self-employment/freelancing. It describes the annual pay (before tax) of the graduate’s main employment during census week. This is not a mandatory question, and the salaries are self-reported by the graduates.</a:t>
          </a:r>
          <a:endParaRPr lang="en-GB" b="0" i="0" sz="1100">
            <a:solidFill>
              <a:srgbClr val="000000"/>
            </a:solidFill>
            <a:latin typeface="+mn-lt"/>
          </a:endParaRPr>
        </a:p>
        <a:p>
          <a:r>
            <a:rPr lang="en-GB" b="1" i="0" sz="1100">
              <a:solidFill>
                <a:srgbClr val="000000"/>
              </a:solidFill>
              <a:latin typeface="+mn-lt"/>
            </a:rPr>
            <a:t>Removal of salary outliers</a:t>
          </a:r>
          <a:endParaRPr lang="en-GB" b="1" i="0" sz="1100">
            <a:solidFill>
              <a:srgbClr val="000000"/>
            </a:solidFill>
            <a:latin typeface="+mn-lt"/>
          </a:endParaRPr>
        </a:p>
        <a:p>
          <a:r>
            <a:rPr lang="en-GB" b="0" i="0" sz="1100">
              <a:solidFill>
                <a:srgbClr val="000000"/>
              </a:solidFill>
              <a:latin typeface="+mn-lt"/>
            </a:rPr>
            <a:t>Following analysis of salary data, which was suggestive of data quality issues, HESA have taken the decision to exclude salary outliers from published statistics.</a:t>
          </a:r>
          <a:endParaRPr lang="en-GB" b="0" i="0" sz="1100">
            <a:solidFill>
              <a:srgbClr val="000000"/>
            </a:solidFill>
            <a:latin typeface="+mn-lt"/>
          </a:endParaRPr>
        </a:p>
        <a:p>
          <a:r>
            <a:rPr lang="en-GB" b="0" i="0" sz="1100">
              <a:solidFill>
                <a:srgbClr val="000000"/>
              </a:solidFill>
              <a:latin typeface="+mn-lt"/>
            </a:rPr>
            <a:t>At the lower extreme of the salary range, graduates who reported an annual salary calculated to be below the UK national minimum wage for those aged 21-24 pertaining to the census period are removed. This is based on the assumption that a full-time graduate would be working 30 hours, 52 weeks of the year. </a:t>
          </a:r>
          <a:endParaRPr lang="en-GB" b="0" i="0" sz="1100">
            <a:solidFill>
              <a:srgbClr val="000000"/>
            </a:solidFill>
            <a:latin typeface="+mn-lt"/>
          </a:endParaRPr>
        </a:p>
        <a:p>
          <a:r>
            <a:rPr lang="en-GB" b="0" i="0" sz="1100">
              <a:solidFill>
                <a:srgbClr val="000000"/>
              </a:solidFill>
              <a:latin typeface="+mn-lt"/>
            </a:rPr>
            <a:t>For 2017/18 graduates, the April 2018 - March 2019 minimum wage of £7.38 per hour was used, resulting in a lower cut-off of salaries below £11,513.</a:t>
          </a:r>
          <a:endParaRPr lang="en-GB" b="0" i="0" sz="1100">
            <a:solidFill>
              <a:srgbClr val="000000"/>
            </a:solidFill>
            <a:latin typeface="+mn-lt"/>
          </a:endParaRPr>
        </a:p>
        <a:p>
          <a:r>
            <a:rPr lang="en-GB" b="0" i="0" sz="1100">
              <a:solidFill>
                <a:srgbClr val="000000"/>
              </a:solidFill>
              <a:latin typeface="+mn-lt"/>
            </a:rPr>
            <a:t>For 2018/19 graduates, the April 2019 - March 2020 minimum wage of £7.70 per hour was used. Some graduates in this cohort were furloughed during the COVID-19 pandemic (the </a:t>
          </a:r>
          <a:r>
            <a:rPr lang="en-GB" b="0" i="0" sz="1100">
              <a:solidFill>
                <a:srgbClr val="000000"/>
              </a:solidFill>
              <a:latin typeface="+mn-lt"/>
            </a:rPr>
            <a:t>Graduate Outcomes quality report</a:t>
          </a:r>
          <a:r>
            <a:rPr lang="en-GB" b="0" i="0" sz="1100">
              <a:solidFill>
                <a:srgbClr val="000000"/>
              </a:solidFill>
              <a:latin typeface="+mn-lt"/>
            </a:rPr>
            <a:t> details further information about survey alterations due to the pandemic). To account for these furloughed graduates the minimum wage was multiplied by 0.8 resulting in a lower cut-off of salaries below £9,610.</a:t>
          </a:r>
          <a:endParaRPr lang="en-GB" b="0" i="0" sz="1100">
            <a:solidFill>
              <a:srgbClr val="000000"/>
            </a:solidFill>
            <a:latin typeface="+mn-lt"/>
          </a:endParaRPr>
        </a:p>
        <a:p>
          <a:r>
            <a:rPr lang="en-GB" b="0" i="0" sz="1100">
              <a:solidFill>
                <a:srgbClr val="000000"/>
              </a:solidFill>
              <a:latin typeface="+mn-lt"/>
            </a:rPr>
            <a:t>For 2019/20 graduates, the April 2020 - March 2021 minimum wage of £8.20 per hour was used. Some graduates in this cohort were furloughed during the COVID-19 pandemic (the </a:t>
          </a:r>
          <a:r>
            <a:rPr lang="en-GB" b="0" i="0" sz="1100">
              <a:solidFill>
                <a:srgbClr val="000000"/>
              </a:solidFill>
              <a:latin typeface="+mn-lt"/>
            </a:rPr>
            <a:t>Graduate Outcomes quality report</a:t>
          </a:r>
          <a:r>
            <a:rPr lang="en-GB" b="0" i="0" sz="1100">
              <a:solidFill>
                <a:srgbClr val="000000"/>
              </a:solidFill>
              <a:latin typeface="+mn-lt"/>
            </a:rPr>
            <a:t> details further information about survey alterations due to the pandemic). To account for these furloughed graduates the minimum wage was multiplied by 0.8 resulting in a lower cut-off of salaries below £10,233.</a:t>
          </a:r>
          <a:endParaRPr lang="en-GB" b="0" i="0" sz="1100">
            <a:solidFill>
              <a:srgbClr val="000000"/>
            </a:solidFill>
            <a:latin typeface="+mn-lt"/>
          </a:endParaRPr>
        </a:p>
        <a:p>
          <a:r>
            <a:rPr lang="en-GB" b="0" i="0" sz="1100">
              <a:solidFill>
                <a:srgbClr val="000000"/>
              </a:solidFill>
              <a:latin typeface="+mn-lt"/>
            </a:rPr>
            <a:t>For 2020/21 graduates, the April 2021 - March 2022 minimum wage of £8.36 per hour was used, resulting in a lower cut-off of salaries below £13,042.</a:t>
          </a:r>
          <a:endParaRPr lang="en-GB" b="0" i="0" sz="1100">
            <a:solidFill>
              <a:srgbClr val="000000"/>
            </a:solidFill>
            <a:latin typeface="+mn-lt"/>
          </a:endParaRPr>
        </a:p>
        <a:p>
          <a:r>
            <a:rPr lang="en-GB" b="0" i="0" sz="1100">
              <a:solidFill>
                <a:srgbClr val="000000"/>
              </a:solidFill>
              <a:latin typeface="+mn-lt"/>
            </a:rPr>
            <a:t>At the upper extreme of the salary range, salaries have been excluded as follows: </a:t>
          </a:r>
          <a:endParaRPr lang="en-GB" b="0" i="0" sz="1100">
            <a:solidFill>
              <a:srgbClr val="000000"/>
            </a:solidFill>
            <a:latin typeface="+mn-lt"/>
          </a:endParaRPr>
        </a:p>
        <a:p>
          <a:r>
            <a:rPr lang="en-GB" b="0" i="0" sz="1100">
              <a:solidFill>
                <a:srgbClr val="000000"/>
              </a:solidFill>
              <a:latin typeface="+mn-lt"/>
            </a:rPr>
            <a:t>In 2017/18 - 2020/21, graduates reporting a salary of more than £245,000 were excluded. This followed analysis of the quality of the data of salaries at the upper end and accounts for the top 0.1% of salaries.</a:t>
          </a:r>
          <a:endParaRPr lang="en-GB" b="0" i="0" sz="1100">
            <a:solidFill>
              <a:srgbClr val="000000"/>
            </a:solidFill>
            <a:latin typeface="+mn-lt"/>
          </a:endParaRPr>
        </a:p>
        <a:p>
          <a:r>
            <a:rPr lang="en-GB" b="0" i="0" sz="1100">
              <a:solidFill>
                <a:srgbClr val="000000"/>
              </a:solidFill>
              <a:latin typeface="+mn-lt"/>
            </a:rPr>
            <a:t>More information on salary data and outliers is available in the </a:t>
          </a:r>
          <a:r>
            <a:rPr lang="en-GB" b="0" i="0" sz="1100" u="sng">
              <a:solidFill>
                <a:srgbClr val="000000"/>
              </a:solidFill>
              <a:latin typeface="+mn-lt"/>
            </a:rPr>
            <a:t>methodology statement</a:t>
          </a:r>
          <a:r>
            <a:rPr lang="en-GB" b="0" i="0" sz="1100">
              <a:solidFill>
                <a:srgbClr val="000000"/>
              </a:solidFill>
              <a:latin typeface="+mn-lt"/>
            </a:rPr>
            <a:t>.</a:t>
          </a:r>
          <a:endParaRPr lang="en-GB" b="0" i="0" sz="1100">
            <a:solidFill>
              <a:srgbClr val="000000"/>
            </a:solidFill>
            <a:latin typeface="+mn-lt"/>
          </a:endParaRPr>
        </a:p>
        <a:p>
          <a:r>
            <a:rPr lang="en-GB" b="1" i="0" sz="1100">
              <a:solidFill>
                <a:srgbClr val="000000"/>
              </a:solidFill>
              <a:latin typeface="+mn-lt"/>
            </a:rPr>
            <a:t>Salary presentation</a:t>
          </a:r>
          <a:endParaRPr lang="en-GB" b="1" i="0" sz="1100">
            <a:solidFill>
              <a:srgbClr val="000000"/>
            </a:solidFill>
            <a:latin typeface="+mn-lt"/>
          </a:endParaRPr>
        </a:p>
        <a:p>
          <a:r>
            <a:rPr lang="en-GB" b="0" i="0" sz="1100">
              <a:solidFill>
                <a:srgbClr val="000000"/>
              </a:solidFill>
              <a:latin typeface="+mn-lt"/>
            </a:rPr>
            <a:t>For the majority of analyses, salary is restricted to graduates in full-time UK employment where the currency paid is British pounds (and excludes unpaid/voluntary work).</a:t>
          </a:r>
          <a:endParaRPr lang="en-GB" b="0" i="0" sz="1100">
            <a:solidFill>
              <a:srgbClr val="000000"/>
            </a:solidFill>
            <a:latin typeface="+mn-lt"/>
          </a:endParaRPr>
        </a:p>
        <a:p>
          <a:r>
            <a:rPr lang="en-GB" b="1" i="0" sz="1100">
              <a:solidFill>
                <a:srgbClr val="000000"/>
              </a:solidFill>
              <a:latin typeface="+mn-lt"/>
            </a:rPr>
            <a:t>Salary band</a:t>
          </a:r>
          <a:r>
            <a:rPr lang="en-GB" b="0" i="0" sz="1100">
              <a:solidFill>
                <a:srgbClr val="000000"/>
              </a:solidFill>
              <a:latin typeface="+mn-lt"/>
            </a:rPr>
            <a:t> describes the annual salary for graduates grouped into £3000 bands, excluding outliers and those that returned a zero salary.</a:t>
          </a:r>
          <a:endParaRPr lang="en-GB" b="0" i="0" sz="1100">
            <a:solidFill>
              <a:srgbClr val="000000"/>
            </a:solidFill>
            <a:latin typeface="+mn-lt"/>
          </a:endParaRPr>
        </a:p>
        <a:p>
          <a:r>
            <a:rPr lang="en-GB" b="1" i="0" sz="1100">
              <a:solidFill>
                <a:srgbClr val="000000"/>
              </a:solidFill>
              <a:latin typeface="+mn-lt"/>
            </a:rPr>
            <a:t>Mean salary</a:t>
          </a:r>
          <a:r>
            <a:rPr lang="en-GB" b="0" i="0" sz="1100">
              <a:solidFill>
                <a:srgbClr val="000000"/>
              </a:solidFill>
              <a:latin typeface="+mn-lt"/>
            </a:rPr>
            <a:t> is the sum of salaries divided by the number of graduates. Salary outliers, and graduates with zero or unknown salary are excluded. Please note, means based on a population of 7 or fewer graduates will be suppressed.</a:t>
          </a:r>
          <a:endParaRPr lang="en-GB" b="0" i="0" sz="1100">
            <a:solidFill>
              <a:srgbClr val="000000"/>
            </a:solidFill>
            <a:latin typeface="+mn-lt"/>
          </a:endParaRPr>
        </a:p>
        <a:p>
          <a:r>
            <a:rPr lang="en-GB" b="1" i="0" sz="1100">
              <a:solidFill>
                <a:srgbClr val="000000"/>
              </a:solidFill>
              <a:latin typeface="+mn-lt"/>
            </a:rPr>
            <a:t>Median salary</a:t>
          </a:r>
          <a:r>
            <a:rPr lang="en-GB" b="0" i="0" sz="1100">
              <a:solidFill>
                <a:srgbClr val="000000"/>
              </a:solidFill>
              <a:latin typeface="+mn-lt"/>
            </a:rPr>
            <a:t> and quartiles are calculated and displayed to the nearest £500. Salary outliers, and graduates with a zero or unknown salary are excluded. Please note, medians based on a population of 7 or fewer graduates will be suppressed, and quartiles based on a population of 14 or fewer graduates will also be suppressed.</a:t>
          </a:r>
          <a:endParaRPr lang="en-GB" b="0" i="0" sz="1100">
            <a:solidFill>
              <a:srgbClr val="000000"/>
            </a:solidFill>
            <a:latin typeface="+mn-lt"/>
          </a:endParaRPr>
        </a:p>
        <a:p>
          <a:endParaRPr lang="en-GB" b="1" i="0" sz="1200">
            <a:solidFill>
              <a:srgbClr val="000000"/>
            </a:solidFill>
          </a:endParaRPr>
        </a:p>
        <a:p>
          <a:r>
            <a:rPr lang="en-GB" b="1" i="0" sz="1200">
              <a:solidFill>
                <a:srgbClr val="000000"/>
              </a:solidFill>
              <a:latin typeface="+mn-lt"/>
            </a:rPr>
            <a:t>Graduate Outcomes Coverage</a:t>
          </a:r>
          <a:endParaRPr lang="en-GB" b="1" i="0" sz="1200">
            <a:solidFill>
              <a:srgbClr val="000000"/>
            </a:solidFill>
          </a:endParaRPr>
        </a:p>
        <a:p>
          <a:r>
            <a:rPr lang="en-GB" b="0" i="0" sz="1100">
              <a:solidFill>
                <a:srgbClr val="000000"/>
              </a:solidFill>
              <a:latin typeface="+mn-lt"/>
            </a:rPr>
            <a:t>The survey includes graduates who achieved their higher education qualifications from Higher Education providers in the UK, and from Further Education colleges (FECs) in England, Wales and Northern Ireland.</a:t>
          </a:r>
          <a:endParaRPr lang="en-GB" b="0" i="0" sz="1100">
            <a:solidFill>
              <a:srgbClr val="000000"/>
            </a:solidFill>
            <a:latin typeface="+mn-lt"/>
          </a:endParaRPr>
        </a:p>
        <a:p>
          <a:r>
            <a:rPr lang="en-GB" b="0" i="0" sz="1100">
              <a:solidFill>
                <a:srgbClr val="000000"/>
              </a:solidFill>
              <a:latin typeface="+mn-lt"/>
            </a:rPr>
            <a:t>The Graduate Outcomes target population contains all graduates from higher education reported to HESA (and reported to the Individualised Learner Record for graduates from FECs in England and to the Consolidated Data Return for graduates from FECs in Northern Ireland) as obtaining relevant higher education qualifications during the reporting period 01 August to 31 July, and whose study was full-time or part-time (including sandwich students and those writing-up theses).</a:t>
          </a:r>
          <a:endParaRPr lang="en-GB" b="0" i="0" sz="1100">
            <a:solidFill>
              <a:srgbClr val="000000"/>
            </a:solidFill>
            <a:latin typeface="+mn-lt"/>
          </a:endParaRPr>
        </a:p>
        <a:p>
          <a:r>
            <a:rPr lang="en-GB" b="0" i="0" sz="1100">
              <a:solidFill>
                <a:srgbClr val="000000"/>
              </a:solidFill>
              <a:latin typeface="+mn-lt"/>
            </a:rPr>
            <a:t>Awards from dormant status are only included in the target population for postgraduate research students. Relevant qualifications exclude intercalated degrees, awards to visiting students, students on post-registration health and social care courses, and professional qualifications for serving school teachers.</a:t>
          </a:r>
          <a:endParaRPr lang="en-GB" b="0" i="0" sz="1100">
            <a:solidFill>
              <a:srgbClr val="000000"/>
            </a:solidFill>
            <a:latin typeface="+mn-lt"/>
          </a:endParaRPr>
        </a:p>
        <a:p>
          <a:r>
            <a:rPr lang="en-GB" b="0" i="0" sz="1100">
              <a:solidFill>
                <a:srgbClr val="000000"/>
              </a:solidFill>
              <a:latin typeface="+mn-lt"/>
            </a:rPr>
            <a:t>Full details of the coverage, inclusion of HE-level students at Further Education providers, and criteria for exclusion can be found on the Coverage of the Record page accessible from the Graduate Outcomes Survey Results links of our </a:t>
          </a:r>
          <a:r>
            <a:rPr lang="en-GB" b="0" i="0" sz="1100" u="sng">
              <a:solidFill>
                <a:srgbClr val="000000"/>
              </a:solidFill>
              <a:latin typeface="+mn-lt"/>
            </a:rPr>
            <a:t>Data collection page</a:t>
          </a:r>
          <a:r>
            <a:rPr lang="en-GB" b="0" i="0" sz="1100">
              <a:solidFill>
                <a:srgbClr val="000000"/>
              </a:solidFill>
              <a:latin typeface="+mn-lt"/>
            </a:rPr>
            <a:t>.</a:t>
          </a:r>
          <a:endParaRPr lang="en-GB" b="0" i="0" sz="1100">
            <a:solidFill>
              <a:srgbClr val="000000"/>
            </a:solidFill>
            <a:latin typeface="+mn-lt"/>
          </a:endParaRPr>
        </a:p>
        <a:p>
          <a:endParaRPr lang="en-GB" b="0" i="0" sz="1200">
            <a:solidFill>
              <a:srgbClr val="000000"/>
            </a:solidFill>
          </a:endParaRPr>
        </a:p>
        <a:p>
          <a:r>
            <a:rPr lang="en-GB" b="1" i="0" sz="1100">
              <a:solidFill>
                <a:srgbClr val="000000"/>
              </a:solidFill>
              <a:latin typeface="+mn-lt"/>
            </a:rPr>
            <a:t>Eligible Graduate Outcomes population</a:t>
          </a:r>
          <a:r>
            <a:rPr lang="en-GB" b="0" i="0" sz="1100">
              <a:solidFill>
                <a:srgbClr val="000000"/>
              </a:solidFill>
              <a:latin typeface="+mn-lt"/>
            </a:rPr>
            <a:t> includes higher education graduates identified in the HESA Student and AP Student records, the Individualised Learner Record and the Consolidated Data Return that met criteria within the Graduate Outcomes target population based on location of study, mode of study, end date of instance and qualification awarded. Any graduates known to have died or to be seriously ill are included in the target population.</a:t>
          </a:r>
          <a:endParaRPr lang="en-GB" b="0" i="0" sz="1100">
            <a:solidFill>
              <a:srgbClr val="000000"/>
            </a:solidFill>
            <a:latin typeface="+mn-lt"/>
          </a:endParaRPr>
        </a:p>
        <a:p>
          <a:r>
            <a:rPr lang="en-GB" b="1" i="0" sz="1100">
              <a:solidFill>
                <a:srgbClr val="000000"/>
              </a:solidFill>
              <a:latin typeface="+mn-lt"/>
            </a:rPr>
            <a:t>Known outcomes</a:t>
          </a:r>
          <a:r>
            <a:rPr lang="en-GB" b="0" i="0" sz="1100">
              <a:solidFill>
                <a:srgbClr val="000000"/>
              </a:solidFill>
              <a:latin typeface="+mn-lt"/>
            </a:rPr>
            <a:t> includes graduates within the eligible Graduate Outcomes population who replied to the Graduate Outcomes survey with a complete or partial response.</a:t>
          </a:r>
          <a:endParaRPr lang="en-GB" b="0" i="0" sz="1100">
            <a:solidFill>
              <a:srgbClr val="000000"/>
            </a:solidFill>
            <a:latin typeface="+mn-lt"/>
          </a:endParaRPr>
        </a:p>
        <a:p>
          <a:r>
            <a:rPr lang="en-GB" b="1" i="0" sz="1100">
              <a:solidFill>
                <a:srgbClr val="000000"/>
              </a:solidFill>
              <a:latin typeface="+mn-lt"/>
            </a:rPr>
            <a:t>Non-respondents</a:t>
          </a:r>
          <a:r>
            <a:rPr lang="en-GB" b="0" i="0" sz="1100">
              <a:solidFill>
                <a:srgbClr val="000000"/>
              </a:solidFill>
              <a:latin typeface="+mn-lt"/>
            </a:rPr>
            <a:t> include all those who did not respond to the survey, including those who refused to take part. It also includes those who started the survey but did not sufficiently complete the first two questions, which are used to determine current activity status.</a:t>
          </a:r>
          <a:endParaRPr lang="en-GB" b="0" i="0" sz="1100">
            <a:solidFill>
              <a:srgbClr val="000000"/>
            </a:solidFill>
            <a:latin typeface="+mn-lt"/>
          </a:endParaRPr>
        </a:p>
        <a:p>
          <a:r>
            <a:rPr lang="en-GB" b="1" i="0" sz="1100">
              <a:solidFill>
                <a:srgbClr val="000000"/>
              </a:solidFill>
              <a:latin typeface="+mn-lt"/>
            </a:rPr>
            <a:t>Completed responses</a:t>
          </a:r>
          <a:r>
            <a:rPr lang="en-GB" b="0" i="0" sz="1100">
              <a:solidFill>
                <a:srgbClr val="000000"/>
              </a:solidFill>
              <a:latin typeface="+mn-lt"/>
            </a:rPr>
            <a:t> are those in in which the graduate completed all the compulsory questions specified in their question route.</a:t>
          </a:r>
          <a:endParaRPr lang="en-GB" b="0" i="0" sz="1100">
            <a:solidFill>
              <a:srgbClr val="000000"/>
            </a:solidFill>
            <a:latin typeface="+mn-lt"/>
          </a:endParaRPr>
        </a:p>
        <a:p>
          <a:r>
            <a:rPr lang="en-GB" b="1" i="0" sz="1100">
              <a:solidFill>
                <a:srgbClr val="000000"/>
              </a:solidFill>
              <a:latin typeface="+mn-lt"/>
            </a:rPr>
            <a:t>Partially completed responses</a:t>
          </a:r>
          <a:r>
            <a:rPr lang="en-GB" b="0" i="0" sz="1100">
              <a:solidFill>
                <a:srgbClr val="000000"/>
              </a:solidFill>
              <a:latin typeface="+mn-lt"/>
            </a:rPr>
            <a:t> are those in which the graduate did not complete all the compulsory questions specified in their question route, having completed the first two questions, which discuss activities.</a:t>
          </a:r>
          <a:endParaRPr lang="en-GB" b="0" i="0" sz="1100">
            <a:solidFill>
              <a:srgbClr val="000000"/>
            </a:solidFill>
            <a:latin typeface="+mn-lt"/>
          </a:endParaRPr>
        </a:p>
        <a:p>
          <a:r>
            <a:rPr lang="en-GB" b="1" i="0" sz="1100">
              <a:solidFill>
                <a:srgbClr val="000000"/>
              </a:solidFill>
              <a:latin typeface="+mn-lt"/>
            </a:rPr>
            <a:t>Response rate</a:t>
          </a:r>
          <a:r>
            <a:rPr lang="en-GB" b="0" i="0" sz="1100">
              <a:solidFill>
                <a:srgbClr val="000000"/>
              </a:solidFill>
              <a:latin typeface="+mn-lt"/>
            </a:rPr>
            <a:t> is the number of responses expressed as a percentage of the eligible Graduate Outcomes population.</a:t>
          </a:r>
          <a:endParaRPr lang="en-GB" b="0" i="0" sz="1100">
            <a:solidFill>
              <a:srgbClr val="000000"/>
            </a:solidFill>
            <a:latin typeface="+mn-lt"/>
          </a:endParaRPr>
        </a:p>
        <a:p>
          <a:endParaRPr lang="en-GB" b="1" i="0" sz="1200">
            <a:solidFill>
              <a:srgbClr val="000000"/>
            </a:solidFill>
          </a:endParaRPr>
        </a:p>
        <a:p>
          <a:r>
            <a:rPr lang="en-GB" b="1" i="0" sz="1200">
              <a:solidFill>
                <a:srgbClr val="000000"/>
              </a:solidFill>
            </a:rPr>
            <a:t>Survey census weeks and reference dates  </a:t>
          </a:r>
          <a:endParaRPr lang="en-GB" b="1" i="0" sz="1200">
            <a:solidFill>
              <a:srgbClr val="000000"/>
            </a:solidFill>
          </a:endParaRPr>
        </a:p>
        <a:p>
          <a:r>
            <a:rPr lang="en-GB" b="0" i="0" sz="1100">
              <a:solidFill>
                <a:srgbClr val="000000"/>
              </a:solidFill>
              <a:latin typeface="+mn-lt"/>
            </a:rPr>
            <a:t>Graduate Outcomes collects information about the activities and perspectives of graduates approximately 15 months after they complete their HE studies.</a:t>
          </a:r>
          <a:endParaRPr lang="en-GB" b="0" i="0" sz="1100">
            <a:solidFill>
              <a:srgbClr val="000000"/>
            </a:solidFill>
            <a:latin typeface="+mn-lt"/>
          </a:endParaRPr>
        </a:p>
        <a:p>
          <a:r>
            <a:rPr lang="en-GB" b="0" i="0" sz="1100">
              <a:solidFill>
                <a:srgbClr val="000000"/>
              </a:solidFill>
              <a:latin typeface="+mn-lt"/>
            </a:rPr>
            <a:t>Graduates are split into four cohorts depending on the date that they completed their studies. Each cohort covers a three-month span of the graduating academic year:</a:t>
          </a:r>
          <a:endParaRPr lang="en-GB" b="0" i="0" sz="1100">
            <a:solidFill>
              <a:srgbClr val="000000"/>
            </a:solidFill>
            <a:latin typeface="+mn-lt"/>
          </a:endParaRPr>
        </a:p>
        <a:p>
          <a:r>
            <a:rPr lang="en-GB" b="0" i="0" sz="1100">
              <a:solidFill>
                <a:srgbClr val="000000"/>
              </a:solidFill>
              <a:latin typeface="+mn-lt"/>
            </a:rPr>
            <a:t>August – October</a:t>
          </a:r>
          <a:endParaRPr lang="en-GB" b="0" i="0" sz="1100">
            <a:solidFill>
              <a:srgbClr val="000000"/>
            </a:solidFill>
            <a:latin typeface="+mn-lt"/>
          </a:endParaRPr>
        </a:p>
        <a:p>
          <a:r>
            <a:rPr lang="en-GB" b="0" i="0" sz="1100">
              <a:solidFill>
                <a:srgbClr val="000000"/>
              </a:solidFill>
              <a:latin typeface="+mn-lt"/>
            </a:rPr>
            <a:t>November – January</a:t>
          </a:r>
          <a:endParaRPr lang="en-GB" b="0" i="0" sz="1100">
            <a:solidFill>
              <a:srgbClr val="000000"/>
            </a:solidFill>
            <a:latin typeface="+mn-lt"/>
          </a:endParaRPr>
        </a:p>
        <a:p>
          <a:r>
            <a:rPr lang="en-GB" b="0" i="0" sz="1100">
              <a:solidFill>
                <a:srgbClr val="000000"/>
              </a:solidFill>
              <a:latin typeface="+mn-lt"/>
            </a:rPr>
            <a:t>February – April</a:t>
          </a:r>
          <a:endParaRPr lang="en-GB" b="0" i="0" sz="1100">
            <a:solidFill>
              <a:srgbClr val="000000"/>
            </a:solidFill>
            <a:latin typeface="+mn-lt"/>
          </a:endParaRPr>
        </a:p>
        <a:p>
          <a:r>
            <a:rPr lang="en-GB" b="0" i="0" sz="1100">
              <a:solidFill>
                <a:srgbClr val="000000"/>
              </a:solidFill>
              <a:latin typeface="+mn-lt"/>
            </a:rPr>
            <a:t>May – July</a:t>
          </a:r>
          <a:endParaRPr lang="en-GB" b="0" i="0" sz="1100">
            <a:solidFill>
              <a:srgbClr val="000000"/>
            </a:solidFill>
            <a:latin typeface="+mn-lt"/>
          </a:endParaRPr>
        </a:p>
        <a:p>
          <a:r>
            <a:rPr lang="en-GB" b="0" i="0" sz="1100">
              <a:solidFill>
                <a:srgbClr val="000000"/>
              </a:solidFill>
              <a:latin typeface="+mn-lt"/>
            </a:rPr>
            <a:t>Graduates in each cohort are asked about activities that relate to a seven-day census week occurring approximately 15 months after the study completion period. The timings of the survey follow the following pattern:</a:t>
          </a:r>
          <a:endParaRPr lang="en-GB" b="0" i="0" sz="1100">
            <a:solidFill>
              <a:srgbClr val="000000"/>
            </a:solidFill>
            <a:latin typeface="+mn-lt"/>
          </a:endParaRPr>
        </a:p>
        <a:p>
          <a:r>
            <a:rPr lang="en-GB" b="1" i="0" sz="1100">
              <a:solidFill>
                <a:srgbClr val="000000"/>
              </a:solidFill>
              <a:latin typeface="+mn-lt"/>
            </a:rPr>
            <a:t>Cohort A </a:t>
          </a:r>
          <a:r>
            <a:rPr lang="en-GB" b="0" i="0" sz="1100">
              <a:solidFill>
                <a:srgbClr val="000000"/>
              </a:solidFill>
              <a:latin typeface="+mn-lt"/>
            </a:rPr>
            <a:t>contains graduates who completed their studies from 1 August – 31 October in the academic year in question. These were surveyed between December and February (15 months following study completion period), with the questions stating the census week as the first week in the December of that survey period.</a:t>
          </a:r>
          <a:endParaRPr lang="en-GB" b="0" i="0" sz="1100">
            <a:solidFill>
              <a:srgbClr val="000000"/>
            </a:solidFill>
            <a:latin typeface="+mn-lt"/>
          </a:endParaRPr>
        </a:p>
        <a:p>
          <a:r>
            <a:rPr lang="en-GB" b="1" i="0" sz="1100">
              <a:solidFill>
                <a:srgbClr val="000000"/>
              </a:solidFill>
              <a:latin typeface="+mn-lt"/>
            </a:rPr>
            <a:t>Cohort B</a:t>
          </a:r>
          <a:r>
            <a:rPr lang="en-GB" b="0" i="0" sz="1100">
              <a:solidFill>
                <a:srgbClr val="000000"/>
              </a:solidFill>
              <a:latin typeface="+mn-lt"/>
            </a:rPr>
            <a:t> contains graduates who completed their studies from 1 November – 31 January in the academic year in question. These were surveyed between March and May (15 months following study completion period), with the questions stating the census week as the first week in March of that survey period.</a:t>
          </a:r>
          <a:endParaRPr lang="en-GB" b="0" i="0" sz="1100">
            <a:solidFill>
              <a:srgbClr val="000000"/>
            </a:solidFill>
            <a:latin typeface="+mn-lt"/>
          </a:endParaRPr>
        </a:p>
        <a:p>
          <a:r>
            <a:rPr lang="en-GB" b="1" i="0" sz="1100">
              <a:solidFill>
                <a:srgbClr val="000000"/>
              </a:solidFill>
              <a:latin typeface="+mn-lt"/>
            </a:rPr>
            <a:t>Cohort C</a:t>
          </a:r>
          <a:r>
            <a:rPr lang="en-GB" b="0" i="0" sz="1100">
              <a:solidFill>
                <a:srgbClr val="000000"/>
              </a:solidFill>
              <a:latin typeface="+mn-lt"/>
            </a:rPr>
            <a:t> contains graduates who completed their studies from 1 February – 30 April in the academic year in question. These were surveyed between June and August (15 months following study completion period), with the questions stating the census week as the first week in June of that survey period.</a:t>
          </a:r>
          <a:endParaRPr lang="en-GB" b="0" i="0" sz="1100">
            <a:solidFill>
              <a:srgbClr val="000000"/>
            </a:solidFill>
            <a:latin typeface="+mn-lt"/>
          </a:endParaRPr>
        </a:p>
        <a:p>
          <a:r>
            <a:rPr lang="en-GB" b="1" i="0" sz="1100">
              <a:solidFill>
                <a:srgbClr val="000000"/>
              </a:solidFill>
              <a:latin typeface="+mn-lt"/>
            </a:rPr>
            <a:t>Cohort D </a:t>
          </a:r>
          <a:r>
            <a:rPr lang="en-GB" b="0" i="0" sz="1100">
              <a:solidFill>
                <a:srgbClr val="000000"/>
              </a:solidFill>
              <a:latin typeface="+mn-lt"/>
            </a:rPr>
            <a:t>contains graduates who completed their studies from 1 May – 31 July in the academic year in question. These were surveyed between September and November (15 months following study completion period), with the questions stating the census week as the first week in September of that survey period.</a:t>
          </a:r>
          <a:endParaRPr lang="en-GB" b="0" i="0" sz="1100">
            <a:solidFill>
              <a:srgbClr val="000000"/>
            </a:solidFill>
            <a:latin typeface="+mn-lt"/>
          </a:endParaRPr>
        </a:p>
        <a:p>
          <a:r>
            <a:rPr lang="en-GB" b="0" i="0" sz="1100">
              <a:solidFill>
                <a:srgbClr val="000000"/>
              </a:solidFill>
              <a:latin typeface="+mn-lt"/>
            </a:rPr>
            <a:t>Graduates awarded multiple qualifications which fall into different cohort periods within the academic year, are surveyed multiple times; with each survey relating to the specific qualification obtained within the relevant study-completion period.</a:t>
          </a:r>
          <a:endParaRPr lang="en-GB" b="0" i="0" sz="1100">
            <a:solidFill>
              <a:srgbClr val="000000"/>
            </a:solidFill>
            <a:latin typeface="+mn-lt"/>
          </a:endParaRPr>
        </a:p>
        <a:p>
          <a:endParaRPr lang="en-GB" b="0" i="0" sz="1200">
            <a:solidFill>
              <a:srgbClr val="000000"/>
            </a:solidFill>
          </a:endParaRPr>
        </a:p>
        <a:p>
          <a:r>
            <a:rPr lang="en-GB" b="1" i="0" sz="1200">
              <a:solidFill>
                <a:srgbClr val="000000"/>
              </a:solidFill>
            </a:rPr>
            <a:t>Rounding and suppression strategy</a:t>
          </a:r>
          <a:endParaRPr lang="en-GB" b="1" i="0" sz="1200">
            <a:solidFill>
              <a:srgbClr val="000000"/>
            </a:solidFill>
          </a:endParaRPr>
        </a:p>
        <a:p>
          <a:r>
            <a:rPr lang="en-GB" b="0" i="0" sz="1200">
              <a:solidFill>
                <a:srgbClr val="000000"/>
              </a:solidFill>
            </a:rPr>
            <a:t>For data protection reasons we implement a strategy in published and released tabulations designed to prevent the disclosure of personal information about any individual. This strategy involves rounding all numbers to the nearest multiple of 5 and suppressing percentages and averages based on small populations.</a:t>
          </a:r>
          <a:endParaRPr lang="en-GB" b="0" i="0" sz="1200">
            <a:solidFill>
              <a:srgbClr val="000000"/>
            </a:solidFill>
          </a:endParaRPr>
        </a:p>
        <a:p>
          <a:r>
            <a:rPr lang="en-GB" b="0" i="0" sz="1200" u="sng">
              <a:solidFill>
                <a:srgbClr val="000000"/>
              </a:solidFill>
            </a:rPr>
            <a:t>HESA Services Standard Rounding Methodology:</a:t>
          </a:r>
          <a:endParaRPr lang="en-GB" b="0" i="0" sz="1200" u="sng">
            <a:solidFill>
              <a:srgbClr val="000000"/>
            </a:solidFill>
          </a:endParaRPr>
        </a:p>
        <a:p>
          <a:r>
            <a:rPr lang="en-GB" b="0" i="0" sz="1200">
              <a:solidFill>
                <a:srgbClr val="000000"/>
              </a:solidFill>
            </a:rPr>
            <a:t>	- All numbers are rounded to the nearest multiple of 5</a:t>
          </a:r>
          <a:endParaRPr lang="en-GB" b="0" i="0" sz="1200">
            <a:solidFill>
              <a:srgbClr val="000000"/>
            </a:solidFill>
          </a:endParaRPr>
        </a:p>
        <a:p>
          <a:r>
            <a:rPr lang="en-GB" b="0" i="0" sz="1200">
              <a:solidFill>
                <a:srgbClr val="000000"/>
              </a:solidFill>
            </a:rPr>
            <a:t>	- Any number lower than 2.5 is rounded to 0</a:t>
          </a:r>
          <a:endParaRPr lang="en-GB" b="0" i="0" sz="1200">
            <a:solidFill>
              <a:srgbClr val="000000"/>
            </a:solidFill>
          </a:endParaRPr>
        </a:p>
        <a:p>
          <a:r>
            <a:rPr lang="en-GB" b="0" i="0" sz="1200">
              <a:solidFill>
                <a:srgbClr val="000000"/>
              </a:solidFill>
            </a:rPr>
            <a:t>	- Halves are always rounded upwards (e.g. 2.5 is rounded to 5)</a:t>
          </a:r>
          <a:endParaRPr lang="en-GB" b="0" i="0" sz="1200">
            <a:solidFill>
              <a:srgbClr val="000000"/>
            </a:solidFill>
          </a:endParaRPr>
        </a:p>
        <a:p>
          <a:r>
            <a:rPr lang="en-GB" b="0" i="0" sz="1200">
              <a:solidFill>
                <a:srgbClr val="000000"/>
              </a:solidFill>
            </a:rPr>
            <a:t>	- Percentages based on fewer than 22.5 individuals are suppressed</a:t>
          </a:r>
          <a:endParaRPr lang="en-GB" b="0" i="0" sz="1200">
            <a:solidFill>
              <a:srgbClr val="000000"/>
            </a:solidFill>
          </a:endParaRPr>
        </a:p>
        <a:p>
          <a:r>
            <a:rPr lang="en-GB" b="0" i="0" sz="1200">
              <a:solidFill>
                <a:srgbClr val="000000"/>
              </a:solidFill>
            </a:rPr>
            <a:t>	- Averages based on 7 or fewer individuals are suppressed</a:t>
          </a:r>
          <a:endParaRPr lang="en-GB" b="0" i="0" sz="1200">
            <a:solidFill>
              <a:srgbClr val="000000"/>
            </a:solidFill>
          </a:endParaRPr>
        </a:p>
        <a:p>
          <a:r>
            <a:rPr lang="en-GB" b="0" i="0" sz="1200">
              <a:solidFill>
                <a:srgbClr val="000000"/>
              </a:solidFill>
            </a:rPr>
            <a:t>	- The above requirements apply to headcounts, FPE and FTE data</a:t>
          </a:r>
          <a:endParaRPr lang="en-GB" b="0" i="0" sz="1200">
            <a:solidFill>
              <a:srgbClr val="000000"/>
            </a:solidFill>
          </a:endParaRPr>
        </a:p>
        <a:p>
          <a:r>
            <a:rPr lang="en-GB" b="0" i="0" sz="1200">
              <a:solidFill>
                <a:srgbClr val="000000"/>
              </a:solidFill>
            </a:rPr>
            <a:t>	- Financial data is not rounded</a:t>
          </a:r>
          <a:endParaRPr lang="en-GB" b="0" i="0" sz="1200">
            <a:solidFill>
              <a:srgbClr val="000000"/>
            </a:solidFill>
          </a:endParaRPr>
        </a:p>
        <a:p>
          <a:r>
            <a:rPr lang="en-GB" b="0" i="0" sz="1200">
              <a:solidFill>
                <a:srgbClr val="000000"/>
              </a:solidFill>
            </a:rPr>
            <a:t>Total figures are also subject to this rounding methodology after calculation; so the sum of numbers in each row or column may not match the total shown. Suppressed values are normally represented as '..' in published tables.</a:t>
          </a:r>
          <a:endParaRPr lang="en-GB" b="0" i="0" sz="1200">
            <a:solidFill>
              <a:srgbClr val="000000"/>
            </a:solidFill>
          </a:endParaRPr>
        </a:p>
        <a:p>
          <a:r>
            <a:rPr lang="en-GB" b="0" i="0" sz="1200">
              <a:solidFill>
                <a:srgbClr val="000000"/>
              </a:solidFill>
            </a:rPr>
            <a:t>For more information on the rounding methodology, including worked examples and instructions on how to apply rounding, please see Rounding and suppression to anonymise statistics.</a:t>
          </a:r>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123890</xdr:colOff>
      <xdr:row>285</xdr:row>
      <xdr:rowOff>66675</xdr:rowOff>
    </xdr:from>
    <xdr:to>
      <xdr:col>8</xdr:col>
      <xdr:colOff>9674</xdr:colOff>
      <xdr:row>307</xdr:row>
      <xdr:rowOff>85725</xdr:rowOff>
    </xdr:to>
    <xdr:pic macro="">
      <xdr:nvPicPr>
        <xdr:cNvPr id="82270" name="Picture 1">
          <a:extLst xmlns:a="http://schemas.openxmlformats.org/drawingml/2006/main">
            <a:ext uri="{FF2B5EF4-FFF2-40B4-BE49-F238E27FC236}">
              <a16:creationId xmlns:a16="http://schemas.microsoft.com/office/drawing/2014/main" id="{00000000-0008-0000-3E00-00005E410100}"/>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l="4167" t="12051" r="5206" b="18178"/>
        <a:stretch>
          <a:fillRect/>
        </a:stretch>
      </xdr:blipFill>
      <xdr:spPr>
        <a:xfrm>
          <a:off x="733425" y="60102750"/>
          <a:ext cx="8496300" cy="8496300"/>
        </a:xfrm>
        <a:prstGeom xmlns:a="http://schemas.openxmlformats.org/drawingml/2006/main" prst="rect">
          <a:avLst/>
        </a:prstGeom>
        <a:noFill/>
      </xdr:spPr>
    </xdr:pic>
    <xdr:clientData/>
  </xdr:twoCellAnchor>
  <xdr:twoCellAnchor editAs="oneCell">
    <xdr:from>
      <xdr:col>1</xdr:col>
      <xdr:colOff>161888</xdr:colOff>
      <xdr:row>238</xdr:row>
      <xdr:rowOff>190500</xdr:rowOff>
    </xdr:from>
    <xdr:to>
      <xdr:col>4</xdr:col>
      <xdr:colOff>123230</xdr:colOff>
      <xdr:row>255</xdr:row>
      <xdr:rowOff>47625</xdr:rowOff>
    </xdr:to>
    <xdr:pic macro="">
      <xdr:nvPicPr>
        <xdr:cNvPr id="82271" name="Picture 2">
          <a:extLst xmlns:a="http://schemas.openxmlformats.org/drawingml/2006/main">
            <a:ext uri="{FF2B5EF4-FFF2-40B4-BE49-F238E27FC236}">
              <a16:creationId xmlns:a16="http://schemas.microsoft.com/office/drawing/2014/main" id="{00000000-0008-0000-3E00-00005F410100}"/>
            </a:ext>
          </a:extLst>
        </xdr:cNvPr>
        <xdr:cNvPicPr>
          <a:picLocks noChangeAspect="1"/>
        </xdr:cNvPicPr>
      </xdr:nvPicPr>
      <xdr:blipFill>
        <a:blip xmlns:d5p1="http://schemas.openxmlformats.org/officeDocument/2006/relationships" d5p1:embed="rId2">
          <a:extLst>
            <a:ext uri="{28A0092B-C50C-407E-A947-70E740481C1C}">
              <a14:useLocalDpi xmlns:a14="http://schemas.microsoft.com/office/drawing/2010/main" val="0"/>
            </a:ext>
          </a:extLst>
        </a:blip>
        <a:srcRect xmlns:a="http://schemas.openxmlformats.org/drawingml/2006/main" l="18874" t="9848" r="17645" b="56155"/>
        <a:stretch>
          <a:fillRect/>
        </a:stretch>
      </xdr:blipFill>
      <xdr:spPr>
        <a:xfrm>
          <a:off x="771525" y="50377725"/>
          <a:ext cx="4933950" cy="4933950"/>
        </a:xfrm>
        <a:prstGeom xmlns:a="http://schemas.openxmlformats.org/drawingml/2006/main" prst="rect">
          <a:avLst/>
        </a:prstGeom>
        <a:noFill/>
      </xdr:spPr>
    </xdr:pic>
    <xdr:clientData/>
  </xdr:twoCellAnchor>
</xdr:wsDr>
</file>

<file path=xl/externalLinks/_rels/externalLink1.xml.rels><?xml version="1.0" encoding="utf-8" standalone="yes"?><Relationships xmlns="http://schemas.openxmlformats.org/package/2006/relationships"><Relationship Id="rId1" Type="http://schemas.microsoft.com/office/2006/relationships/xlExternalLinkPath/xlPathMissing" Target="https://sgul365-my.sharepoint.com/HESA/HESA%20Finance%202018-19/HESA%20Finance%201819%20data%2020191113.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NSS/2023/Data%20download%20OfS/NSS23_Summary_Taught_AllModes.xlsx"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Flags"/>
      <sheetName val="Validation errors"/>
      <sheetName val="Information"/>
      <sheetName val="1 Inc and Exp"/>
      <sheetName val="1 Valid"/>
      <sheetName val="2 Balance"/>
      <sheetName val="2 Valid"/>
      <sheetName val="3 Cash flow"/>
      <sheetName val="3 Valid"/>
      <sheetName val="4 Income"/>
      <sheetName val="4 Valid"/>
      <sheetName val="5 Research"/>
      <sheetName val="5 Valid"/>
      <sheetName val="6 Fees"/>
      <sheetName val="6 Valid"/>
      <sheetName val="7 FTEs"/>
      <sheetName val="7 Valid"/>
      <sheetName val="8 Cost centre"/>
      <sheetName val="8 Valid"/>
      <sheetName val="9 Staff"/>
      <sheetName val="9 Valid"/>
      <sheetName val="10 Severance"/>
      <sheetName val="10 Valid"/>
      <sheetName val="11 Remuneration"/>
      <sheetName val="11 Valid"/>
      <sheetName val="12 Capital"/>
      <sheetName val="12 Valid"/>
      <sheetName val="13 Commitments"/>
      <sheetName val="13 Valid"/>
      <sheetName val="Assumptions"/>
    </sheetNames>
    <sheetDataSet>
      <sheetData sheetId="0"/>
      <sheetData sheetId="1"/>
      <sheetData sheetId="2"/>
      <sheetData sheetId="3">
        <row r="12">
          <cell r="D12">
            <v>17229</v>
          </cell>
        </row>
        <row r="13">
          <cell r="D13">
            <v>13095</v>
          </cell>
        </row>
        <row r="17">
          <cell r="D17">
            <v>91458</v>
          </cell>
        </row>
        <row r="20">
          <cell r="D20">
            <v>62210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externalBook xmlns:d2p1="http://schemas.openxmlformats.org/officeDocument/2006/relationships" d2p1:id="rId1">
    <sheetNames>
      <sheetName val="Notes"/>
      <sheetName val="CAH3 Pharm"/>
      <sheetName val="CAH3 Physio"/>
      <sheetName val="CAH3 Med Tech"/>
      <sheetName val="CAH3 Biomed"/>
      <sheetName val="CAH3 Med"/>
      <sheetName val="CAH3 summary"/>
      <sheetName val="G5 Med"/>
      <sheetName val="G4 Physio"/>
      <sheetName val="G1 Pharm"/>
      <sheetName val="G2 Med Tech"/>
      <sheetName val="G3 Bio Med"/>
      <sheetName val="benchmarks"/>
      <sheetName val="Q1-24"/>
      <sheetName val="CUG2025"/>
      <sheetName val="summary SGUL"/>
      <sheetName val="pivot at HEI level"/>
      <sheetName val="All subjects"/>
      <sheetName val="Imperial"/>
      <sheetName val="St Andrews"/>
      <sheetName val="THE LT"/>
      <sheetName val="Times TQ"/>
      <sheetName val="Times SE"/>
      <sheetName val="CUG"/>
      <sheetName val="Chart1"/>
      <sheetName val="SGUL vs City"/>
      <sheetName val="Q27"/>
      <sheetName val="Q26"/>
      <sheetName val="SU Q25"/>
      <sheetName val="T7 SV"/>
      <sheetName val="T6 LR"/>
      <sheetName val="T5 O&amp;M"/>
      <sheetName val="T4 AS"/>
      <sheetName val="T3 A&amp;F"/>
      <sheetName val="T2 LO"/>
      <sheetName val="T1 TOMC"/>
      <sheetName val="CAH_level_1"/>
      <sheetName val="CAH_level_2"/>
      <sheetName val="CAH_level_3"/>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row r="51">
          <cell r="EC51">
            <v>2198.5416666666665</v>
          </cell>
        </row>
        <row r="257">
          <cell r="EC257">
            <v>563.33333333333337</v>
          </cell>
        </row>
      </sheetData>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6" Type="http://schemas.openxmlformats.org/officeDocument/2006/relationships/hyperlink" Target="http://peopleandplanet.org/greenleague" TargetMode="External" /><Relationship Id="rId1" Type="http://schemas.openxmlformats.org/officeDocument/2006/relationships/hyperlink" Target="https://www.gov.uk/government/statistics/graduate-outcomes-for-all-subjects-by-university" TargetMode="External" /><Relationship Id="rId11" Type="http://schemas.openxmlformats.org/officeDocument/2006/relationships/hyperlink" Target="https://www.timeshighereducation.com/content/ref2021mainonlinetable" TargetMode="External" /><Relationship Id="rId7" Type="http://schemas.openxmlformats.org/officeDocument/2006/relationships/hyperlink" Target="https://www.thetimes.co.uk/article/good-university-guide-in-full-tp6dzs7wn" TargetMode="External" /><Relationship Id="rId2" Type="http://schemas.openxmlformats.org/officeDocument/2006/relationships/hyperlink" Target="http://www.guardian.co.uk/education/universityguide/" TargetMode="External" /><Relationship Id="rId12" Type="http://schemas.openxmlformats.org/officeDocument/2006/relationships/hyperlink" Target="https://www.officeforstudents.org.uk/publications/proceed-updated-methodology-and-results/" TargetMode="External" /><Relationship Id="rId13" Type="http://schemas.openxmlformats.org/officeDocument/2006/relationships/hyperlink" Target="https://www.dailymail.co.uk/news/university-guide/article-12491201/University-rankings-league-table-Use-Daily-Mails-interactive-guide-right-uni-you.html" TargetMode="External" /><Relationship Id="rId8" Type="http://schemas.openxmlformats.org/officeDocument/2006/relationships/hyperlink" Target="https://www.gov.uk/government/statistics/graduate-outcomes-for-all-subjects-by-university" TargetMode="External" /><Relationship Id="rId3" Type="http://schemas.openxmlformats.org/officeDocument/2006/relationships/hyperlink" Target="https://www.timeshighereducation.com/world-university-rankings" TargetMode="External" /><Relationship Id="rId9" Type="http://schemas.openxmlformats.org/officeDocument/2006/relationships/hyperlink" Target="https://www.gov.uk/government/statistics/graduate-outcomes-for-all-subjects-by-university" TargetMode="External" /><Relationship Id="rId4" Type="http://schemas.openxmlformats.org/officeDocument/2006/relationships/hyperlink" Target="http://www.thecompleteuniversityguide.co.uk/league-tables/" TargetMode="External" /><Relationship Id="rId10" Type="http://schemas.openxmlformats.org/officeDocument/2006/relationships/hyperlink" Target="https://www.gov.uk/government/statistics/graduate-outcomes-for-all-subjects-by-university" TargetMode="External" /><Relationship Id="rId5" Type="http://schemas.openxmlformats.org/officeDocument/2006/relationships/hyperlink" Target="http://www.thecompleteuniversityguide.co.uk/league-tables/" TargetMode="External" /><Relationship Id="rId14"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29.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31.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32.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33.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35.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36.xml.rels><?xml version="1.0" encoding="utf-8" standalone="yes"?><Relationships xmlns="http://schemas.openxmlformats.org/package/2006/relationships"><Relationship Id="rId2" Type="http://schemas.openxmlformats.org/officeDocument/2006/relationships/printerSettings" Target="../printerSettings/printerSettings34.bin" /><Relationship Id="rId1" Type="http://schemas.openxmlformats.org/officeDocument/2006/relationships/hyperlink" Target="https://peopleandplanet.org/university-league" TargetMode="External"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35.bin" /></Relationships>
</file>

<file path=xl/worksheets/_rels/sheet38.xml.rels><?xml version="1.0" encoding="utf-8" standalone="yes"?><Relationships xmlns="http://schemas.openxmlformats.org/package/2006/relationships"><Relationship Id="rId2" Type="http://schemas.openxmlformats.org/officeDocument/2006/relationships/drawing" Target="/xl/drawings/drawing1.xml" /><Relationship Id="rId1" Type="http://schemas.openxmlformats.org/officeDocument/2006/relationships/printerSettings" Target="../printerSettings/printerSettings36.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37.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 standalone="yes"?><Relationships xmlns="http://schemas.openxmlformats.org/package/2006/relationships"><Relationship Id="rId1" Type="http://schemas.openxmlformats.org/officeDocument/2006/relationships/printerSettings" Target="../printerSettings/printerSettings38.bin" /></Relationships>
</file>

<file path=xl/worksheets/_rels/sheet41.xml.rels><?xml version="1.0" encoding="utf-8" standalone="yes"?><Relationships xmlns="http://schemas.openxmlformats.org/package/2006/relationships"><Relationship Id="rId1" Type="http://schemas.openxmlformats.org/officeDocument/2006/relationships/printerSettings" Target="../printerSettings/printerSettings39.bin" /></Relationships>
</file>

<file path=xl/worksheets/_rels/sheet42.xml.rels><?xml version="1.0" encoding="utf-8" standalone="yes"?><Relationships xmlns="http://schemas.openxmlformats.org/package/2006/relationships"><Relationship Id="rId1" Type="http://schemas.openxmlformats.org/officeDocument/2006/relationships/printerSettings" Target="../printerSettings/printerSettings40.bin" /></Relationships>
</file>

<file path=xl/worksheets/_rels/sheet43.xml.rels><?xml version="1.0" encoding="utf-8" standalone="yes"?><Relationships xmlns="http://schemas.openxmlformats.org/package/2006/relationships"><Relationship Id="rId1" Type="http://schemas.openxmlformats.org/officeDocument/2006/relationships/printerSettings" Target="../printerSettings/printerSettings41.bin" /></Relationships>
</file>

<file path=xl/worksheets/_rels/sheet44.xml.rels><?xml version="1.0" encoding="utf-8" standalone="yes"?><Relationships xmlns="http://schemas.openxmlformats.org/package/2006/relationships"><Relationship Id="rId1" Type="http://schemas.openxmlformats.org/officeDocument/2006/relationships/printerSettings" Target="../printerSettings/printerSettings42.bin" /></Relationships>
</file>

<file path=xl/worksheets/_rels/sheet45.xml.rels><?xml version="1.0" encoding="utf-8" standalone="yes"?><Relationships xmlns="http://schemas.openxmlformats.org/package/2006/relationships"><Relationship Id="rId1" Type="http://schemas.openxmlformats.org/officeDocument/2006/relationships/printerSettings" Target="../printerSettings/printerSettings43.bin" /></Relationships>
</file>

<file path=xl/worksheets/_rels/sheet46.xml.rels><?xml version="1.0" encoding="utf-8" standalone="yes"?><Relationships xmlns="http://schemas.openxmlformats.org/package/2006/relationships"><Relationship Id="rId1" Type="http://schemas.openxmlformats.org/officeDocument/2006/relationships/printerSettings" Target="../printerSettings/printerSettings44.bin" /></Relationships>
</file>

<file path=xl/worksheets/_rels/sheet47.xml.rels><?xml version="1.0" encoding="utf-8" standalone="yes"?><Relationships xmlns="http://schemas.openxmlformats.org/package/2006/relationships"><Relationship Id="rId2" Type="http://schemas.openxmlformats.org/officeDocument/2006/relationships/printerSettings" Target="../printerSettings/printerSettings45.bin" /><Relationship Id="rId1" Type="http://schemas.openxmlformats.org/officeDocument/2006/relationships/hyperlink" Target="https://www.hesa.ac.uk/data-and-analysis/performance-indicators/benchmarks" TargetMode="External" /></Relationships>
</file>

<file path=xl/worksheets/_rels/sheet48.xml.rels><?xml version="1.0" encoding="utf-8" standalone="yes"?><Relationships xmlns="http://schemas.openxmlformats.org/package/2006/relationships"><Relationship Id="rId2" Type="http://schemas.openxmlformats.org/officeDocument/2006/relationships/printerSettings" Target="../printerSettings/printerSettings46.bin" /><Relationship Id="rId1" Type="http://schemas.openxmlformats.org/officeDocument/2006/relationships/hyperlink" Target="https://www.hesa.ac.uk/data-and-analysis/performance-indicators/benchmarks" TargetMode="External" /></Relationships>
</file>

<file path=xl/worksheets/_rels/sheet49.xml.rels><?xml version="1.0" encoding="utf-8" standalone="yes"?><Relationships xmlns="http://schemas.openxmlformats.org/package/2006/relationships"><Relationship Id="rId2" Type="http://schemas.openxmlformats.org/officeDocument/2006/relationships/printerSettings" Target="../printerSettings/printerSettings47.bin" /><Relationship Id="rId1" Type="http://schemas.openxmlformats.org/officeDocument/2006/relationships/hyperlink" Target="https://www.hesa.ac.uk/data-and-analysis/performance-indicators/benchmarks" TargetMode="External" /></Relationships>
</file>

<file path=xl/worksheets/_rels/sheet50.xml.rels><?xml version="1.0" encoding="utf-8" standalone="yes"?><Relationships xmlns="http://schemas.openxmlformats.org/package/2006/relationships"><Relationship Id="rId1" Type="http://schemas.openxmlformats.org/officeDocument/2006/relationships/printerSettings" Target="../printerSettings/printerSettings48.bin" /></Relationships>
</file>

<file path=xl/worksheets/_rels/sheet51.xml.rels><?xml version="1.0" encoding="utf-8" standalone="yes"?><Relationships xmlns="http://schemas.openxmlformats.org/package/2006/relationships"><Relationship Id="rId4" Type="http://schemas.openxmlformats.org/officeDocument/2006/relationships/hyperlink" Target="https://www.hesa.ac.uk/intel?&amp;name=bds_pi&amp;year=bds_2014-15" TargetMode="External" /><Relationship Id="rId7" Type="http://schemas.openxmlformats.org/officeDocument/2006/relationships/printerSettings" Target="../printerSettings/printerSettings49.bin" /><Relationship Id="rId5" Type="http://schemas.openxmlformats.org/officeDocument/2006/relationships/hyperlink" Target="https://www.hesa.ac.uk/support/data-intelligence?data_streams=21&amp;year=620&amp;field=All" TargetMode="External" /><Relationship Id="rId6" Type="http://schemas.openxmlformats.org/officeDocument/2006/relationships/hyperlink" Target="https://www.hesa.ac.uk/data-and-analysis/performance-indicators/benchmarks" TargetMode="External" /><Relationship Id="rId1" Type="http://schemas.openxmlformats.org/officeDocument/2006/relationships/hyperlink" Target="https://www.hesa.ac.uk/content/view/2884" TargetMode="External" /><Relationship Id="rId2" Type="http://schemas.openxmlformats.org/officeDocument/2006/relationships/hyperlink" Target="https://www.hesa.ac.uk/support/data-intelligence?data_streams=21&amp;year=620&amp;field=All" TargetMode="External" /><Relationship Id="rId3" Type="http://schemas.openxmlformats.org/officeDocument/2006/relationships/hyperlink" Target="https://www.hesa.ac.uk/intel?&amp;name=bds_PIs&amp;year=bds_2014-15" TargetMode="External" /></Relationships>
</file>

<file path=xl/worksheets/_rels/sheet52.xml.rels><?xml version="1.0" encoding="utf-8" standalone="yes"?><Relationships xmlns="http://schemas.openxmlformats.org/package/2006/relationships"><Relationship Id="rId1" Type="http://schemas.openxmlformats.org/officeDocument/2006/relationships/printerSettings" Target="../printerSettings/printerSettings50.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51.bin" /></Relationships>
</file>

<file path=xl/worksheets/_rels/sheet54.xml.rels><?xml version="1.0" encoding="utf-8" standalone="yes"?><Relationships xmlns="http://schemas.openxmlformats.org/package/2006/relationships"><Relationship Id="rId1" Type="http://schemas.openxmlformats.org/officeDocument/2006/relationships/printerSettings" Target="../printerSettings/printerSettings52.bin" /></Relationships>
</file>

<file path=xl/worksheets/_rels/sheet55.xml.rels><?xml version="1.0" encoding="utf-8" standalone="yes"?><Relationships xmlns="http://schemas.openxmlformats.org/package/2006/relationships"><Relationship Id="rId1" Type="http://schemas.openxmlformats.org/officeDocument/2006/relationships/printerSettings" Target="../printerSettings/printerSettings53.bin" /></Relationships>
</file>

<file path=xl/worksheets/_rels/sheet56.xml.rels><?xml version="1.0" encoding="utf-8" standalone="yes"?><Relationships xmlns="http://schemas.openxmlformats.org/package/2006/relationships"><Relationship Id="rId1" Type="http://schemas.openxmlformats.org/officeDocument/2006/relationships/printerSettings" Target="../printerSettings/printerSettings54.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55.bin" /></Relationships>
</file>

<file path=xl/worksheets/_rels/sheet58.xml.rels><?xml version="1.0" encoding="utf-8" standalone="yes"?><Relationships xmlns="http://schemas.openxmlformats.org/package/2006/relationships"><Relationship Id="rId2" Type="http://schemas.openxmlformats.org/officeDocument/2006/relationships/drawing" Target="/xl/drawings/drawing2.xml" /><Relationship Id="rId1" Type="http://schemas.openxmlformats.org/officeDocument/2006/relationships/printerSettings" Target="../printerSettings/printerSettings56.bin" /></Relationships>
</file>

<file path=xl/worksheets/_rels/sheet59.xml.rels><?xml version="1.0" encoding="utf-8" standalone="yes"?><Relationships xmlns="http://schemas.openxmlformats.org/package/2006/relationships"><Relationship Id="rId2" Type="http://schemas.openxmlformats.org/officeDocument/2006/relationships/drawing" Target="/xl/drawings/drawing3.xml" /><Relationship Id="rId1" Type="http://schemas.openxmlformats.org/officeDocument/2006/relationships/printerSettings" Target="../printerSettings/printerSettings57.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0.xml.rels><?xml version="1.0" encoding="utf-8" standalone="yes"?><Relationships xmlns="http://schemas.openxmlformats.org/package/2006/relationships"><Relationship Id="rId2" Type="http://schemas.openxmlformats.org/officeDocument/2006/relationships/drawing" Target="/xl/drawings/drawing4.xml" /><Relationship Id="rId1" Type="http://schemas.openxmlformats.org/officeDocument/2006/relationships/printerSettings" Target="../printerSettings/printerSettings58.bin" /></Relationships>
</file>

<file path=xl/worksheets/_rels/sheet61.xml.rels><?xml version="1.0" encoding="utf-8" standalone="yes"?><Relationships xmlns="http://schemas.openxmlformats.org/package/2006/relationships"><Relationship Id="rId1" Type="http://schemas.openxmlformats.org/officeDocument/2006/relationships/printerSettings" Target="../printerSettings/printerSettings59.bin" /></Relationships>
</file>

<file path=xl/worksheets/_rels/sheet62.xml.rels><?xml version="1.0" encoding="utf-8" standalone="yes"?><Relationships xmlns="http://schemas.openxmlformats.org/package/2006/relationships"><Relationship Id="rId1" Type="http://schemas.openxmlformats.org/officeDocument/2006/relationships/printerSettings" Target="../printerSettings/printerSettings60.bin" /></Relationships>
</file>

<file path=xl/worksheets/_rels/sheet63.xml.rels><?xml version="1.0" encoding="utf-8" standalone="yes"?><Relationships xmlns="http://schemas.openxmlformats.org/package/2006/relationships"><Relationship Id="rId1" Type="http://schemas.openxmlformats.org/officeDocument/2006/relationships/printerSettings" Target="../printerSettings/printerSettings61.bin" /></Relationships>
</file>

<file path=xl/worksheets/_rels/sheet64.xml.rels><?xml version="1.0" encoding="utf-8" standalone="yes"?><Relationships xmlns="http://schemas.openxmlformats.org/package/2006/relationships"><Relationship Id="rId1" Type="http://schemas.openxmlformats.org/officeDocument/2006/relationships/printerSettings" Target="../printerSettings/printerSettings62.bin" /></Relationships>
</file>

<file path=xl/worksheets/_rels/sheet65.xml.rels><?xml version="1.0" encoding="utf-8" standalone="yes"?><Relationships xmlns="http://schemas.openxmlformats.org/package/2006/relationships"><Relationship Id="rId1" Type="http://schemas.openxmlformats.org/officeDocument/2006/relationships/printerSettings" Target="../printerSettings/printerSettings63.bin" /></Relationships>
</file>

<file path=xl/worksheets/_rels/sheet66.xml.rels><?xml version="1.0" encoding="utf-8" standalone="yes"?><Relationships xmlns="http://schemas.openxmlformats.org/package/2006/relationships"><Relationship Id="rId1" Type="http://schemas.openxmlformats.org/officeDocument/2006/relationships/printerSettings" Target="../printerSettings/printerSettings64.bin" /></Relationships>
</file>

<file path=xl/worksheets/_rels/sheet67.xml.rels><?xml version="1.0" encoding="utf-8" standalone="yes"?><Relationships xmlns="http://schemas.openxmlformats.org/package/2006/relationships"><Relationship Id="rId1" Type="http://schemas.openxmlformats.org/officeDocument/2006/relationships/printerSettings" Target="../printerSettings/printerSettings65.bin" /></Relationships>
</file>

<file path=xl/worksheets/_rels/sheet68.xml.rels><?xml version="1.0" encoding="utf-8" standalone="yes"?><Relationships xmlns="http://schemas.openxmlformats.org/package/2006/relationships"><Relationship Id="rId1" Type="http://schemas.openxmlformats.org/officeDocument/2006/relationships/printerSettings" Target="../printerSettings/printerSettings66.bin" /></Relationships>
</file>

<file path=xl/worksheets/_rels/sheet69.xml.rels><?xml version="1.0" encoding="utf-8" standalone="yes"?><Relationships xmlns="http://schemas.openxmlformats.org/package/2006/relationships"><Relationship Id="rId3" Type="http://schemas.openxmlformats.org/officeDocument/2006/relationships/printerSettings" Target="../printerSettings/printerSettings67.bin" /><Relationship Id="rId1" Type="http://schemas.openxmlformats.org/officeDocument/2006/relationships/hyperlink" Target="http://www.hefce.ac.uk/media/HEFCE,2014/Content/Pubs/2016/201632/HEFCE2016_32.pdf" TargetMode="External" /><Relationship Id="rId2" Type="http://schemas.openxmlformats.org/officeDocument/2006/relationships/hyperlink" Target="http://www.hefce.ac.uk/media/HEFCE,2014/Content/Pubs/2016/201632/HEFCE2016_32a-g.PDF" TargetMode="External" /><Relationship Id="rId4" Type="http://schemas.openxmlformats.org/officeDocument/2006/relationships/drawing" Target="/xl/drawings/drawing5.xml"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0.xml.rels><?xml version="1.0" encoding="utf-8" standalone="yes"?><Relationships xmlns="http://schemas.openxmlformats.org/package/2006/relationships"><Relationship Id="rId1" Type="http://schemas.openxmlformats.org/officeDocument/2006/relationships/printerSettings" Target="../printerSettings/printerSettings68.bin" /></Relationships>
</file>

<file path=xl/worksheets/_rels/sheet71.xml.rels><?xml version="1.0" encoding="utf-8" standalone="yes"?><Relationships xmlns="http://schemas.openxmlformats.org/package/2006/relationships"><Relationship Id="rId1" Type="http://schemas.openxmlformats.org/officeDocument/2006/relationships/printerSettings" Target="../printerSettings/printerSettings69.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
    <pageSetUpPr fitToPage="1"/>
  </sheetPr>
  <dimension ref="A1:K96"/>
  <sheetViews>
    <sheetView topLeftCell="A1" zoomScale="85" view="normal" tabSelected="1" workbookViewId="0">
      <pane ySplit="7" topLeftCell="A8" activePane="bottomLeft" state="frozen"/>
      <selection pane="bottomLeft" activeCell="F4" sqref="F4"/>
    </sheetView>
  </sheetViews>
  <sheetFormatPr defaultColWidth="9.28515625" defaultRowHeight="16.5"/>
  <cols>
    <col min="1" max="1" width="2.7109375" style="92" customWidth="1"/>
    <col min="2" max="2" width="9.27734375" style="92" customWidth="1"/>
    <col min="3" max="3" width="62" style="92" customWidth="1"/>
    <col min="4" max="4" width="39.7109375" style="92" customWidth="1"/>
    <col min="5" max="5" width="15.7109375" style="90" customWidth="1"/>
    <col min="6" max="6" width="13.5703125" style="90" customWidth="1"/>
    <col min="7" max="7" width="19.27734375" style="90" customWidth="1"/>
    <col min="8" max="8" width="79.41796875" style="92" bestFit="1" customWidth="1"/>
    <col min="9" max="9" width="11" style="735" customWidth="1"/>
    <col min="10" max="10" width="19.7109375" style="92" bestFit="1" customWidth="1"/>
    <col min="11" max="16384" width="9.27734375" style="92" customWidth="1"/>
  </cols>
  <sheetData>
    <row r="1" spans="2:8" ht="18.75">
      <c r="B1" s="734" t="s">
        <v>320</v>
      </c>
      <c r="H1" s="517"/>
    </row>
    <row r="2" spans="2:2">
      <c r="B2" s="92" t="s">
        <v>700</v>
      </c>
    </row>
    <row r="3" spans="2:2">
      <c r="B3" s="92" t="s">
        <v>931</v>
      </c>
    </row>
    <row r="4" spans="2:2">
      <c r="B4" s="736" t="s">
        <v>932</v>
      </c>
    </row>
    <row r="5" spans="2:2">
      <c r="B5" s="736"/>
    </row>
    <row r="6" spans="2:2">
      <c r="B6" s="737" t="s">
        <v>223</v>
      </c>
    </row>
    <row r="7" spans="2:9" ht="49.5">
      <c r="B7" s="738" t="s">
        <v>224</v>
      </c>
      <c r="C7" s="739" t="s">
        <v>225</v>
      </c>
      <c r="D7" s="739" t="s">
        <v>226</v>
      </c>
      <c r="E7" s="586" t="s">
        <v>591</v>
      </c>
      <c r="F7" s="586" t="s">
        <v>590</v>
      </c>
      <c r="G7" s="586" t="s">
        <v>592</v>
      </c>
      <c r="H7" s="739" t="s">
        <v>227</v>
      </c>
      <c r="I7" s="586" t="s">
        <v>631</v>
      </c>
    </row>
    <row r="8" spans="2:9">
      <c r="B8" s="667"/>
      <c r="C8" s="430"/>
      <c r="D8" s="430"/>
      <c r="E8" s="251"/>
      <c r="F8" s="251"/>
      <c r="G8" s="251"/>
      <c r="H8" s="430"/>
      <c r="I8" s="611"/>
    </row>
    <row r="9" spans="2:9">
      <c r="B9" s="667"/>
      <c r="C9" s="739" t="s">
        <v>126</v>
      </c>
      <c r="D9" s="430"/>
      <c r="E9" s="251"/>
      <c r="F9" s="251"/>
      <c r="G9" s="251"/>
      <c r="H9" s="430"/>
      <c r="I9" s="611"/>
    </row>
    <row r="10" spans="2:10">
      <c r="B10" s="667" t="s">
        <v>58</v>
      </c>
      <c r="C10" s="740" t="s">
        <v>2068</v>
      </c>
      <c r="D10" s="430" t="s">
        <v>633</v>
      </c>
      <c r="E10" s="741">
        <f>VLOOKUP("St George's, University of London",'F1'!$C:$E,3,0)</f>
        <v>89656</v>
      </c>
      <c r="F10" s="251" t="str">
        <f>VLOOKUP("St George's, University of London",'F1'!$C:$E,2,0)&amp;" / "&amp;MAX('F1'!$D:$D)</f>
        <v>122 / 256</v>
      </c>
      <c r="G10" s="251"/>
      <c r="H10" s="430" t="s">
        <v>2069</v>
      </c>
      <c r="I10" s="612">
        <v>45413</v>
      </c>
      <c r="J10" s="712" t="s">
        <v>2070</v>
      </c>
    </row>
    <row r="11" spans="2:10">
      <c r="B11" s="667" t="s">
        <v>59</v>
      </c>
      <c r="C11" s="740" t="s">
        <v>2083</v>
      </c>
      <c r="D11" s="430" t="s">
        <v>633</v>
      </c>
      <c r="E11" s="741">
        <f>VLOOKUP("St George's, University of London",'F2'!$C:$E,3,0)</f>
        <v>12759</v>
      </c>
      <c r="F11" s="251" t="str">
        <f>VLOOKUP("St George's, University of London",'F2'!$C:$E,2,0)&amp;" / "&amp;MAX('F2'!$D:$D)</f>
        <v>67 / 161</v>
      </c>
      <c r="G11" s="251"/>
      <c r="H11" s="430" t="s">
        <v>2069</v>
      </c>
      <c r="I11" s="612">
        <v>45413</v>
      </c>
      <c r="J11" s="712" t="s">
        <v>2070</v>
      </c>
    </row>
    <row r="12" spans="2:10">
      <c r="B12" s="667" t="s">
        <v>60</v>
      </c>
      <c r="C12" s="740" t="s">
        <v>2084</v>
      </c>
      <c r="D12" s="430" t="s">
        <v>633</v>
      </c>
      <c r="E12" s="713">
        <f>VLOOKUP("St George's, University of London",'F3'!$C:$G,5,0)</f>
        <v>0.22489292406531633</v>
      </c>
      <c r="F12" s="251" t="str">
        <f>VLOOKUP("St George's, University of London",'F3'!$C:$E,2,0)&amp;" / "&amp;MAX('F3'!$D:$D)</f>
        <v>36 / 202</v>
      </c>
      <c r="G12" s="251"/>
      <c r="H12" s="430" t="s">
        <v>2069</v>
      </c>
      <c r="I12" s="612">
        <v>45413</v>
      </c>
      <c r="J12" s="712" t="s">
        <v>2070</v>
      </c>
    </row>
    <row r="13" spans="2:10">
      <c r="B13" s="667" t="s">
        <v>61</v>
      </c>
      <c r="C13" s="740" t="s">
        <v>2095</v>
      </c>
      <c r="D13" s="430" t="s">
        <v>764</v>
      </c>
      <c r="E13" s="713">
        <f>VLOOKUP("St George's, University of London",'F4'!$C:$G,5,0)</f>
        <v>0.589218791826537</v>
      </c>
      <c r="F13" s="251" t="str">
        <f>VLOOKUP("St George's, University of London",'F4'!$C:$E,2,0)&amp;" / "&amp;MAX('F4'!$D:$D)</f>
        <v>203 / 256</v>
      </c>
      <c r="G13" s="251"/>
      <c r="H13" s="430" t="s">
        <v>2069</v>
      </c>
      <c r="I13" s="612">
        <v>45413</v>
      </c>
      <c r="J13" s="712" t="s">
        <v>2070</v>
      </c>
    </row>
    <row r="14" spans="2:10">
      <c r="B14" s="667" t="s">
        <v>63</v>
      </c>
      <c r="C14" s="740" t="s">
        <v>2096</v>
      </c>
      <c r="D14" s="430" t="s">
        <v>633</v>
      </c>
      <c r="E14" s="479">
        <f>VLOOKUP("St George's, University of London",'F5'!$C:$G,5,0)</f>
        <v>62.183846265339646</v>
      </c>
      <c r="F14" s="251" t="str">
        <f>VLOOKUP("St George's, University of London",'F5'!$C:$E,2,0)&amp;" / "&amp;MAX('F5'!$D:$D)</f>
        <v>219 / 256</v>
      </c>
      <c r="G14" s="251"/>
      <c r="H14" s="430" t="s">
        <v>2069</v>
      </c>
      <c r="I14" s="612">
        <v>45413</v>
      </c>
      <c r="J14" s="712" t="s">
        <v>2070</v>
      </c>
    </row>
    <row r="15" spans="2:10">
      <c r="B15" s="667" t="s">
        <v>64</v>
      </c>
      <c r="C15" s="740" t="s">
        <v>2102</v>
      </c>
      <c r="D15" s="430" t="s">
        <v>764</v>
      </c>
      <c r="E15" s="666">
        <f>VLOOKUP("St George's, University of London",'F6'!$C:$G,5,0)</f>
        <v>0.17174533773534398</v>
      </c>
      <c r="F15" s="251" t="str">
        <f>VLOOKUP("St George's, University of London",'F6'!$C:$E,2,0)&amp;" / "&amp;MAX('F6'!$D:$D)</f>
        <v>137 / 256</v>
      </c>
      <c r="G15" s="251"/>
      <c r="H15" s="430" t="s">
        <v>2069</v>
      </c>
      <c r="I15" s="612">
        <v>45413</v>
      </c>
      <c r="J15" s="712" t="s">
        <v>2070</v>
      </c>
    </row>
    <row r="16" spans="2:10">
      <c r="B16" s="667" t="s">
        <v>66</v>
      </c>
      <c r="C16" s="742" t="s">
        <v>1730</v>
      </c>
      <c r="D16" s="430" t="s">
        <v>633</v>
      </c>
      <c r="E16" s="741">
        <f>VLOOKUP("St. George's Hospital Medical School",'F7'!$C:$G,4,0)</f>
        <v>18517281</v>
      </c>
      <c r="F16" s="251" t="str">
        <f>VLOOKUP("St. George's Hospital Medical School",'F7'!$C:$E,2,0)&amp;" / "&amp;MAX('F7'!$D:$D)</f>
        <v>56 / 127</v>
      </c>
      <c r="G16" s="251"/>
      <c r="H16" s="430" t="s">
        <v>1733</v>
      </c>
      <c r="I16" s="612">
        <v>45139</v>
      </c>
      <c r="J16" s="712" t="s">
        <v>1655</v>
      </c>
    </row>
    <row r="17" spans="2:10">
      <c r="B17" s="667" t="s">
        <v>67</v>
      </c>
      <c r="C17" s="742" t="s">
        <v>1731</v>
      </c>
      <c r="D17" s="430" t="s">
        <v>633</v>
      </c>
      <c r="E17" s="741">
        <f>VLOOKUP("St. George's Hospital Medical School",'F8'!$C:$G,4,0)</f>
        <v>4727896</v>
      </c>
      <c r="F17" s="251" t="str">
        <f>VLOOKUP("St. George's Hospital Medical School",'F8'!$C:$E,2,0)&amp;" / "&amp;MAX('F8'!$D:$D)</f>
        <v>75 / 131</v>
      </c>
      <c r="G17" s="251"/>
      <c r="H17" s="430" t="s">
        <v>1733</v>
      </c>
      <c r="I17" s="612">
        <v>45139</v>
      </c>
      <c r="J17" s="712" t="s">
        <v>1655</v>
      </c>
    </row>
    <row r="18" spans="2:10">
      <c r="B18" s="667" t="s">
        <v>68</v>
      </c>
      <c r="C18" s="742" t="s">
        <v>1732</v>
      </c>
      <c r="D18" s="430" t="s">
        <v>633</v>
      </c>
      <c r="E18" s="741">
        <f>VLOOKUP("St. George's Hospital Medical School",'F9'!$C:$G,4,0)</f>
        <v>13789385</v>
      </c>
      <c r="F18" s="251" t="str">
        <f>VLOOKUP("St. George's Hospital Medical School",'F9'!$C:$E,2,0)&amp;" / "&amp;MAX('F9'!$D:$D)</f>
        <v>29 / 133</v>
      </c>
      <c r="G18" s="251"/>
      <c r="H18" s="430" t="s">
        <v>1733</v>
      </c>
      <c r="I18" s="612">
        <v>45139</v>
      </c>
      <c r="J18" s="712" t="s">
        <v>1655</v>
      </c>
    </row>
    <row r="19" spans="2:10">
      <c r="B19" s="667" t="s">
        <v>710</v>
      </c>
      <c r="C19" s="740" t="s">
        <v>2107</v>
      </c>
      <c r="D19" s="430" t="s">
        <v>764</v>
      </c>
      <c r="E19" s="666">
        <f>VLOOKUP("St George's, University of London",'F10'!$C:$G,5,0)</f>
        <v>0.17125166549102594</v>
      </c>
      <c r="F19" s="251" t="str">
        <f>VLOOKUP("St George's, University of London",'F10'!$C:$E,2,0)&amp;" / "&amp;161</f>
        <v>81 / 161</v>
      </c>
      <c r="G19" s="251"/>
      <c r="H19" s="430" t="s">
        <v>2069</v>
      </c>
      <c r="I19" s="612">
        <v>45413</v>
      </c>
      <c r="J19" s="712" t="s">
        <v>2070</v>
      </c>
    </row>
    <row r="20" spans="2:10">
      <c r="B20" s="667" t="s">
        <v>711</v>
      </c>
      <c r="C20" s="742" t="s">
        <v>2108</v>
      </c>
      <c r="D20" s="430" t="s">
        <v>764</v>
      </c>
      <c r="E20" s="666">
        <f>VLOOKUP("St George's, University of London",'F11'!$C:$G,5,0)</f>
        <v>-0.018994824663156957</v>
      </c>
      <c r="F20" s="251" t="str">
        <f>VLOOKUP("St George's, University of London",'F11'!$C:$E,2,0)&amp;" / "&amp;MAX('F11'!$D:$D)</f>
        <v>189 / 256</v>
      </c>
      <c r="G20" s="251"/>
      <c r="H20" s="430" t="s">
        <v>2069</v>
      </c>
      <c r="I20" s="612">
        <v>45413</v>
      </c>
      <c r="J20" s="712" t="s">
        <v>2070</v>
      </c>
    </row>
    <row r="21" spans="2:9">
      <c r="B21" s="430"/>
      <c r="C21" s="430"/>
      <c r="D21" s="430"/>
      <c r="E21" s="251"/>
      <c r="F21" s="251"/>
      <c r="G21" s="251"/>
      <c r="H21" s="430"/>
      <c r="I21" s="611"/>
    </row>
    <row r="22" spans="2:9">
      <c r="B22" s="667"/>
      <c r="C22" s="739" t="s">
        <v>1440</v>
      </c>
      <c r="D22" s="430"/>
      <c r="E22" s="251"/>
      <c r="F22" s="468"/>
      <c r="G22" s="468"/>
      <c r="H22" s="430"/>
      <c r="I22" s="611"/>
    </row>
    <row r="23" spans="2:10">
      <c r="B23" s="667" t="s">
        <v>69</v>
      </c>
      <c r="C23" s="742" t="s">
        <v>1433</v>
      </c>
      <c r="D23" s="430" t="s">
        <v>692</v>
      </c>
      <c r="E23" s="790">
        <f>'R1'!M51</f>
        <v>3.23</v>
      </c>
      <c r="F23" s="468" t="s">
        <v>1427</v>
      </c>
      <c r="G23" s="468"/>
      <c r="H23" s="746" t="s">
        <v>1425</v>
      </c>
      <c r="I23" s="612">
        <v>44682</v>
      </c>
      <c r="J23" s="712" t="s">
        <v>1429</v>
      </c>
    </row>
    <row r="24" spans="2:10">
      <c r="B24" s="667" t="s">
        <v>268</v>
      </c>
      <c r="C24" s="742" t="s">
        <v>1434</v>
      </c>
      <c r="D24" s="430" t="s">
        <v>693</v>
      </c>
      <c r="E24" s="480">
        <f>'R2'!M108</f>
        <v>29</v>
      </c>
      <c r="F24" s="468" t="s">
        <v>1428</v>
      </c>
      <c r="G24" s="468"/>
      <c r="H24" s="746" t="s">
        <v>1425</v>
      </c>
      <c r="I24" s="612">
        <v>44682</v>
      </c>
      <c r="J24" s="712" t="s">
        <v>1429</v>
      </c>
    </row>
    <row r="25" spans="2:10">
      <c r="B25" s="667" t="s">
        <v>269</v>
      </c>
      <c r="C25" s="742" t="s">
        <v>1640</v>
      </c>
      <c r="D25" s="430" t="s">
        <v>1045</v>
      </c>
      <c r="E25" s="744">
        <f>VLOOKUP("St George's, University of London",'R3'!$C:$I,5,0)</f>
        <v>-0.72468432835068275</v>
      </c>
      <c r="F25" s="251" t="s">
        <v>1647</v>
      </c>
      <c r="G25" s="468"/>
      <c r="H25" s="430" t="s">
        <v>1641</v>
      </c>
      <c r="I25" s="612">
        <v>45017</v>
      </c>
      <c r="J25" s="712" t="s">
        <v>1635</v>
      </c>
    </row>
    <row r="26" spans="2:10">
      <c r="B26" s="667" t="s">
        <v>270</v>
      </c>
      <c r="C26" s="742" t="s">
        <v>2114</v>
      </c>
      <c r="D26" s="430" t="s">
        <v>633</v>
      </c>
      <c r="E26" s="743">
        <f>VLOOKUP("St George's, University of London",'R4'!$C:$H,5,0)</f>
        <v>0.47658000896458985</v>
      </c>
      <c r="F26" s="251" t="str">
        <f>VLOOKUP("St George's, University of London",'R4'!$C:$G,2,0)&amp;" / "&amp;MAX('R4'!$D:$D)</f>
        <v>45 / 156</v>
      </c>
      <c r="G26" s="468"/>
      <c r="H26" s="430" t="s">
        <v>2069</v>
      </c>
      <c r="I26" s="612">
        <v>45413</v>
      </c>
      <c r="J26" s="712" t="s">
        <v>2070</v>
      </c>
    </row>
    <row r="27" spans="2:10">
      <c r="B27" s="667" t="s">
        <v>271</v>
      </c>
      <c r="C27" s="742" t="s">
        <v>1646</v>
      </c>
      <c r="D27" s="430" t="s">
        <v>1045</v>
      </c>
      <c r="E27" s="744">
        <f>VLOOKUP("St George's, University of London",'R5'!$C:$I,5,0)</f>
        <v>-0.28286528175501391</v>
      </c>
      <c r="F27" s="251" t="str">
        <f>VLOOKUP("St George's, University of London",'R5'!$C:$G,2,0)&amp;" / "&amp;MAX('R5'!$D:$D)</f>
        <v>102 / 114</v>
      </c>
      <c r="G27" s="468"/>
      <c r="H27" s="430" t="s">
        <v>1643</v>
      </c>
      <c r="I27" s="612">
        <v>45017</v>
      </c>
      <c r="J27" s="712" t="s">
        <v>1635</v>
      </c>
    </row>
    <row r="28" spans="2:10">
      <c r="B28" s="667" t="s">
        <v>273</v>
      </c>
      <c r="C28" s="742" t="s">
        <v>1645</v>
      </c>
      <c r="D28" s="430" t="s">
        <v>633</v>
      </c>
      <c r="E28" s="743">
        <f>VLOOKUP("St George's, University of London",'R6'!$C:$I,5,0)</f>
        <v>6.034004204757518</v>
      </c>
      <c r="F28" s="251" t="str">
        <f>VLOOKUP("St George's, University of London",'R6'!$C:$G,2,0)&amp;" / "&amp;MAX('R6'!$D:$D)</f>
        <v>9 / 114</v>
      </c>
      <c r="G28" s="468"/>
      <c r="H28" s="430" t="s">
        <v>1643</v>
      </c>
      <c r="I28" s="612">
        <v>45017</v>
      </c>
      <c r="J28" s="712" t="s">
        <v>1635</v>
      </c>
    </row>
    <row r="29" spans="2:10">
      <c r="B29" s="667" t="s">
        <v>691</v>
      </c>
      <c r="C29" s="742" t="s">
        <v>2117</v>
      </c>
      <c r="D29" s="430" t="s">
        <v>633</v>
      </c>
      <c r="E29" s="741">
        <f>VLOOKUP("St George's, University of London",'R7'!$C:$G,5,0)</f>
        <v>65430.769230769227</v>
      </c>
      <c r="F29" s="251" t="str">
        <f>VLOOKUP("St George's, University of London",'R7'!$C:$E,2,0)&amp;" / "&amp;MAX('R7'!$D:$D)</f>
        <v>25 / 152</v>
      </c>
      <c r="G29" s="468"/>
      <c r="H29" s="430" t="s">
        <v>2069</v>
      </c>
      <c r="I29" s="612">
        <v>45413</v>
      </c>
      <c r="J29" s="712" t="s">
        <v>2070</v>
      </c>
    </row>
    <row r="30" spans="2:9">
      <c r="B30" s="430"/>
      <c r="C30" s="430"/>
      <c r="D30" s="430"/>
      <c r="E30" s="251"/>
      <c r="F30" s="251"/>
      <c r="G30" s="251"/>
      <c r="H30" s="430"/>
      <c r="I30" s="611"/>
    </row>
    <row r="31" spans="2:9">
      <c r="B31" s="430"/>
      <c r="C31" s="739" t="s">
        <v>143</v>
      </c>
      <c r="D31" s="430"/>
      <c r="E31" s="251"/>
      <c r="F31" s="468"/>
      <c r="G31" s="468"/>
      <c r="H31" s="430"/>
      <c r="I31" s="611"/>
    </row>
    <row r="32" spans="2:10">
      <c r="B32" s="430" t="s">
        <v>70</v>
      </c>
      <c r="C32" s="740" t="s">
        <v>1662</v>
      </c>
      <c r="D32" s="430" t="s">
        <v>764</v>
      </c>
      <c r="E32" s="479">
        <f>VLOOKUP("St George's, University of London",'E1'!$C:$G,5,0)</f>
        <v>13.084579997843365</v>
      </c>
      <c r="F32" s="251" t="str">
        <f>VLOOKUP("St George's, University of London",'E1'!$C:$E,2,0)&amp;" / "&amp;MAX('E1'!$D:$D)</f>
        <v>107 / 135</v>
      </c>
      <c r="G32" s="468"/>
      <c r="H32" s="430" t="s">
        <v>1654</v>
      </c>
      <c r="I32" s="612">
        <v>45078</v>
      </c>
      <c r="J32" s="712" t="s">
        <v>1655</v>
      </c>
    </row>
    <row r="33" spans="2:10">
      <c r="B33" s="430" t="s">
        <v>71</v>
      </c>
      <c r="C33" s="740" t="s">
        <v>1653</v>
      </c>
      <c r="D33" s="430" t="s">
        <v>633</v>
      </c>
      <c r="E33" s="745">
        <f>VLOOKUP("St George's, University of London",'E2'!$C:$G,5,0)</f>
        <v>1488.6971253110275</v>
      </c>
      <c r="F33" s="251" t="str">
        <f>VLOOKUP("St George's, University of London",'E2'!$C:$E,2,0)&amp;" / "&amp;MAX('E2'!$D:$D)</f>
        <v>80 / 128</v>
      </c>
      <c r="G33" s="468"/>
      <c r="H33" s="430" t="s">
        <v>1654</v>
      </c>
      <c r="I33" s="612">
        <v>45078</v>
      </c>
      <c r="J33" s="712" t="s">
        <v>1655</v>
      </c>
    </row>
    <row r="34" spans="2:10">
      <c r="B34" s="430" t="s">
        <v>72</v>
      </c>
      <c r="C34" s="740" t="s">
        <v>1666</v>
      </c>
      <c r="D34" s="430" t="s">
        <v>633</v>
      </c>
      <c r="E34" s="479">
        <f>VLOOKUP("St George's, University of London",'E3'!$C:$G,5,0)</f>
        <v>2.3244240714621536</v>
      </c>
      <c r="F34" s="251" t="str">
        <f>VLOOKUP("St George's, University of London",'E3'!$C:$E,2,0)&amp;" / "&amp;MAX('E3'!$D:$D)</f>
        <v>88 / 127</v>
      </c>
      <c r="G34" s="468"/>
      <c r="H34" s="430" t="s">
        <v>1654</v>
      </c>
      <c r="I34" s="612">
        <v>45078</v>
      </c>
      <c r="J34" s="712" t="s">
        <v>1655</v>
      </c>
    </row>
    <row r="35" spans="2:10">
      <c r="B35" s="430" t="s">
        <v>553</v>
      </c>
      <c r="C35" s="740" t="s">
        <v>1667</v>
      </c>
      <c r="D35" s="430" t="s">
        <v>633</v>
      </c>
      <c r="E35" s="672">
        <f>VLOOKUP("St George's, University of London",'E4'!$C:$G,3,0)</f>
        <v>56667</v>
      </c>
      <c r="F35" s="251" t="str">
        <f>VLOOKUP("St George's, University of London",'E4'!$C:$E,2,0)&amp;" / "&amp;MAX('E4'!$D:$D)</f>
        <v>103 / 135</v>
      </c>
      <c r="G35" s="468"/>
      <c r="H35" s="430" t="s">
        <v>1654</v>
      </c>
      <c r="I35" s="612">
        <v>45078</v>
      </c>
      <c r="J35" s="712" t="s">
        <v>1655</v>
      </c>
    </row>
    <row r="36" spans="2:9">
      <c r="B36" s="430"/>
      <c r="C36" s="430"/>
      <c r="D36" s="430"/>
      <c r="E36" s="251"/>
      <c r="F36" s="251"/>
      <c r="G36" s="251"/>
      <c r="H36" s="430"/>
      <c r="I36" s="611"/>
    </row>
    <row r="37" spans="2:9">
      <c r="B37" s="430"/>
      <c r="C37" s="739" t="s">
        <v>230</v>
      </c>
      <c r="D37" s="430"/>
      <c r="E37" s="251"/>
      <c r="F37" s="251"/>
      <c r="G37" s="251"/>
      <c r="H37" s="430"/>
      <c r="I37" s="611"/>
    </row>
    <row r="38" spans="2:10">
      <c r="B38" s="667" t="s">
        <v>79</v>
      </c>
      <c r="C38" s="742" t="s">
        <v>1967</v>
      </c>
      <c r="D38" s="430" t="s">
        <v>633</v>
      </c>
      <c r="E38" s="672">
        <f>VLOOKUP("St George's, University of London",'AS1'!$C:$AA,6,0)</f>
        <v>445</v>
      </c>
      <c r="F38" s="90" t="str">
        <f>VLOOKUP("St George's, University of London",'AS1'!$C:$H,2,0)&amp;" / "&amp;205</f>
        <v>=117 / 205</v>
      </c>
      <c r="G38" s="251"/>
      <c r="H38" s="430" t="s">
        <v>1968</v>
      </c>
      <c r="I38" s="612">
        <v>45323</v>
      </c>
      <c r="J38" s="712" t="s">
        <v>1969</v>
      </c>
    </row>
    <row r="39" spans="2:10">
      <c r="B39" s="667" t="s">
        <v>80</v>
      </c>
      <c r="C39" s="742" t="s">
        <v>1974</v>
      </c>
      <c r="D39" s="430" t="s">
        <v>633</v>
      </c>
      <c r="E39" s="672">
        <f>VLOOKUP("St George's, University of London",'AS2'!$C:$Y,6,0)</f>
        <v>365</v>
      </c>
      <c r="F39" s="251" t="str">
        <f>VLOOKUP("St George's, University of London",'AS2'!$C:$E,2,0)&amp;" / "&amp;203</f>
        <v>=118 / 203</v>
      </c>
      <c r="G39" s="251"/>
      <c r="H39" s="430" t="s">
        <v>1968</v>
      </c>
      <c r="I39" s="612">
        <v>45323</v>
      </c>
      <c r="J39" s="712" t="s">
        <v>1969</v>
      </c>
    </row>
    <row r="40" spans="2:10">
      <c r="B40" s="667" t="s">
        <v>170</v>
      </c>
      <c r="C40" s="742" t="s">
        <v>1977</v>
      </c>
      <c r="D40" s="430" t="s">
        <v>764</v>
      </c>
      <c r="E40" s="490">
        <f>VLOOKUP("St George's, University of London",'AS3'!$C:$X,3,0)</f>
        <v>14.09433962264151</v>
      </c>
      <c r="F40" s="251" t="str">
        <f>VLOOKUP("St George's, University of London",'AS3'!$C:$E,2,0)&amp;" / "&amp;MAX('AS3'!$D:$D)</f>
        <v>131 / 166</v>
      </c>
      <c r="G40" s="468"/>
      <c r="H40" s="430" t="s">
        <v>1978</v>
      </c>
      <c r="I40" s="612">
        <v>44958</v>
      </c>
      <c r="J40" s="712" t="s">
        <v>1453</v>
      </c>
    </row>
    <row r="41" spans="2:10">
      <c r="B41" s="667" t="s">
        <v>650</v>
      </c>
      <c r="C41" s="742" t="s">
        <v>1984</v>
      </c>
      <c r="D41" s="430" t="s">
        <v>708</v>
      </c>
      <c r="E41" s="666">
        <f>VLOOKUP("St George's, University of London",'AS4'!$C:$AA,4,0)</f>
        <v>0.16853932584269662</v>
      </c>
      <c r="F41" s="251" t="str">
        <f>VLOOKUP("St George's, University of London",'AS4'!$C:$E,2,0)&amp;" / "&amp;MAX('AS4'!$D:$D)</f>
        <v>135 / 186</v>
      </c>
      <c r="G41" s="468"/>
      <c r="H41" s="430" t="s">
        <v>1968</v>
      </c>
      <c r="I41" s="612">
        <v>45323</v>
      </c>
      <c r="J41" s="712" t="s">
        <v>1969</v>
      </c>
    </row>
    <row r="42" spans="2:10">
      <c r="B42" s="667" t="s">
        <v>684</v>
      </c>
      <c r="C42" s="742" t="s">
        <v>1989</v>
      </c>
      <c r="D42" s="430" t="s">
        <v>707</v>
      </c>
      <c r="E42" s="666">
        <f>VLOOKUP("St George's, University of London",'AS5'!$C:$AA,5,0)</f>
        <v>0.47058823529411764</v>
      </c>
      <c r="F42" s="714" t="str">
        <f>VLOOKUP("St George's, University of London",'AS5'!$C:$E,2,0)&amp;" / "&amp;MAX('AS5'!$D:$D)</f>
        <v>81 / 128</v>
      </c>
      <c r="G42" s="468"/>
      <c r="H42" s="430" t="s">
        <v>1968</v>
      </c>
      <c r="I42" s="612">
        <v>45323</v>
      </c>
      <c r="J42" s="712" t="s">
        <v>1969</v>
      </c>
    </row>
    <row r="43" spans="2:11">
      <c r="B43" s="667" t="s">
        <v>685</v>
      </c>
      <c r="C43" s="742" t="s">
        <v>1990</v>
      </c>
      <c r="D43" s="430" t="s">
        <v>707</v>
      </c>
      <c r="E43" s="666">
        <f>VLOOKUP("St George's, University of London",'AS6'!$C:$Y,5,0)</f>
        <v>0.50666666666666671</v>
      </c>
      <c r="F43" s="251" t="str">
        <f>VLOOKUP("St George's, University of London",'AS6'!$C:$E,2,0)&amp;" / "&amp;MAX('AS6'!$D:$D)</f>
        <v>80 / 128</v>
      </c>
      <c r="G43" s="468"/>
      <c r="H43" s="430" t="s">
        <v>1968</v>
      </c>
      <c r="I43" s="612">
        <v>45323</v>
      </c>
      <c r="J43" s="712" t="s">
        <v>1969</v>
      </c>
      <c r="K43" s="832"/>
    </row>
    <row r="44" spans="2:10">
      <c r="B44" s="667" t="s">
        <v>705</v>
      </c>
      <c r="C44" s="742" t="s">
        <v>1993</v>
      </c>
      <c r="D44" s="430" t="s">
        <v>639</v>
      </c>
      <c r="E44" s="666">
        <f>VLOOKUP("St George's, University of London",'AS7'!$C:$AA,6,0)</f>
        <v>0.58888888888888891</v>
      </c>
      <c r="F44" s="251" t="str">
        <f>VLOOKUP("St George's, University of London",'AS7'!$C:$E,2,0)&amp;" / "&amp;MAX('AS7'!$D:$D)</f>
        <v>25 / 200</v>
      </c>
      <c r="G44" s="468"/>
      <c r="H44" s="430" t="s">
        <v>1968</v>
      </c>
      <c r="I44" s="612">
        <v>45323</v>
      </c>
      <c r="J44" s="712" t="s">
        <v>1969</v>
      </c>
    </row>
    <row r="45" spans="2:10">
      <c r="B45" s="667" t="s">
        <v>709</v>
      </c>
      <c r="C45" s="742" t="s">
        <v>2000</v>
      </c>
      <c r="D45" s="430" t="s">
        <v>947</v>
      </c>
      <c r="E45" s="666">
        <f>VLOOKUP("St George's, University of London",'AS8'!$C:$Z,6,0)</f>
        <v>0.75438596491228072</v>
      </c>
      <c r="F45" s="251" t="str">
        <f>VLOOKUP("St George's, University of London",'AS8'!$C:$E,2,0)&amp;" / "&amp;MAX('AS8'!$D:$D)</f>
        <v>51 / 199</v>
      </c>
      <c r="G45" s="468"/>
      <c r="H45" s="430" t="s">
        <v>1968</v>
      </c>
      <c r="I45" s="612">
        <v>45323</v>
      </c>
      <c r="J45" s="712" t="s">
        <v>1969</v>
      </c>
    </row>
    <row r="46" spans="2:9">
      <c r="B46" s="667"/>
      <c r="C46" s="667"/>
      <c r="D46" s="430"/>
      <c r="E46" s="251"/>
      <c r="F46" s="468"/>
      <c r="G46" s="468"/>
      <c r="H46" s="430"/>
      <c r="I46" s="611"/>
    </row>
    <row r="47" spans="2:9">
      <c r="B47" s="430"/>
      <c r="C47" s="739" t="s">
        <v>229</v>
      </c>
      <c r="D47" s="430"/>
      <c r="E47" s="251"/>
      <c r="F47" s="251"/>
      <c r="G47" s="251"/>
      <c r="H47" s="430"/>
      <c r="I47" s="611"/>
    </row>
    <row r="48" spans="2:10">
      <c r="B48" s="667" t="s">
        <v>73</v>
      </c>
      <c r="C48" s="742" t="s">
        <v>1849</v>
      </c>
      <c r="D48" s="430" t="s">
        <v>635</v>
      </c>
      <c r="E48" s="479">
        <f>VLOOKUP("St George's",'LT1'!$B:$G,5,0)</f>
        <v>48.2</v>
      </c>
      <c r="F48" s="251" t="str">
        <f>VLOOKUP("St George's",'LT1'!$B:$C,2,0)&amp;" / "&amp;MAX('LT1'!C7:C43)</f>
        <v>35 / 37</v>
      </c>
      <c r="G48" s="251" t="str">
        <f>VLOOKUP("St George's",'LT1'!$B:$Y,14,0)&amp;" / "&amp;MAX('LT1'!$O:$O)</f>
        <v>6 / 6</v>
      </c>
      <c r="H48" s="746" t="s">
        <v>232</v>
      </c>
      <c r="I48" s="612">
        <v>45170</v>
      </c>
      <c r="J48" s="712" t="s">
        <v>1848</v>
      </c>
    </row>
    <row r="49" spans="2:10">
      <c r="B49" s="667" t="s">
        <v>74</v>
      </c>
      <c r="C49" s="742" t="s">
        <v>1904</v>
      </c>
      <c r="D49" s="430" t="s">
        <v>634</v>
      </c>
      <c r="E49" s="479" t="str">
        <f>VLOOKUP("St George’s, University of London",'LT2'!$B:$G,5,0)</f>
        <v>51.1–53.0</v>
      </c>
      <c r="F49" s="251" t="str">
        <f>VLOOKUP("St George’s, University of London",'LT2'!$B:$C,2,0)&amp;" / 1201+"</f>
        <v>301–350 / 1201+</v>
      </c>
      <c r="G49" s="251" t="str">
        <f>VLOOKUP("St George’s, University of London",'LT2'!$B:$G,6,0)&amp;" / "&amp;MAX('LT2'!$G:$G)</f>
        <v>6 / 7</v>
      </c>
      <c r="H49" s="746" t="s">
        <v>962</v>
      </c>
      <c r="I49" s="612">
        <v>45196</v>
      </c>
      <c r="J49" s="712" t="s">
        <v>1848</v>
      </c>
    </row>
    <row r="50" spans="2:10">
      <c r="B50" s="667" t="s">
        <v>75</v>
      </c>
      <c r="C50" s="742" t="s">
        <v>2137</v>
      </c>
      <c r="D50" s="430" t="s">
        <v>636</v>
      </c>
      <c r="E50" s="480">
        <f>VLOOKUP("St George's, University of London",'LT3'!$B:$Q,15,0)</f>
        <v>624</v>
      </c>
      <c r="F50" s="251" t="str">
        <f>VLOOKUP("St George's, University of London",'LT3'!$B:$C,2,0)&amp;" / "&amp;MAX('LT3'!$C:$C)</f>
        <v>=64 / 130</v>
      </c>
      <c r="G50" s="251" t="str">
        <f>VLOOKUP("St George's, University of London",'LT3'!$B:$Q,16,0)&amp;" / "&amp;MAX('LT3'!$Q:$Q)</f>
        <v>6 / 7</v>
      </c>
      <c r="H50" s="746" t="s">
        <v>620</v>
      </c>
      <c r="I50" s="612">
        <v>45413</v>
      </c>
      <c r="J50" s="712" t="s">
        <v>2070</v>
      </c>
    </row>
    <row r="51" spans="2:10">
      <c r="B51" s="667" t="s">
        <v>76</v>
      </c>
      <c r="C51" s="742" t="s">
        <v>2139</v>
      </c>
      <c r="D51" s="430" t="s">
        <v>637</v>
      </c>
      <c r="E51" s="479">
        <f>VLOOKUP("St George's, University of London",'LT4'!$E:$L,8,0)</f>
        <v>94.8</v>
      </c>
      <c r="F51" s="251" t="str">
        <f>VLOOKUP("St George's, University of London",'LT4'!$B:$C,2,0)&amp;" / "&amp;MAX('LT4'!$C:$C)</f>
        <v>28 / 36</v>
      </c>
      <c r="G51" s="251"/>
      <c r="H51" s="746" t="s">
        <v>620</v>
      </c>
      <c r="I51" s="612">
        <v>45413</v>
      </c>
      <c r="J51" s="712" t="s">
        <v>2070</v>
      </c>
    </row>
    <row r="52" spans="2:10">
      <c r="B52" s="667" t="s">
        <v>587</v>
      </c>
      <c r="C52" s="742" t="s">
        <v>2047</v>
      </c>
      <c r="D52" s="430" t="s">
        <v>638</v>
      </c>
      <c r="E52" s="666">
        <f>VLOOKUP("St George's, University of London",'LT5'!$B:$G,4,0)</f>
        <v>0.258</v>
      </c>
      <c r="F52" s="251" t="str">
        <f>VLOOKUP("St George's, University of London",'LT5'!$B:$C,2,0)&amp;" / "&amp;MAX('LT5'!$C:$C)</f>
        <v>128 / 151</v>
      </c>
      <c r="G52" s="251" t="str">
        <f>VLOOKUP("St George's, University of London",'LT5'!$B:$L,6,0)&amp;" / "&amp;MAX('LT5'!$G:$G)</f>
        <v>7 / 7</v>
      </c>
      <c r="H52" s="747" t="s">
        <v>191</v>
      </c>
      <c r="I52" s="612">
        <v>45279</v>
      </c>
      <c r="J52" s="712" t="s">
        <v>1969</v>
      </c>
    </row>
    <row r="53" spans="2:10">
      <c r="B53" s="667" t="s">
        <v>621</v>
      </c>
      <c r="C53" s="742" t="s">
        <v>1863</v>
      </c>
      <c r="D53" s="430" t="s">
        <v>636</v>
      </c>
      <c r="E53" s="480">
        <f>VLOOKUP("St George's, University of London",'LT6'!$B:$N,13,0)</f>
        <v>516</v>
      </c>
      <c r="F53" s="251" t="str">
        <f>VLOOKUP("St George's, University of London",'LT6'!$B:$C,2,0)&amp;" / "&amp;MAX('LT6'!$C:$C)</f>
        <v>79 / 131</v>
      </c>
      <c r="G53" s="251" t="str">
        <f>VLOOKUP("St George's, University of London",'LT6'!$B:$O,14,0)&amp;" / "&amp;MAX('LT6'!$O:$O)</f>
        <v>6 / 7</v>
      </c>
      <c r="H53" s="747" t="s">
        <v>1040</v>
      </c>
      <c r="I53" s="612">
        <v>45170</v>
      </c>
      <c r="J53" s="712" t="s">
        <v>1848</v>
      </c>
    </row>
    <row r="54" spans="2:10">
      <c r="B54" s="667" t="s">
        <v>1941</v>
      </c>
      <c r="C54" s="870" t="s">
        <v>1942</v>
      </c>
      <c r="D54" s="430" t="s">
        <v>636</v>
      </c>
      <c r="E54" s="480">
        <f>VLOOKUP("St George's, University of London",'LT7'!$B:$Q,16,0)</f>
        <v>754</v>
      </c>
      <c r="F54" s="251" t="str">
        <f>VLOOKUP("St George's, University of London",'LT7'!$B:$C,2,0)&amp;" / "&amp;MAX('LT7'!$C:$C)</f>
        <v>22= / 128</v>
      </c>
      <c r="G54" s="251" t="str">
        <f>VLOOKUP("St George's, University of London",'LT7'!$B:$R,17,0)&amp;" / "&amp;MAX('LT7'!$R:$R)</f>
        <v>5 / 7</v>
      </c>
      <c r="H54" s="747" t="s">
        <v>1943</v>
      </c>
      <c r="I54" s="612">
        <v>45170</v>
      </c>
      <c r="J54" s="712" t="s">
        <v>1848</v>
      </c>
    </row>
    <row r="55" spans="2:9">
      <c r="B55" s="667"/>
      <c r="C55" s="302"/>
      <c r="D55" s="430"/>
      <c r="E55" s="251"/>
      <c r="F55" s="468"/>
      <c r="G55" s="468"/>
      <c r="H55" s="430"/>
      <c r="I55" s="611"/>
    </row>
    <row r="56" spans="2:9">
      <c r="B56" s="430"/>
      <c r="C56" s="739" t="s">
        <v>231</v>
      </c>
      <c r="D56" s="430"/>
      <c r="E56" s="251"/>
      <c r="F56" s="251"/>
      <c r="G56" s="468"/>
      <c r="H56" s="430"/>
      <c r="I56" s="611"/>
    </row>
    <row r="57" spans="2:10">
      <c r="B57" s="667" t="s">
        <v>77</v>
      </c>
      <c r="C57" s="742" t="s">
        <v>1450</v>
      </c>
      <c r="D57" s="430" t="s">
        <v>633</v>
      </c>
      <c r="E57" s="672">
        <f>VLOOKUP("St George's, University of London",'S1'!$C:$AA,3,0)</f>
        <v>4825</v>
      </c>
      <c r="F57" s="251" t="s">
        <v>1451</v>
      </c>
      <c r="G57" s="711" t="s">
        <v>1177</v>
      </c>
      <c r="H57" s="430" t="s">
        <v>1452</v>
      </c>
      <c r="I57" s="612">
        <v>44958</v>
      </c>
      <c r="J57" s="712" t="s">
        <v>1453</v>
      </c>
    </row>
    <row r="58" spans="2:10">
      <c r="B58" s="667" t="s">
        <v>78</v>
      </c>
      <c r="C58" s="742" t="s">
        <v>1456</v>
      </c>
      <c r="D58" s="430" t="s">
        <v>639</v>
      </c>
      <c r="E58" s="713">
        <f>VLOOKUP("St George's, University of London",'S2'!$C:$AA,4,0)</f>
        <v>0.69119170984455958</v>
      </c>
      <c r="F58" s="672" t="s">
        <v>1457</v>
      </c>
      <c r="G58" s="714" t="s">
        <v>595</v>
      </c>
      <c r="H58" s="430" t="s">
        <v>1452</v>
      </c>
      <c r="I58" s="612">
        <v>44958</v>
      </c>
      <c r="J58" s="712" t="s">
        <v>1453</v>
      </c>
    </row>
    <row r="59" spans="2:10">
      <c r="B59" s="667" t="s">
        <v>81</v>
      </c>
      <c r="C59" s="742" t="s">
        <v>1463</v>
      </c>
      <c r="D59" s="430" t="s">
        <v>640</v>
      </c>
      <c r="E59" s="713">
        <f>VLOOKUP("St George's, University of London",'S3'!$C:$AA,4,0)</f>
        <v>0.72124352331606223</v>
      </c>
      <c r="F59" s="672" t="s">
        <v>1464</v>
      </c>
      <c r="G59" s="714" t="s">
        <v>1178</v>
      </c>
      <c r="H59" s="430" t="s">
        <v>1465</v>
      </c>
      <c r="I59" s="612">
        <v>44958</v>
      </c>
      <c r="J59" s="712" t="s">
        <v>1453</v>
      </c>
    </row>
    <row r="60" spans="2:10">
      <c r="B60" s="667" t="s">
        <v>82</v>
      </c>
      <c r="C60" s="742" t="s">
        <v>1467</v>
      </c>
      <c r="D60" s="430" t="s">
        <v>641</v>
      </c>
      <c r="E60" s="713">
        <f>VLOOKUP("St George's, University of London",'S4'!$C:$W,6,0)</f>
        <v>0.94093264248704667</v>
      </c>
      <c r="F60" s="480" t="s">
        <v>1297</v>
      </c>
      <c r="G60" s="715" t="s">
        <v>595</v>
      </c>
      <c r="H60" s="430" t="s">
        <v>1452</v>
      </c>
      <c r="I60" s="612">
        <v>44958</v>
      </c>
      <c r="J60" s="712" t="s">
        <v>1453</v>
      </c>
    </row>
    <row r="61" spans="2:10">
      <c r="B61" s="667" t="s">
        <v>117</v>
      </c>
      <c r="C61" s="742" t="s">
        <v>1471</v>
      </c>
      <c r="D61" s="302" t="s">
        <v>642</v>
      </c>
      <c r="E61" s="713">
        <f>VLOOKUP("St George's, University of London",'S5'!$C:$AA,5,0)</f>
        <v>0.074820143884892082</v>
      </c>
      <c r="F61" s="480" t="s">
        <v>1472</v>
      </c>
      <c r="G61" s="715" t="s">
        <v>1177</v>
      </c>
      <c r="H61" s="430" t="s">
        <v>1473</v>
      </c>
      <c r="I61" s="612">
        <v>44958</v>
      </c>
      <c r="J61" s="712" t="s">
        <v>1453</v>
      </c>
    </row>
    <row r="62" spans="2:10">
      <c r="B62" s="667" t="s">
        <v>118</v>
      </c>
      <c r="C62" s="742" t="s">
        <v>1478</v>
      </c>
      <c r="D62" s="302" t="s">
        <v>682</v>
      </c>
      <c r="E62" s="672">
        <f>VLOOKUP("St George's, University of London",'S6'!$C:$Z,3,0)</f>
        <v>3735</v>
      </c>
      <c r="F62" s="480" t="s">
        <v>1179</v>
      </c>
      <c r="G62" s="716" t="s">
        <v>1177</v>
      </c>
      <c r="H62" s="430" t="s">
        <v>1452</v>
      </c>
      <c r="I62" s="612">
        <v>44958</v>
      </c>
      <c r="J62" s="712" t="s">
        <v>1453</v>
      </c>
    </row>
    <row r="63" spans="2:10">
      <c r="B63" s="748" t="s">
        <v>119</v>
      </c>
      <c r="C63" s="742" t="s">
        <v>1479</v>
      </c>
      <c r="D63" s="430" t="s">
        <v>1041</v>
      </c>
      <c r="E63" s="713">
        <f>VLOOKUP("St George's, University of London",'S7'!$C:$AA,6,0)</f>
        <v>0.58046614872364044</v>
      </c>
      <c r="F63" s="251" t="s">
        <v>1486</v>
      </c>
      <c r="G63" s="714" t="s">
        <v>1180</v>
      </c>
      <c r="H63" s="430" t="s">
        <v>1452</v>
      </c>
      <c r="I63" s="612">
        <v>44958</v>
      </c>
      <c r="J63" s="712" t="s">
        <v>1453</v>
      </c>
    </row>
    <row r="64" spans="2:10" customHeight="1">
      <c r="B64" s="748" t="s">
        <v>21</v>
      </c>
      <c r="C64" s="742" t="s">
        <v>1379</v>
      </c>
      <c r="D64" s="430" t="s">
        <v>643</v>
      </c>
      <c r="E64" s="713">
        <f>VLOOKUP("St George's, University of London",'S8'!$C:$W,3,0)/100</f>
        <v>0.912</v>
      </c>
      <c r="F64" s="251" t="s">
        <v>1382</v>
      </c>
      <c r="G64" s="711" t="s">
        <v>1383</v>
      </c>
      <c r="H64" s="430" t="s">
        <v>1384</v>
      </c>
      <c r="I64" s="612">
        <v>44593</v>
      </c>
      <c r="J64" s="712" t="s">
        <v>1296</v>
      </c>
    </row>
    <row r="65" spans="2:10">
      <c r="B65" s="748" t="s">
        <v>292</v>
      </c>
      <c r="C65" s="742" t="s">
        <v>1380</v>
      </c>
      <c r="D65" s="430" t="s">
        <v>644</v>
      </c>
      <c r="E65" s="713">
        <f>VLOOKUP("St George's, University of London",'S9'!$C:$W,3,0)/100</f>
        <v>0.033</v>
      </c>
      <c r="F65" s="251" t="s">
        <v>1385</v>
      </c>
      <c r="G65" s="714" t="s">
        <v>1178</v>
      </c>
      <c r="H65" s="430" t="s">
        <v>1384</v>
      </c>
      <c r="I65" s="612">
        <v>44593</v>
      </c>
      <c r="J65" s="712" t="s">
        <v>1296</v>
      </c>
    </row>
    <row r="66" spans="2:10">
      <c r="B66" s="749" t="s">
        <v>293</v>
      </c>
      <c r="C66" s="742" t="s">
        <v>1381</v>
      </c>
      <c r="D66" s="430" t="s">
        <v>645</v>
      </c>
      <c r="E66" s="713">
        <f>VLOOKUP("St George's, University of London",'S10'!$C:$U,3,0)/100</f>
        <v>0.075</v>
      </c>
      <c r="F66" s="251" t="s">
        <v>1386</v>
      </c>
      <c r="G66" s="715" t="s">
        <v>1298</v>
      </c>
      <c r="H66" s="430" t="s">
        <v>1441</v>
      </c>
      <c r="I66" s="612">
        <v>44593</v>
      </c>
      <c r="J66" s="712" t="s">
        <v>1296</v>
      </c>
    </row>
    <row r="67" spans="2:10">
      <c r="B67" s="750" t="s">
        <v>294</v>
      </c>
      <c r="C67" s="742" t="s">
        <v>1487</v>
      </c>
      <c r="D67" s="430" t="s">
        <v>608</v>
      </c>
      <c r="E67" s="713">
        <f>VLOOKUP("St George's, University of London",'S11'!$C:$AA,5,0)</f>
        <v>0.14404145077720207</v>
      </c>
      <c r="F67" s="480" t="s">
        <v>1495</v>
      </c>
      <c r="G67" s="715" t="s">
        <v>1298</v>
      </c>
      <c r="H67" s="430" t="s">
        <v>1452</v>
      </c>
      <c r="I67" s="612">
        <v>44958</v>
      </c>
      <c r="J67" s="712" t="s">
        <v>1453</v>
      </c>
    </row>
    <row r="68" spans="2:10">
      <c r="B68" s="750" t="s">
        <v>295</v>
      </c>
      <c r="C68" s="742" t="s">
        <v>1402</v>
      </c>
      <c r="D68" s="430" t="s">
        <v>1044</v>
      </c>
      <c r="E68" s="713">
        <f>VLOOKUP("St George's, University of London",'S12'!$C:$Z,3,0)/100</f>
        <v>0.034</v>
      </c>
      <c r="F68" s="480" t="str">
        <f>VLOOKUP("St George's, University of London",'S12'!$C:$E,2,0)&amp;" / "&amp;MAX('S12'!$D:$D)</f>
        <v>48 / 197</v>
      </c>
      <c r="G68" s="715" t="s">
        <v>1403</v>
      </c>
      <c r="H68" s="430" t="s">
        <v>1442</v>
      </c>
      <c r="I68" s="612">
        <v>44625</v>
      </c>
      <c r="J68" s="712" t="s">
        <v>1393</v>
      </c>
    </row>
    <row r="69" spans="2:10">
      <c r="B69" s="667" t="s">
        <v>296</v>
      </c>
      <c r="C69" s="742" t="s">
        <v>1494</v>
      </c>
      <c r="D69" s="430" t="s">
        <v>557</v>
      </c>
      <c r="E69" s="713">
        <f>VLOOKUP("St George's, University of London",'S13'!$C:$AA,6,0)</f>
        <v>0.044559585492227979</v>
      </c>
      <c r="F69" s="480" t="s">
        <v>1497</v>
      </c>
      <c r="G69" s="715" t="s">
        <v>1177</v>
      </c>
      <c r="H69" s="430" t="s">
        <v>1452</v>
      </c>
      <c r="I69" s="612">
        <v>44958</v>
      </c>
      <c r="J69" s="712" t="s">
        <v>1453</v>
      </c>
    </row>
    <row r="70" spans="2:10">
      <c r="B70" s="667" t="s">
        <v>297</v>
      </c>
      <c r="C70" s="742" t="s">
        <v>1512</v>
      </c>
      <c r="D70" s="430" t="s">
        <v>646</v>
      </c>
      <c r="E70" s="713">
        <f>VLOOKUP("St George's, University of London",'S14'!$C:$AA,5,0)</f>
        <v>0.017616580310880828</v>
      </c>
      <c r="F70" s="480" t="s">
        <v>1513</v>
      </c>
      <c r="G70" s="715" t="str">
        <f>VLOOKUP("St George's, University of London",'S14'!$C:$Q,6,0)&amp;" / "&amp;MAX('S14'!$H:$H)</f>
        <v>6 / 7</v>
      </c>
      <c r="H70" s="430" t="s">
        <v>1452</v>
      </c>
      <c r="I70" s="612">
        <v>44958</v>
      </c>
      <c r="J70" s="712" t="s">
        <v>1453</v>
      </c>
    </row>
    <row r="71" spans="2:10">
      <c r="B71" s="667" t="s">
        <v>569</v>
      </c>
      <c r="C71" s="742" t="s">
        <v>1505</v>
      </c>
      <c r="D71" s="430" t="s">
        <v>647</v>
      </c>
      <c r="E71" s="713">
        <f>VLOOKUP("St George's, University of London",'S15'!$C:$AA,5,0)</f>
        <v>0.75129533678756477</v>
      </c>
      <c r="F71" s="480" t="s">
        <v>1514</v>
      </c>
      <c r="G71" s="715" t="str">
        <f>VLOOKUP("St George's, University of London",'S15'!$C:$Q,6,0)&amp;" / "&amp;MAX('S15'!$H:$H)</f>
        <v>3 / 7</v>
      </c>
      <c r="H71" s="430" t="s">
        <v>1452</v>
      </c>
      <c r="I71" s="612">
        <v>44958</v>
      </c>
      <c r="J71" s="712" t="s">
        <v>1453</v>
      </c>
    </row>
    <row r="72" spans="2:10">
      <c r="B72" s="667" t="s">
        <v>570</v>
      </c>
      <c r="C72" s="742" t="s">
        <v>1511</v>
      </c>
      <c r="D72" s="430" t="s">
        <v>648</v>
      </c>
      <c r="E72" s="713">
        <f>VLOOKUP("St George's, University of London",'S16'!$C:$AA,6,0)</f>
        <v>0.23108808290155441</v>
      </c>
      <c r="F72" s="480" t="s">
        <v>1515</v>
      </c>
      <c r="G72" s="715" t="str">
        <f>VLOOKUP("St George's, University of London",'S16'!$C:$Q,7,0)&amp;" / "&amp;MAX('S16'!$I:$I)</f>
        <v>6 / 7</v>
      </c>
      <c r="H72" s="430" t="s">
        <v>1452</v>
      </c>
      <c r="I72" s="612">
        <v>44958</v>
      </c>
      <c r="J72" s="712" t="s">
        <v>1453</v>
      </c>
    </row>
    <row r="73" spans="2:10">
      <c r="B73" s="667" t="s">
        <v>571</v>
      </c>
      <c r="C73" s="742" t="s">
        <v>1783</v>
      </c>
      <c r="D73" s="430" t="s">
        <v>1688</v>
      </c>
      <c r="E73" s="713">
        <f>VLOOKUP("St. George's Hospital Medical School",'S17'!$C$6:$I$161,3,0)/100</f>
        <v>0.72648883136094677</v>
      </c>
      <c r="F73" s="251" t="s">
        <v>1439</v>
      </c>
      <c r="G73" s="711" t="s">
        <v>1177</v>
      </c>
      <c r="H73" s="430" t="s">
        <v>1784</v>
      </c>
      <c r="I73" s="612">
        <v>45139</v>
      </c>
      <c r="J73" s="712" t="s">
        <v>1655</v>
      </c>
    </row>
    <row r="74" spans="2:10">
      <c r="B74" s="667" t="s">
        <v>574</v>
      </c>
      <c r="C74" s="742" t="s">
        <v>1516</v>
      </c>
      <c r="D74" s="430" t="s">
        <v>649</v>
      </c>
      <c r="E74" s="713">
        <f>VLOOKUP("St George's, University of London",'S18'!$C:$AA,8,0)</f>
        <v>0.84297520661157022</v>
      </c>
      <c r="F74" s="251" t="str">
        <f>VLOOKUP("St George's, University of London",'S18'!$C:$E,2,0)&amp;" / "&amp;MAX('S18'!$D:$D)</f>
        <v>47 / 159</v>
      </c>
      <c r="G74" s="251" t="str">
        <f>VLOOKUP("St George's, University of London",'S18'!$C:$Q,11,0)&amp;" / "&amp;MAX('S18'!$M:$M)</f>
        <v>6 / 7</v>
      </c>
      <c r="H74" s="430" t="s">
        <v>1452</v>
      </c>
      <c r="I74" s="612">
        <v>44958</v>
      </c>
      <c r="J74" s="712" t="s">
        <v>1453</v>
      </c>
    </row>
    <row r="75" spans="2:10">
      <c r="B75" s="667" t="s">
        <v>575</v>
      </c>
      <c r="C75" s="742" t="s">
        <v>1748</v>
      </c>
      <c r="D75" s="430" t="s">
        <v>586</v>
      </c>
      <c r="E75" s="713">
        <f>VLOOKUP("St George's, University of London",'S19'!$C:$H,3,0)</f>
        <v>0.91208791208791207</v>
      </c>
      <c r="F75" s="251" t="str">
        <f>VLOOKUP("St George's, University of London",'S19'!$C:$E,2,0)&amp;" / "&amp;155</f>
        <v>47 / 155</v>
      </c>
      <c r="G75" s="468" t="s">
        <v>595</v>
      </c>
      <c r="H75" s="430" t="s">
        <v>1678</v>
      </c>
      <c r="I75" s="612">
        <v>45078</v>
      </c>
      <c r="J75" s="712" t="s">
        <v>1655</v>
      </c>
    </row>
    <row r="76" spans="2:10">
      <c r="B76" s="667" t="s">
        <v>607</v>
      </c>
      <c r="C76" s="742" t="s">
        <v>1749</v>
      </c>
      <c r="D76" s="430" t="s">
        <v>1100</v>
      </c>
      <c r="E76" s="713">
        <f>VLOOKUP("St George's, University of London",'S20'!$C:$H,3,0)</f>
        <v>0.91803278688524592</v>
      </c>
      <c r="F76" s="251" t="str">
        <f>VLOOKUP("St George's, University of London",'S20'!$C:$E,2,0)&amp;" / "&amp;154</f>
        <v>10 / 154</v>
      </c>
      <c r="G76" s="468" t="s">
        <v>595</v>
      </c>
      <c r="H76" s="430" t="s">
        <v>1678</v>
      </c>
      <c r="I76" s="612">
        <v>45078</v>
      </c>
      <c r="J76" s="712" t="s">
        <v>1655</v>
      </c>
    </row>
    <row r="77" spans="2:10">
      <c r="B77" s="852" t="s">
        <v>626</v>
      </c>
      <c r="C77" s="751" t="s">
        <v>1677</v>
      </c>
      <c r="D77" s="430" t="s">
        <v>628</v>
      </c>
      <c r="E77" s="713">
        <f>VLOOKUP("St George's, University of London",'S21'!$C:$H,3,0)</f>
        <v>0.55555555555555558</v>
      </c>
      <c r="F77" s="251" t="str">
        <f>VLOOKUP("St George's, University of London",'S21'!$C:$E,2,0)&amp;" / "&amp;175</f>
        <v>14 / 175</v>
      </c>
      <c r="G77" s="468" t="s">
        <v>1180</v>
      </c>
      <c r="H77" s="430" t="s">
        <v>1678</v>
      </c>
      <c r="I77" s="612">
        <v>45078</v>
      </c>
      <c r="J77" s="712" t="s">
        <v>1655</v>
      </c>
    </row>
    <row r="78" spans="2:10">
      <c r="B78" s="667" t="s">
        <v>627</v>
      </c>
      <c r="C78" s="742" t="s">
        <v>1786</v>
      </c>
      <c r="D78" s="430" t="s">
        <v>633</v>
      </c>
      <c r="E78" s="741">
        <f>VLOOKUP("St George's Hospital Medical School",'S22'!$C:$G,4,0)</f>
        <v>52600</v>
      </c>
      <c r="F78" s="251" t="str">
        <f>VLOOKUP("St George's Hospital Medical School",'S22'!$C:$E,2,0)&amp;" / "&amp;MAX('S22'!$D:$D)</f>
        <v>=21 / 34</v>
      </c>
      <c r="G78" s="251"/>
      <c r="H78" s="746" t="s">
        <v>796</v>
      </c>
      <c r="I78" s="612">
        <v>45108</v>
      </c>
      <c r="J78" s="712" t="s">
        <v>1655</v>
      </c>
    </row>
    <row r="79" spans="2:10">
      <c r="B79" s="667" t="s">
        <v>683</v>
      </c>
      <c r="C79" s="742" t="s">
        <v>1787</v>
      </c>
      <c r="D79" s="430" t="s">
        <v>792</v>
      </c>
      <c r="E79" s="713">
        <f>VLOOKUP("St George's Hospital Medical School",'S23'!$C:$I,7,0)</f>
        <v>0.89279437609841827</v>
      </c>
      <c r="F79" s="251" t="str">
        <f>VLOOKUP("St George's Hospital Medical School",'S23'!$C:$E,2,0)&amp;" / "&amp;MAX('S23'!$D:$D)</f>
        <v>27 / 33</v>
      </c>
      <c r="G79" s="468"/>
      <c r="H79" s="746" t="s">
        <v>796</v>
      </c>
      <c r="I79" s="612">
        <v>45108</v>
      </c>
      <c r="J79" s="712" t="s">
        <v>1655</v>
      </c>
    </row>
    <row r="80" spans="2:10">
      <c r="B80" s="667" t="s">
        <v>774</v>
      </c>
      <c r="C80" s="742" t="s">
        <v>1788</v>
      </c>
      <c r="D80" s="430" t="s">
        <v>633</v>
      </c>
      <c r="E80" s="741">
        <f>VLOOKUP("St George's Hospital Medical School",'S24'!$C:$G,4,0)</f>
        <v>37600</v>
      </c>
      <c r="F80" s="251" t="str">
        <f>VLOOKUP("St George's Hospital Medical School",'S24'!$C:$E,2,0)&amp;" / "&amp;MAX('S24'!$D:$D)</f>
        <v>5 / 103</v>
      </c>
      <c r="G80" s="251"/>
      <c r="H80" s="746" t="s">
        <v>796</v>
      </c>
      <c r="I80" s="612">
        <v>45108</v>
      </c>
      <c r="J80" s="712" t="s">
        <v>1655</v>
      </c>
    </row>
    <row r="81" spans="2:10">
      <c r="B81" s="430" t="s">
        <v>793</v>
      </c>
      <c r="C81" s="742" t="s">
        <v>1789</v>
      </c>
      <c r="D81" s="430" t="s">
        <v>792</v>
      </c>
      <c r="E81" s="713">
        <f>VLOOKUP("St George's Hospital Medical School",'S25'!$C:$I,7,0)</f>
        <v>0.87407407407407411</v>
      </c>
      <c r="F81" s="251" t="str">
        <f>VLOOKUP("St George's Hospital Medical School",'S25'!$C:$E,2,0)&amp;" / "&amp;MAX('S25'!$D:$D)</f>
        <v>38 / 59</v>
      </c>
      <c r="G81" s="468"/>
      <c r="H81" s="746" t="s">
        <v>796</v>
      </c>
      <c r="I81" s="612">
        <v>45108</v>
      </c>
      <c r="J81" s="712" t="s">
        <v>1655</v>
      </c>
    </row>
    <row r="82" spans="2:10">
      <c r="B82" s="136" t="s">
        <v>797</v>
      </c>
      <c r="C82" s="742" t="s">
        <v>1790</v>
      </c>
      <c r="D82" s="430" t="s">
        <v>633</v>
      </c>
      <c r="E82" s="741">
        <f>VLOOKUP("St George's Hospital Medical School",'S26'!$C:$G,4,0)</f>
        <v>38100</v>
      </c>
      <c r="F82" s="251" t="str">
        <f>VLOOKUP("St George's Hospital Medical School",'S26'!$C:$E,2,0)&amp;" / "&amp;MAX('S26'!$D:$D)</f>
        <v>15 / 48</v>
      </c>
      <c r="G82" s="468"/>
      <c r="H82" s="746" t="s">
        <v>796</v>
      </c>
      <c r="I82" s="612">
        <v>45108</v>
      </c>
      <c r="J82" s="712" t="s">
        <v>1655</v>
      </c>
    </row>
    <row r="83" spans="2:10">
      <c r="B83" s="136" t="s">
        <v>1092</v>
      </c>
      <c r="C83" s="742" t="s">
        <v>1791</v>
      </c>
      <c r="D83" s="430" t="s">
        <v>792</v>
      </c>
      <c r="E83" s="713">
        <f>VLOOKUP("St George's Hospital Medical School",'S27'!$C:$I,7,0)</f>
        <v>0.82921348314606746</v>
      </c>
      <c r="F83" s="251" t="str">
        <f>VLOOKUP("St George's Hospital Medical School",'S27'!$C:$E,2,0)&amp;" / "&amp;MAX('S27'!$D:$D)</f>
        <v>15 / 19</v>
      </c>
      <c r="G83" s="468"/>
      <c r="H83" s="746" t="s">
        <v>796</v>
      </c>
      <c r="I83" s="612">
        <v>45108</v>
      </c>
      <c r="J83" s="712" t="s">
        <v>1655</v>
      </c>
    </row>
    <row r="84" spans="2:10">
      <c r="B84" s="430" t="s">
        <v>1093</v>
      </c>
      <c r="C84" s="742" t="s">
        <v>1792</v>
      </c>
      <c r="D84" s="430" t="s">
        <v>633</v>
      </c>
      <c r="E84" s="741">
        <f>VLOOKUP("St George's Hospital Medical School",'S28'!$C:$G,4,0)</f>
        <v>40900</v>
      </c>
      <c r="F84" s="251" t="str">
        <f>VLOOKUP("St George's Hospital Medical School",'S28'!$C:$E,2,0)&amp;" / "&amp;MAX('S28'!$D:$D)</f>
        <v>1 / 73</v>
      </c>
      <c r="G84" s="468"/>
      <c r="H84" s="746" t="s">
        <v>796</v>
      </c>
      <c r="I84" s="612">
        <v>45108</v>
      </c>
      <c r="J84" s="712" t="s">
        <v>1655</v>
      </c>
    </row>
    <row r="85" spans="2:10">
      <c r="B85" s="430" t="s">
        <v>1094</v>
      </c>
      <c r="C85" s="742" t="s">
        <v>1793</v>
      </c>
      <c r="D85" s="430" t="s">
        <v>792</v>
      </c>
      <c r="E85" s="713" t="s">
        <v>1539</v>
      </c>
      <c r="F85" s="251" t="s">
        <v>1539</v>
      </c>
      <c r="G85" s="468"/>
      <c r="H85" s="746" t="s">
        <v>796</v>
      </c>
      <c r="I85" s="612">
        <v>45108</v>
      </c>
      <c r="J85" s="712" t="s">
        <v>1655</v>
      </c>
    </row>
    <row r="86" spans="2:9">
      <c r="B86" s="430" t="s">
        <v>1095</v>
      </c>
      <c r="C86" s="742" t="s">
        <v>965</v>
      </c>
      <c r="D86" s="430" t="s">
        <v>927</v>
      </c>
      <c r="E86" s="479">
        <f>'S30'!E191</f>
        <v>-13.462399999999999</v>
      </c>
      <c r="F86" s="251" t="str">
        <f>'S30'!D191 &amp; (" / 216")</f>
        <v>185 / 216</v>
      </c>
      <c r="G86" s="251"/>
      <c r="H86" s="430" t="s">
        <v>930</v>
      </c>
      <c r="I86" s="612">
        <v>42887</v>
      </c>
    </row>
    <row r="87" spans="2:10">
      <c r="B87" s="430" t="s">
        <v>1184</v>
      </c>
      <c r="C87" s="752" t="s">
        <v>1185</v>
      </c>
      <c r="D87" s="430" t="s">
        <v>633</v>
      </c>
      <c r="E87" s="479">
        <f>'S31'!K14</f>
        <v>83.9</v>
      </c>
      <c r="F87" s="714" t="s">
        <v>1254</v>
      </c>
      <c r="G87" s="251"/>
      <c r="H87" s="746" t="s">
        <v>1255</v>
      </c>
      <c r="I87" s="612">
        <v>44317</v>
      </c>
      <c r="J87" s="712" t="s">
        <v>1394</v>
      </c>
    </row>
    <row r="88" spans="2:10">
      <c r="B88" s="203"/>
      <c r="C88" s="753"/>
      <c r="E88" s="754"/>
      <c r="F88" s="755"/>
      <c r="G88" s="755"/>
      <c r="I88" s="756"/>
      <c r="J88" s="712"/>
    </row>
    <row r="89" spans="2:9">
      <c r="B89" s="430"/>
      <c r="C89" s="739" t="s">
        <v>740</v>
      </c>
      <c r="D89" s="430"/>
      <c r="E89" s="251"/>
      <c r="F89" s="251"/>
      <c r="G89" s="468"/>
      <c r="H89" s="430"/>
      <c r="I89" s="611"/>
    </row>
    <row r="90" spans="2:10">
      <c r="B90" s="667" t="s">
        <v>741</v>
      </c>
      <c r="C90" s="742" t="s">
        <v>1785</v>
      </c>
      <c r="D90" s="430" t="s">
        <v>1688</v>
      </c>
      <c r="E90" s="789">
        <f>VLOOKUP("St. George's Hospital Medical School",'L1'!$C:$F,3,0)</f>
        <v>78.1</v>
      </c>
      <c r="F90" s="251" t="str">
        <f>VLOOKUP("St. George's Hospital Medical School",'L1'!$C:$F,2,0)&amp;" / "&amp;MAX('L1'!$D:$D)</f>
        <v>149 / 154</v>
      </c>
      <c r="G90" s="711" t="str">
        <f>VLOOKUP("St. George's Hospital Medical School",'L1'!$C:$F,4,0)&amp;" / "&amp;MAX('L1'!$F:$F)</f>
        <v>7 / 7</v>
      </c>
      <c r="H90" s="430" t="s">
        <v>1686</v>
      </c>
      <c r="I90" s="612">
        <v>45139</v>
      </c>
      <c r="J90" s="712" t="s">
        <v>1687</v>
      </c>
    </row>
    <row r="91" spans="2:10">
      <c r="B91" s="203"/>
      <c r="C91" s="753"/>
      <c r="E91" s="757"/>
      <c r="F91" s="755"/>
      <c r="G91" s="755"/>
      <c r="I91" s="756"/>
      <c r="J91" s="712"/>
    </row>
    <row r="93" spans="2:9">
      <c r="B93" s="904" t="s">
        <v>2138</v>
      </c>
      <c r="C93" s="904"/>
      <c r="D93" s="904"/>
      <c r="E93" s="904"/>
      <c r="F93" s="904"/>
      <c r="G93" s="904"/>
      <c r="H93" s="904"/>
      <c r="I93" s="904"/>
    </row>
    <row r="95" spans="2:2" ht="18">
      <c r="B95" s="92" t="s">
        <v>699</v>
      </c>
    </row>
    <row r="96" spans="2:2">
      <c r="B96" s="92" t="s">
        <v>594</v>
      </c>
    </row>
  </sheetData>
  <mergeCells count="1">
    <mergeCell ref="B93:I93"/>
  </mergeCells>
  <hyperlinks>
    <hyperlink ref="C10" location="'F1'!A1" display="Total income (£000) 2022-23"/>
    <hyperlink ref="C12" location="'F3'!A1" display="Percentage of total funding body grants to total income (£000) 2022-23"/>
    <hyperlink ref="C13" location="'F4'!A1" display="Percentage ratio of total staff costs to total income (£000) 2022-23"/>
    <hyperlink ref="C14" location="'F5'!A1" display="Days ratio of net liquidity to total expenditure 2022-23"/>
    <hyperlink ref="C15" location="'F6'!A1" display="Percentage ratio of total external borrowings to total income 2022-23"/>
    <hyperlink ref="C16" location="'F7'!A1" display="OfS &amp; RE total recurrent grant for 2023-24"/>
    <hyperlink ref="C17" location="'F8'!A1" display="RE Research funding for 2023-24"/>
    <hyperlink ref="C18" location="'F9'!A1" display="OfS Teaching funding for 2023-24"/>
    <hyperlink ref="C19" location="'F10'!A1" display="Percentage ratio of contribution from RG&amp;C to RG&amp;C income 2022-23"/>
    <hyperlink ref="C20" location="'F11'!A1" display="Percentage ratio of historical surplus/(deficit) for the year to total income 2022-23"/>
    <hyperlink ref="C23" location="'R1'!A1" display="THES REF 2021 Grade Point Average"/>
    <hyperlink ref="C24" location="'R2'!A1" display="THES REF 2021 Power score"/>
    <hyperlink ref="C25" location="'R3'!A1" display="Ph.D awarded per academic staff costs 2021-22"/>
    <hyperlink ref="C26" location="'R4'!A1" display="Research grants &amp; contracts per academic staff costs 2022-23"/>
    <hyperlink ref="C27" location="'R5'!A1" display="Ph.Ds awarded per funding council allocation 2021-22"/>
    <hyperlink ref="C28" location="'R6'!A1" display="Research grants &amp; contracts per funding council allocation 2021-22"/>
    <hyperlink ref="C29" location="'R7'!A1" display="Research grants &amp; contracts funding per academic staff FTE 2022-23"/>
    <hyperlink ref="C32" location="'E1'!A1" display="Non-residential GIA per student and staff FTE 2021-22"/>
    <hyperlink ref="C33" location="'E2'!A1" display="Income per Non-residential GIA 2021-22"/>
    <hyperlink ref="C34" location="'E3'!A1" display="NIA Teaching space per Student headcount 2021-22"/>
    <hyperlink ref="C35" location="'E4'!A1" display="Non-residential GIA 2021-22"/>
    <hyperlink ref="C38" location="'AS1'!A1" display="Academic staff headcount 2022-23"/>
    <hyperlink ref="C39" location="'AS2'!A1" display="Academic staff fte 2022-23"/>
    <hyperlink ref="C40" location="'AS3'!A1" display="Student to academic staff ratio 2021-22"/>
    <hyperlink ref="C44" location="'AS7'!A1" display="Academic staff headcount by sex 2022-23"/>
    <hyperlink ref="C48" location="LT1!A1" display="Guardian Medicine league tables 2024"/>
    <hyperlink ref="C49" location="LT2!A1" display="THES World University Rankings 2024"/>
    <hyperlink ref="C50" location="LT3!A1" display="Complete University Guide Main table 2025"/>
    <hyperlink ref="C51" location="LT4!A1" display="Complete University Guide Medicine table 2025"/>
    <hyperlink ref="C52" location="LT5!A1" display="People &amp; Planet Green League table 2023"/>
    <hyperlink ref="C53" location="LT6!A1" display="Times University Guide Main table 2024"/>
    <hyperlink ref="C57" location="'S1'!A1" display="Student headcount 2021-22"/>
    <hyperlink ref="C58" location="'S2'!A1" display="Student headcount by sex 2021-22"/>
    <hyperlink ref="C59" location="'S3'!A1" display="Student headcount by mode 2021-22"/>
    <hyperlink ref="C60" location="'S4'!A1" display="Student headcount by domcile 2021-22"/>
    <hyperlink ref="C61" location="'S5'!A1" display="5-year growth in student FTEs 2017-18 &amp; 2021-22"/>
    <hyperlink ref="C62" location="'S6'!A1" display="Student FTE 2021-22"/>
    <hyperlink ref="C63" location="'S7'!A1" display="% BAME students (UK-domiciled only) 2021-22"/>
    <hyperlink ref="C64" location="'S8'!A1" display="% from state school / college 2020-21"/>
    <hyperlink ref="C65" location="'S9'!A1" display="% from low participation neighbourhoods 2020-21"/>
    <hyperlink ref="C66" location="'S10'!A1" display="% in receipt of DSA 2020-21"/>
    <hyperlink ref="C67" location="'S11'!A1" display="Student headcount by disability 2021-22"/>
    <hyperlink ref="C68" location="'S12'!A1" display="% no longer in HE 2020-21"/>
    <hyperlink ref="C69" location="'S13'!A1" display="% not assessed as eligible to pay home fees 2021-22"/>
    <hyperlink ref="C70" location="'S14'!A1" display="% Research student headcount 2021-22"/>
    <hyperlink ref="C71" location="'S15'!A1" display="% UG student headcount 2021-22"/>
    <hyperlink ref="C72" location="'S16'!A1" display="% PGT student headcount 2021-22"/>
    <hyperlink ref="C73" location="'S17'!A1" display="Students Average (Q1-Q24) Positivity of the course NSS 2023"/>
    <hyperlink ref="C74" location="'S18'!A1" display="First degree qualifiers with 1st and 2.1s 2021-22"/>
    <hyperlink ref="C75" location="'S19'!A1" display="Full-time undergraduate leavers employed or in further study 2020-21"/>
    <hyperlink ref="C76" location="'S20'!A1" display="% in high skilled occupations 2020-21"/>
    <hyperlink ref="C77" location="'S21'!A1" display=" % Salary band for first degree leavers in FT employment 2020-21"/>
    <hyperlink ref="C90" location="'L1'!A1" display="Students positive with the Learning Resources in NSS 2023"/>
    <hyperlink ref="C78" location="'S22'!A1" display="Median earnings for Medicine graduates 5 years after graduation (2014-15)"/>
    <hyperlink ref="C79" location="'S23'!A1" display="Ratio of female to male median earnings for Medicine 2014-15 graduates  "/>
    <hyperlink ref="C80" location="'S24'!A1" display="Median earnings for Allied Health graduates 5 years after graduation (2014-15)"/>
    <hyperlink ref="C81" location="'S25'!A1" display="Ratio of female to male median earnings for Allied Health 2014-15 graduates  "/>
    <hyperlink ref="C45" location="'AS8'!A1" display="Academic staff headcount by teaching qualifications (excluding atypical staff) 2022-23"/>
    <hyperlink ref="C41" location="'AS4'!A1" display="Staff headcount by nationality 2022-23"/>
    <hyperlink ref="C42" location="'AS5'!Print_Area" display="Staff headcount - academic vs. non-academic 2022-23"/>
    <hyperlink ref="C43" location="'AS6'!A1" display="Staff fte - academic vs. non-academic 2022-23"/>
    <hyperlink ref="H78" r:id="rId1" display="https://www.gov.uk/government/statistics/graduate-outcomes-for-all-subjects-by-university"/>
    <hyperlink ref="H48" r:id="rId2" display="http://www.guardian.co.uk/education/universityguide/ "/>
    <hyperlink ref="H49" r:id="rId3" display="https://www.timeshighereducation.com/world-university-rankings"/>
    <hyperlink ref="H50" r:id="rId4" display="http://www.thecompleteuniversityguide.co.uk/league-tables/"/>
    <hyperlink ref="H51" r:id="rId5" display="http://www.thecompleteuniversityguide.co.uk/league-tables/"/>
    <hyperlink ref="H52" r:id="rId6" display="http://peopleandplanet.org/greenleague"/>
    <hyperlink ref="H53" r:id="rId7" display="https://www.thetimes.co.uk/article/good-university-guide-in-full-tp6dzs7wn"/>
    <hyperlink ref="H81" r:id="rId8" display="https://www.gov.uk/government/statistics/graduate-outcomes-for-all-subjects-by-university"/>
    <hyperlink ref="H79:H80" r:id="rId9" display="https://www.gov.uk/government/statistics/graduate-outcomes-for-all-subjects-by-university"/>
    <hyperlink ref="C82" location="'S26'!A1" display="Median earnings for Medical Sciences graduates 5 years after graduation (2014-15)"/>
    <hyperlink ref="C83" location="'S27'!A1" display="Ratio of female to male median earnings for Medical Sciences 2014-15 graduates  "/>
    <hyperlink ref="H82:H85" r:id="rId10" display="https://www.gov.uk/government/statistics/graduate-outcomes-for-all-subjects-by-university"/>
    <hyperlink ref="C85" location="'S29'!A1" display="Ratio of female to male median earnings for Nursing &amp; Midwifery 2014-15 graduates  "/>
    <hyperlink ref="C84" location="'S28'!A1" display="Median earnings for Nursing &amp; Midwifery graduates 5 years after graduation (2014-15)"/>
    <hyperlink ref="C86" location="'S30'!A1" display="Provider TEF Year Two ratings (2017)"/>
    <hyperlink ref="C87" location="'S31'!A1" display="Projected completion and employment (PROCEED)"/>
    <hyperlink ref="C11" location="'F2'!A1" display="Research Grants &amp; Contracts Income (£000) 2022-23"/>
    <hyperlink ref="H23" r:id="rId11" display="https://www.timeshighereducation.com/content/ref2021mainonlinetable"/>
    <hyperlink ref="H87" r:id="rId12" display="https://www.officeforstudents.org.uk/publications/proceed-updated-methodology-and-results/"/>
    <hyperlink ref="C54" location="'LT7'!A1" display="Daily Mail University Guide Main table 2024"/>
    <hyperlink ref="H54" r:id="rId13" display="https://www.dailymail.co.uk/news/university-guide/"/>
  </hyperlinks>
  <pageMargins left="0.23622047244094491" right="0.19685039370078741" top="0.39370078740157483" bottom="0.59055118110236227" header="0.11811023622047245" footer="0.31496062992125984"/>
  <pageSetup paperSize="8" scale="83" fitToHeight="0" orientation="landscape" horizontalDpi="1200" verticalDpi="1200"/>
  <headerFooter scaleWithDoc="1" alignWithMargins="0" differentFirst="0" differentOddEven="0">
    <oddHeader>&amp;LPlanning Unit</oddHeader>
    <oddFooter>&amp;L&amp;8&amp;Z&amp;F&amp;R&amp;8&amp;D&amp;T</oddFooter>
  </headerFooter>
  <rowBreaks count="1" manualBreakCount="1">
    <brk id="52" min="1" max="8" man="1"/>
  </rowBreaks>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0">
    <tabColor theme="9" tint="0.79998168889431442"/>
    <pageSetUpPr fitToPage="1"/>
  </sheetPr>
  <dimension ref="A1:K153"/>
  <sheetViews>
    <sheetView topLeftCell="A1" view="normal" workbookViewId="0">
      <pane ySplit="10" topLeftCell="A29" activePane="bottomLeft" state="frozen"/>
      <selection pane="bottomLeft" activeCell="C39" sqref="C39"/>
    </sheetView>
  </sheetViews>
  <sheetFormatPr defaultColWidth="9.28515625" defaultRowHeight="16.5"/>
  <cols>
    <col min="1" max="1" width="8.5703125" style="1" customWidth="1"/>
    <col min="2" max="2" width="2.7109375" style="1" customWidth="1"/>
    <col min="3" max="3" width="55.7109375" style="1" customWidth="1"/>
    <col min="4" max="4" width="12.7109375" style="1" customWidth="1"/>
    <col min="5" max="5" width="20.7109375" style="1" customWidth="1"/>
    <col min="6" max="6" width="20.5703125" style="1" customWidth="1"/>
    <col min="7" max="7" width="2.7109375" style="1" customWidth="1"/>
    <col min="8" max="16384" width="9.27734375" style="1" customWidth="1"/>
  </cols>
  <sheetData>
    <row r="1" ht="15" customHeight="1" thickBot="1"/>
    <row r="2" spans="2:7" ht="15" customHeight="1">
      <c r="B2" s="4"/>
      <c r="C2" s="5"/>
      <c r="D2" s="5"/>
      <c r="E2" s="5"/>
      <c r="F2" s="5"/>
      <c r="G2" s="6"/>
    </row>
    <row r="3" spans="2:7" customHeight="1">
      <c r="B3" s="7"/>
      <c r="C3" s="849" t="s">
        <v>1754</v>
      </c>
      <c r="D3" s="16"/>
      <c r="E3" s="16"/>
      <c r="F3" s="16"/>
      <c r="G3" s="8"/>
    </row>
    <row r="4" spans="2:7" customHeight="1">
      <c r="B4" s="7"/>
      <c r="C4" s="850" t="s">
        <v>1086</v>
      </c>
      <c r="D4" s="16"/>
      <c r="E4" s="16"/>
      <c r="F4" s="16"/>
      <c r="G4" s="8"/>
    </row>
    <row r="5" spans="2:7" customHeight="1">
      <c r="B5" s="7"/>
      <c r="C5" s="94" t="s">
        <v>1726</v>
      </c>
      <c r="D5" s="16"/>
      <c r="E5" s="16"/>
      <c r="F5" s="16"/>
      <c r="G5" s="8"/>
    </row>
    <row r="6" spans="2:7" customHeight="1">
      <c r="B6" s="7"/>
      <c r="C6" s="850"/>
      <c r="D6" s="16"/>
      <c r="E6" s="16"/>
      <c r="F6" s="16"/>
      <c r="G6" s="8"/>
    </row>
    <row r="7" spans="2:7" customHeight="1">
      <c r="B7" s="7"/>
      <c r="C7" s="851" t="s">
        <v>1755</v>
      </c>
      <c r="D7" s="39"/>
      <c r="F7" s="39"/>
      <c r="G7" s="8"/>
    </row>
    <row r="8" spans="2:8" ht="26.25" customHeight="1">
      <c r="B8" s="216"/>
      <c r="C8" s="559" t="s">
        <v>1013</v>
      </c>
      <c r="D8" s="559"/>
      <c r="E8" s="16"/>
      <c r="F8" s="33" t="s">
        <v>228</v>
      </c>
      <c r="G8" s="8"/>
      <c r="H8" s="141"/>
    </row>
    <row r="9" spans="2:8" ht="26.25">
      <c r="B9" s="216"/>
      <c r="C9" s="558" t="s">
        <v>772</v>
      </c>
      <c r="D9" s="406"/>
      <c r="E9" s="16"/>
      <c r="F9" s="95" t="s">
        <v>605</v>
      </c>
      <c r="G9" s="8"/>
      <c r="H9" s="141"/>
    </row>
    <row r="10" spans="2:8" s="29" customFormat="1" ht="66">
      <c r="B10" s="34"/>
      <c r="C10" s="300" t="s">
        <v>233</v>
      </c>
      <c r="D10" s="304" t="s">
        <v>1795</v>
      </c>
      <c r="E10" s="304" t="s">
        <v>1406</v>
      </c>
      <c r="F10" s="304" t="s">
        <v>1751</v>
      </c>
      <c r="G10" s="35"/>
      <c r="H10" s="204"/>
    </row>
    <row r="11" spans="2:9">
      <c r="B11" s="7"/>
      <c r="C11" s="302" t="s">
        <v>241</v>
      </c>
      <c r="D11" s="305">
        <v>1</v>
      </c>
      <c r="E11" s="201">
        <v>44273156</v>
      </c>
      <c r="F11" s="201">
        <v>49198134</v>
      </c>
      <c r="G11" s="8"/>
      <c r="H11" s="141"/>
      <c r="I11" s="92"/>
    </row>
    <row r="12" spans="2:8">
      <c r="B12" s="7"/>
      <c r="C12" s="302" t="s">
        <v>321</v>
      </c>
      <c r="D12" s="305">
        <v>2</v>
      </c>
      <c r="E12" s="201">
        <v>42149170</v>
      </c>
      <c r="F12" s="201">
        <v>40326472</v>
      </c>
      <c r="G12" s="8"/>
      <c r="H12" s="141"/>
    </row>
    <row r="13" spans="2:9">
      <c r="B13" s="7"/>
      <c r="C13" s="302" t="s">
        <v>174</v>
      </c>
      <c r="D13" s="305">
        <v>3</v>
      </c>
      <c r="E13" s="201">
        <v>36658600</v>
      </c>
      <c r="F13" s="201">
        <v>39539321</v>
      </c>
      <c r="G13" s="8"/>
      <c r="H13" s="141"/>
      <c r="I13" s="92"/>
    </row>
    <row r="14" spans="2:9">
      <c r="B14" s="7"/>
      <c r="C14" s="302" t="s">
        <v>240</v>
      </c>
      <c r="D14" s="305">
        <v>4</v>
      </c>
      <c r="E14" s="201">
        <v>38251432</v>
      </c>
      <c r="F14" s="201">
        <v>38856155</v>
      </c>
      <c r="G14" s="8"/>
      <c r="H14" s="141"/>
      <c r="I14" s="92"/>
    </row>
    <row r="15" spans="2:9">
      <c r="B15" s="7"/>
      <c r="C15" s="302" t="s">
        <v>216</v>
      </c>
      <c r="D15" s="305">
        <v>5</v>
      </c>
      <c r="E15" s="201">
        <v>36307265</v>
      </c>
      <c r="F15" s="201">
        <v>37456539</v>
      </c>
      <c r="G15" s="8"/>
      <c r="H15" s="141"/>
      <c r="I15" s="92"/>
    </row>
    <row r="16" spans="2:9">
      <c r="B16" s="7"/>
      <c r="C16" s="302" t="s">
        <v>243</v>
      </c>
      <c r="D16" s="305">
        <v>6</v>
      </c>
      <c r="E16" s="201">
        <v>34634111</v>
      </c>
      <c r="F16" s="201">
        <v>36690927</v>
      </c>
      <c r="G16" s="8"/>
      <c r="H16" s="141"/>
      <c r="I16" s="92"/>
    </row>
    <row r="17" spans="2:9">
      <c r="B17" s="7"/>
      <c r="C17" s="302" t="s">
        <v>211</v>
      </c>
      <c r="D17" s="305">
        <v>7</v>
      </c>
      <c r="E17" s="201">
        <v>32727204</v>
      </c>
      <c r="F17" s="201">
        <v>33861272</v>
      </c>
      <c r="G17" s="8"/>
      <c r="H17" s="141"/>
      <c r="I17" s="92"/>
    </row>
    <row r="18" spans="2:9">
      <c r="B18" s="7"/>
      <c r="C18" s="302" t="s">
        <v>237</v>
      </c>
      <c r="D18" s="305">
        <v>8</v>
      </c>
      <c r="E18" s="201">
        <v>28581625</v>
      </c>
      <c r="F18" s="201">
        <v>29748275</v>
      </c>
      <c r="G18" s="8"/>
      <c r="H18" s="141"/>
      <c r="I18" s="92"/>
    </row>
    <row r="19" spans="2:9">
      <c r="B19" s="7"/>
      <c r="C19" s="302" t="s">
        <v>176</v>
      </c>
      <c r="D19" s="305">
        <v>9</v>
      </c>
      <c r="E19" s="201">
        <v>27238986</v>
      </c>
      <c r="F19" s="201">
        <v>29269741</v>
      </c>
      <c r="G19" s="8"/>
      <c r="H19" s="141"/>
      <c r="I19" s="92"/>
    </row>
    <row r="20" spans="2:9">
      <c r="B20" s="7"/>
      <c r="C20" s="302" t="s">
        <v>632</v>
      </c>
      <c r="D20" s="305">
        <v>10</v>
      </c>
      <c r="E20" s="201">
        <v>26439980</v>
      </c>
      <c r="F20" s="201">
        <v>29215960</v>
      </c>
      <c r="G20" s="8"/>
      <c r="H20" s="141"/>
      <c r="I20" s="92"/>
    </row>
    <row r="21" spans="2:9">
      <c r="B21" s="7"/>
      <c r="C21" s="302" t="s">
        <v>215</v>
      </c>
      <c r="D21" s="305">
        <v>11</v>
      </c>
      <c r="E21" s="201">
        <v>28253571</v>
      </c>
      <c r="F21" s="201">
        <v>29003691</v>
      </c>
      <c r="G21" s="8"/>
      <c r="H21" s="141"/>
      <c r="I21" s="92"/>
    </row>
    <row r="22" spans="2:9">
      <c r="B22" s="7"/>
      <c r="C22" s="302" t="s">
        <v>247</v>
      </c>
      <c r="D22" s="305">
        <v>12</v>
      </c>
      <c r="E22" s="201">
        <v>27423087</v>
      </c>
      <c r="F22" s="201">
        <v>28731489</v>
      </c>
      <c r="G22" s="8"/>
      <c r="H22" s="141"/>
      <c r="I22" s="92"/>
    </row>
    <row r="23" spans="2:11">
      <c r="B23" s="7"/>
      <c r="C23" s="302" t="s">
        <v>214</v>
      </c>
      <c r="D23" s="305">
        <v>13</v>
      </c>
      <c r="E23" s="201">
        <v>25434434</v>
      </c>
      <c r="F23" s="201">
        <v>26437692</v>
      </c>
      <c r="G23" s="8"/>
      <c r="H23" s="141"/>
      <c r="I23" s="92"/>
      <c r="K23" s="92"/>
    </row>
    <row r="24" spans="2:8">
      <c r="B24" s="7"/>
      <c r="C24" s="302" t="s">
        <v>477</v>
      </c>
      <c r="D24" s="305">
        <v>14</v>
      </c>
      <c r="E24" s="201">
        <v>20745461</v>
      </c>
      <c r="F24" s="201">
        <v>22050902</v>
      </c>
      <c r="G24" s="8"/>
      <c r="H24" s="141"/>
    </row>
    <row r="25" spans="2:9">
      <c r="B25" s="7"/>
      <c r="C25" s="302" t="s">
        <v>236</v>
      </c>
      <c r="D25" s="305">
        <v>15</v>
      </c>
      <c r="E25" s="201">
        <v>19741383</v>
      </c>
      <c r="F25" s="201">
        <v>20661706</v>
      </c>
      <c r="G25" s="8"/>
      <c r="H25" s="141"/>
      <c r="I25" s="92"/>
    </row>
    <row r="26" spans="2:9">
      <c r="B26" s="7"/>
      <c r="C26" s="302" t="s">
        <v>183</v>
      </c>
      <c r="D26" s="305">
        <v>16</v>
      </c>
      <c r="E26" s="201">
        <v>18027427</v>
      </c>
      <c r="F26" s="201">
        <v>20179959</v>
      </c>
      <c r="G26" s="8"/>
      <c r="H26" s="141"/>
      <c r="I26" s="92"/>
    </row>
    <row r="27" spans="2:9">
      <c r="B27" s="7"/>
      <c r="C27" s="302" t="s">
        <v>246</v>
      </c>
      <c r="D27" s="305">
        <v>17</v>
      </c>
      <c r="E27" s="201">
        <v>19848096</v>
      </c>
      <c r="F27" s="201">
        <v>19812211</v>
      </c>
      <c r="G27" s="8"/>
      <c r="H27" s="141"/>
      <c r="I27" s="92"/>
    </row>
    <row r="28" spans="2:8">
      <c r="B28" s="7"/>
      <c r="C28" s="302" t="s">
        <v>322</v>
      </c>
      <c r="D28" s="305">
        <v>18</v>
      </c>
      <c r="E28" s="201">
        <v>15818446</v>
      </c>
      <c r="F28" s="201">
        <v>17914072</v>
      </c>
      <c r="G28" s="8"/>
      <c r="H28" s="141"/>
    </row>
    <row r="29" spans="2:8">
      <c r="B29" s="7"/>
      <c r="C29" s="302" t="s">
        <v>743</v>
      </c>
      <c r="D29" s="305">
        <v>19</v>
      </c>
      <c r="E29" s="201">
        <v>14788674</v>
      </c>
      <c r="F29" s="201">
        <v>16986521</v>
      </c>
      <c r="G29" s="8"/>
      <c r="H29" s="141"/>
    </row>
    <row r="30" spans="2:9">
      <c r="B30" s="7"/>
      <c r="C30" s="302" t="s">
        <v>220</v>
      </c>
      <c r="D30" s="305">
        <v>20</v>
      </c>
      <c r="E30" s="201">
        <v>15064382</v>
      </c>
      <c r="F30" s="201">
        <v>16240706</v>
      </c>
      <c r="G30" s="8"/>
      <c r="H30" s="141"/>
      <c r="I30" s="92"/>
    </row>
    <row r="31" spans="2:8">
      <c r="B31" s="7"/>
      <c r="C31" s="302" t="s">
        <v>356</v>
      </c>
      <c r="D31" s="305">
        <v>21</v>
      </c>
      <c r="E31" s="201">
        <v>16474322</v>
      </c>
      <c r="F31" s="201">
        <v>16056497</v>
      </c>
      <c r="G31" s="8"/>
      <c r="H31" s="141"/>
    </row>
    <row r="32" spans="2:8">
      <c r="B32" s="7"/>
      <c r="C32" s="302" t="s">
        <v>327</v>
      </c>
      <c r="D32" s="305">
        <v>22</v>
      </c>
      <c r="E32" s="201">
        <v>15384136</v>
      </c>
      <c r="F32" s="201">
        <v>15570760</v>
      </c>
      <c r="G32" s="8"/>
      <c r="H32" s="141"/>
    </row>
    <row r="33" spans="2:9">
      <c r="B33" s="7"/>
      <c r="C33" s="302" t="s">
        <v>234</v>
      </c>
      <c r="D33" s="305">
        <v>23</v>
      </c>
      <c r="E33" s="201">
        <v>14345496</v>
      </c>
      <c r="F33" s="201">
        <v>14870267</v>
      </c>
      <c r="G33" s="8"/>
      <c r="H33" s="141"/>
      <c r="I33" s="92"/>
    </row>
    <row r="34" spans="2:11">
      <c r="B34" s="7"/>
      <c r="C34" s="302" t="s">
        <v>325</v>
      </c>
      <c r="D34" s="305">
        <v>24</v>
      </c>
      <c r="E34" s="201">
        <v>14541398</v>
      </c>
      <c r="F34" s="201">
        <v>14640694</v>
      </c>
      <c r="G34" s="8"/>
      <c r="H34" s="141"/>
      <c r="K34" s="92"/>
    </row>
    <row r="35" spans="2:8">
      <c r="B35" s="7"/>
      <c r="C35" s="302" t="s">
        <v>333</v>
      </c>
      <c r="D35" s="305">
        <v>25</v>
      </c>
      <c r="E35" s="201">
        <v>14726773</v>
      </c>
      <c r="F35" s="201">
        <v>14523933</v>
      </c>
      <c r="G35" s="8"/>
      <c r="H35" s="141"/>
    </row>
    <row r="36" spans="2:11">
      <c r="B36" s="7"/>
      <c r="C36" s="302" t="s">
        <v>330</v>
      </c>
      <c r="D36" s="305">
        <v>26</v>
      </c>
      <c r="E36" s="201">
        <v>12929217</v>
      </c>
      <c r="F36" s="201">
        <v>14367950</v>
      </c>
      <c r="G36" s="8"/>
      <c r="H36" s="141"/>
      <c r="K36" s="92"/>
    </row>
    <row r="37" spans="2:8">
      <c r="B37" s="7"/>
      <c r="C37" s="302" t="s">
        <v>399</v>
      </c>
      <c r="D37" s="305">
        <v>27</v>
      </c>
      <c r="E37" s="201">
        <v>14502853</v>
      </c>
      <c r="F37" s="201">
        <v>14229324</v>
      </c>
      <c r="G37" s="8"/>
      <c r="H37" s="141"/>
    </row>
    <row r="38" spans="2:8">
      <c r="B38" s="7"/>
      <c r="C38" s="302" t="s">
        <v>478</v>
      </c>
      <c r="D38" s="305">
        <v>28</v>
      </c>
      <c r="E38" s="201">
        <v>13074708</v>
      </c>
      <c r="F38" s="201">
        <v>14025588</v>
      </c>
      <c r="G38" s="8"/>
      <c r="H38" s="141"/>
    </row>
    <row r="39" spans="2:8">
      <c r="B39" s="7"/>
      <c r="C39" s="303" t="s">
        <v>970</v>
      </c>
      <c r="D39" s="307">
        <v>29</v>
      </c>
      <c r="E39" s="372">
        <v>13489931</v>
      </c>
      <c r="F39" s="372">
        <v>13789385</v>
      </c>
      <c r="G39" s="8"/>
      <c r="H39" s="141"/>
    </row>
    <row r="40" spans="2:8">
      <c r="B40" s="7"/>
      <c r="C40" s="302" t="s">
        <v>479</v>
      </c>
      <c r="D40" s="305">
        <v>30</v>
      </c>
      <c r="E40" s="201">
        <v>14763780</v>
      </c>
      <c r="F40" s="201">
        <v>13611290</v>
      </c>
      <c r="G40" s="8"/>
      <c r="H40" s="141"/>
    </row>
    <row r="41" spans="2:8">
      <c r="B41" s="7"/>
      <c r="C41" s="302" t="s">
        <v>481</v>
      </c>
      <c r="D41" s="305">
        <v>31</v>
      </c>
      <c r="E41" s="201">
        <v>13820362</v>
      </c>
      <c r="F41" s="201">
        <v>13341425</v>
      </c>
      <c r="G41" s="8"/>
      <c r="H41" s="141"/>
    </row>
    <row r="42" spans="2:11">
      <c r="B42" s="7"/>
      <c r="C42" s="302" t="s">
        <v>1752</v>
      </c>
      <c r="D42" s="305">
        <v>32</v>
      </c>
      <c r="E42" s="201">
        <v>12923371</v>
      </c>
      <c r="F42" s="201">
        <v>13095422</v>
      </c>
      <c r="G42" s="8"/>
      <c r="H42" s="141"/>
      <c r="K42" s="92"/>
    </row>
    <row r="43" spans="2:8">
      <c r="B43" s="7"/>
      <c r="C43" s="302" t="s">
        <v>487</v>
      </c>
      <c r="D43" s="305">
        <v>33</v>
      </c>
      <c r="E43" s="201">
        <v>12647216</v>
      </c>
      <c r="F43" s="201">
        <v>12802775</v>
      </c>
      <c r="G43" s="8"/>
      <c r="H43" s="141"/>
    </row>
    <row r="44" spans="2:8">
      <c r="B44" s="7"/>
      <c r="C44" s="302" t="s">
        <v>353</v>
      </c>
      <c r="D44" s="305">
        <v>34</v>
      </c>
      <c r="E44" s="201">
        <v>12218098</v>
      </c>
      <c r="F44" s="201">
        <v>12505533</v>
      </c>
      <c r="G44" s="8"/>
      <c r="H44" s="141"/>
    </row>
    <row r="45" spans="2:8">
      <c r="B45" s="7"/>
      <c r="C45" s="302" t="s">
        <v>379</v>
      </c>
      <c r="D45" s="305">
        <v>35</v>
      </c>
      <c r="E45" s="201">
        <v>11274579</v>
      </c>
      <c r="F45" s="201">
        <v>11920784</v>
      </c>
      <c r="G45" s="8"/>
      <c r="H45" s="141"/>
    </row>
    <row r="46" spans="2:9">
      <c r="B46" s="7"/>
      <c r="C46" s="302" t="s">
        <v>181</v>
      </c>
      <c r="D46" s="305">
        <v>36</v>
      </c>
      <c r="E46" s="201">
        <v>11089674</v>
      </c>
      <c r="F46" s="201">
        <v>11908668</v>
      </c>
      <c r="G46" s="8"/>
      <c r="H46" s="141"/>
      <c r="I46" s="92"/>
    </row>
    <row r="47" spans="2:8">
      <c r="B47" s="7"/>
      <c r="C47" s="302" t="s">
        <v>349</v>
      </c>
      <c r="D47" s="305">
        <v>37</v>
      </c>
      <c r="E47" s="201">
        <v>11975928</v>
      </c>
      <c r="F47" s="201">
        <v>11899646</v>
      </c>
      <c r="G47" s="8"/>
      <c r="H47" s="141"/>
    </row>
    <row r="48" spans="2:8">
      <c r="B48" s="7"/>
      <c r="C48" s="302" t="s">
        <v>598</v>
      </c>
      <c r="D48" s="305">
        <v>38</v>
      </c>
      <c r="E48" s="201">
        <v>10484015</v>
      </c>
      <c r="F48" s="201">
        <v>11837422</v>
      </c>
      <c r="G48" s="8"/>
      <c r="H48" s="141"/>
    </row>
    <row r="49" spans="2:8">
      <c r="B49" s="7"/>
      <c r="C49" s="302" t="s">
        <v>340</v>
      </c>
      <c r="D49" s="305">
        <v>39</v>
      </c>
      <c r="E49" s="201">
        <v>13223570</v>
      </c>
      <c r="F49" s="201">
        <v>11823568</v>
      </c>
      <c r="G49" s="8"/>
      <c r="H49" s="141"/>
    </row>
    <row r="50" spans="2:8">
      <c r="B50" s="7"/>
      <c r="C50" s="302" t="s">
        <v>494</v>
      </c>
      <c r="D50" s="305">
        <v>40</v>
      </c>
      <c r="E50" s="201">
        <v>10770351</v>
      </c>
      <c r="F50" s="201">
        <v>11221011</v>
      </c>
      <c r="G50" s="8"/>
      <c r="H50" s="141"/>
    </row>
    <row r="51" spans="2:8">
      <c r="B51" s="7"/>
      <c r="C51" s="302" t="s">
        <v>376</v>
      </c>
      <c r="D51" s="305">
        <v>41</v>
      </c>
      <c r="E51" s="201">
        <v>8470799</v>
      </c>
      <c r="F51" s="201">
        <v>10907302</v>
      </c>
      <c r="G51" s="8"/>
      <c r="H51" s="141"/>
    </row>
    <row r="52" spans="2:8">
      <c r="B52" s="7"/>
      <c r="C52" s="302" t="s">
        <v>348</v>
      </c>
      <c r="D52" s="305">
        <v>42</v>
      </c>
      <c r="E52" s="201">
        <v>10290299</v>
      </c>
      <c r="F52" s="201">
        <v>10694442</v>
      </c>
      <c r="G52" s="8"/>
      <c r="H52" s="141"/>
    </row>
    <row r="53" spans="2:8">
      <c r="B53" s="7"/>
      <c r="C53" s="302" t="s">
        <v>344</v>
      </c>
      <c r="D53" s="305">
        <v>43</v>
      </c>
      <c r="E53" s="201">
        <v>9363045</v>
      </c>
      <c r="F53" s="201">
        <v>10589215</v>
      </c>
      <c r="G53" s="8"/>
      <c r="H53" s="141"/>
    </row>
    <row r="54" spans="2:8">
      <c r="B54" s="7"/>
      <c r="C54" s="302" t="s">
        <v>364</v>
      </c>
      <c r="D54" s="305">
        <v>44</v>
      </c>
      <c r="E54" s="201">
        <v>10424337</v>
      </c>
      <c r="F54" s="201">
        <v>10519253</v>
      </c>
      <c r="G54" s="8"/>
      <c r="H54" s="141"/>
    </row>
    <row r="55" spans="2:8">
      <c r="B55" s="7"/>
      <c r="C55" s="302" t="s">
        <v>323</v>
      </c>
      <c r="D55" s="305">
        <v>45</v>
      </c>
      <c r="E55" s="201">
        <v>10787913</v>
      </c>
      <c r="F55" s="201">
        <v>10476874</v>
      </c>
      <c r="G55" s="8"/>
      <c r="H55" s="141"/>
    </row>
    <row r="56" spans="2:8">
      <c r="B56" s="7"/>
      <c r="C56" s="302" t="s">
        <v>366</v>
      </c>
      <c r="D56" s="305">
        <v>46</v>
      </c>
      <c r="E56" s="201">
        <v>10340646</v>
      </c>
      <c r="F56" s="201">
        <v>10049404</v>
      </c>
      <c r="G56" s="8"/>
      <c r="H56" s="141"/>
    </row>
    <row r="57" spans="2:8">
      <c r="B57" s="7"/>
      <c r="C57" s="302" t="s">
        <v>341</v>
      </c>
      <c r="D57" s="305">
        <v>47</v>
      </c>
      <c r="E57" s="201">
        <v>9131956</v>
      </c>
      <c r="F57" s="201">
        <v>9725953</v>
      </c>
      <c r="G57" s="8"/>
      <c r="H57" s="141"/>
    </row>
    <row r="58" spans="2:8">
      <c r="B58" s="7"/>
      <c r="C58" s="302" t="s">
        <v>363</v>
      </c>
      <c r="D58" s="305">
        <v>48</v>
      </c>
      <c r="E58" s="201">
        <v>9925104</v>
      </c>
      <c r="F58" s="201">
        <v>9655131</v>
      </c>
      <c r="G58" s="8"/>
      <c r="H58" s="141"/>
    </row>
    <row r="59" spans="2:8">
      <c r="B59" s="7"/>
      <c r="C59" s="302" t="s">
        <v>486</v>
      </c>
      <c r="D59" s="305">
        <v>49</v>
      </c>
      <c r="E59" s="201">
        <v>9711143</v>
      </c>
      <c r="F59" s="201">
        <v>9450516</v>
      </c>
      <c r="G59" s="8"/>
      <c r="H59" s="141"/>
    </row>
    <row r="60" spans="2:8">
      <c r="B60" s="7"/>
      <c r="C60" s="302" t="s">
        <v>326</v>
      </c>
      <c r="D60" s="305">
        <v>50</v>
      </c>
      <c r="E60" s="201">
        <v>9363700</v>
      </c>
      <c r="F60" s="201">
        <v>9216237</v>
      </c>
      <c r="G60" s="8"/>
      <c r="H60" s="141"/>
    </row>
    <row r="61" spans="2:8">
      <c r="B61" s="7"/>
      <c r="C61" s="302" t="s">
        <v>375</v>
      </c>
      <c r="D61" s="305">
        <v>51</v>
      </c>
      <c r="E61" s="201">
        <v>9302440</v>
      </c>
      <c r="F61" s="201">
        <v>9023490</v>
      </c>
      <c r="G61" s="8"/>
      <c r="H61" s="141"/>
    </row>
    <row r="62" spans="2:8">
      <c r="B62" s="7"/>
      <c r="C62" s="302" t="s">
        <v>492</v>
      </c>
      <c r="D62" s="305">
        <v>52</v>
      </c>
      <c r="E62" s="201">
        <v>8509479</v>
      </c>
      <c r="F62" s="201">
        <v>8941773</v>
      </c>
      <c r="G62" s="8"/>
      <c r="H62" s="141"/>
    </row>
    <row r="63" spans="2:8">
      <c r="B63" s="7"/>
      <c r="C63" s="302" t="s">
        <v>367</v>
      </c>
      <c r="D63" s="305">
        <v>53</v>
      </c>
      <c r="E63" s="201">
        <v>8443595</v>
      </c>
      <c r="F63" s="201">
        <v>8697791</v>
      </c>
      <c r="G63" s="8"/>
      <c r="H63" s="141"/>
    </row>
    <row r="64" spans="2:8">
      <c r="B64" s="7"/>
      <c r="C64" s="302" t="s">
        <v>343</v>
      </c>
      <c r="D64" s="305">
        <v>54</v>
      </c>
      <c r="E64" s="201">
        <v>8322631</v>
      </c>
      <c r="F64" s="201">
        <v>8683630</v>
      </c>
      <c r="G64" s="8"/>
      <c r="H64" s="141"/>
    </row>
    <row r="65" spans="2:8">
      <c r="B65" s="7"/>
      <c r="C65" s="302" t="s">
        <v>334</v>
      </c>
      <c r="D65" s="305">
        <v>55</v>
      </c>
      <c r="E65" s="201">
        <v>8425027</v>
      </c>
      <c r="F65" s="201">
        <v>8639449</v>
      </c>
      <c r="G65" s="8"/>
      <c r="H65" s="141"/>
    </row>
    <row r="66" spans="2:8">
      <c r="B66" s="7"/>
      <c r="C66" s="302" t="s">
        <v>498</v>
      </c>
      <c r="D66" s="305">
        <v>56</v>
      </c>
      <c r="E66" s="201">
        <v>8610779</v>
      </c>
      <c r="F66" s="201">
        <v>8441715</v>
      </c>
      <c r="G66" s="8"/>
      <c r="H66" s="141"/>
    </row>
    <row r="67" spans="2:9">
      <c r="B67" s="7"/>
      <c r="C67" s="302" t="s">
        <v>180</v>
      </c>
      <c r="D67" s="305">
        <v>57</v>
      </c>
      <c r="E67" s="201">
        <v>7394398</v>
      </c>
      <c r="F67" s="201">
        <v>8372957</v>
      </c>
      <c r="G67" s="8"/>
      <c r="H67" s="141"/>
      <c r="I67" s="92"/>
    </row>
    <row r="68" spans="2:8">
      <c r="B68" s="7"/>
      <c r="C68" s="302" t="s">
        <v>503</v>
      </c>
      <c r="D68" s="305">
        <v>58</v>
      </c>
      <c r="E68" s="201">
        <v>7187461</v>
      </c>
      <c r="F68" s="201">
        <v>8306222</v>
      </c>
      <c r="G68" s="8"/>
      <c r="H68" s="141"/>
    </row>
    <row r="69" spans="2:8">
      <c r="B69" s="7"/>
      <c r="C69" s="302" t="s">
        <v>373</v>
      </c>
      <c r="D69" s="305">
        <v>59</v>
      </c>
      <c r="E69" s="201">
        <v>7811854</v>
      </c>
      <c r="F69" s="201">
        <v>8187247</v>
      </c>
      <c r="G69" s="8"/>
      <c r="H69" s="141"/>
    </row>
    <row r="70" spans="2:8">
      <c r="B70" s="7"/>
      <c r="C70" s="302" t="s">
        <v>484</v>
      </c>
      <c r="D70" s="305">
        <v>60</v>
      </c>
      <c r="E70" s="201">
        <v>8280788</v>
      </c>
      <c r="F70" s="201">
        <v>8109389</v>
      </c>
      <c r="G70" s="8"/>
      <c r="H70" s="141"/>
    </row>
    <row r="71" spans="2:8">
      <c r="B71" s="7"/>
      <c r="C71" s="302" t="s">
        <v>371</v>
      </c>
      <c r="D71" s="305">
        <v>61</v>
      </c>
      <c r="E71" s="201">
        <v>7736308</v>
      </c>
      <c r="F71" s="201">
        <v>7694124</v>
      </c>
      <c r="G71" s="8"/>
      <c r="H71" s="141"/>
    </row>
    <row r="72" spans="2:8">
      <c r="B72" s="7"/>
      <c r="C72" s="302" t="s">
        <v>504</v>
      </c>
      <c r="D72" s="305">
        <v>62</v>
      </c>
      <c r="E72" s="201">
        <v>7079547</v>
      </c>
      <c r="F72" s="201">
        <v>7423022</v>
      </c>
      <c r="G72" s="8"/>
      <c r="H72" s="141"/>
    </row>
    <row r="73" spans="2:8">
      <c r="B73" s="7"/>
      <c r="C73" s="302" t="s">
        <v>358</v>
      </c>
      <c r="D73" s="305">
        <v>63</v>
      </c>
      <c r="E73" s="201">
        <v>7392297</v>
      </c>
      <c r="F73" s="201">
        <v>7409938</v>
      </c>
      <c r="G73" s="8"/>
      <c r="H73" s="141"/>
    </row>
    <row r="74" spans="2:8">
      <c r="B74" s="7"/>
      <c r="C74" s="302" t="s">
        <v>402</v>
      </c>
      <c r="D74" s="305">
        <v>64</v>
      </c>
      <c r="E74" s="201">
        <v>6891222</v>
      </c>
      <c r="F74" s="201">
        <v>7373326</v>
      </c>
      <c r="G74" s="8"/>
      <c r="H74" s="141"/>
    </row>
    <row r="75" spans="2:8">
      <c r="B75" s="7"/>
      <c r="C75" s="302" t="s">
        <v>746</v>
      </c>
      <c r="D75" s="305">
        <v>65</v>
      </c>
      <c r="E75" s="201">
        <v>6955543</v>
      </c>
      <c r="F75" s="201">
        <v>7147406</v>
      </c>
      <c r="G75" s="8"/>
      <c r="H75" s="141"/>
    </row>
    <row r="76" spans="2:8">
      <c r="B76" s="7"/>
      <c r="C76" s="302" t="s">
        <v>771</v>
      </c>
      <c r="D76" s="305">
        <v>66</v>
      </c>
      <c r="E76" s="201">
        <v>5611015</v>
      </c>
      <c r="F76" s="201">
        <v>6775203</v>
      </c>
      <c r="G76" s="8"/>
      <c r="H76" s="141"/>
    </row>
    <row r="77" spans="2:8">
      <c r="B77" s="7"/>
      <c r="C77" s="302" t="s">
        <v>374</v>
      </c>
      <c r="D77" s="305">
        <v>67</v>
      </c>
      <c r="E77" s="201">
        <v>6484496</v>
      </c>
      <c r="F77" s="201">
        <v>6638831</v>
      </c>
      <c r="G77" s="8"/>
      <c r="H77" s="141"/>
    </row>
    <row r="78" spans="2:8">
      <c r="B78" s="7"/>
      <c r="C78" s="302" t="s">
        <v>359</v>
      </c>
      <c r="D78" s="305">
        <v>68</v>
      </c>
      <c r="E78" s="201">
        <v>6204943</v>
      </c>
      <c r="F78" s="201">
        <v>6209800</v>
      </c>
      <c r="G78" s="8"/>
      <c r="H78" s="141"/>
    </row>
    <row r="79" spans="2:8">
      <c r="B79" s="7"/>
      <c r="C79" s="302" t="s">
        <v>331</v>
      </c>
      <c r="D79" s="305">
        <v>69</v>
      </c>
      <c r="E79" s="201">
        <v>6046265</v>
      </c>
      <c r="F79" s="201">
        <v>6206084</v>
      </c>
      <c r="G79" s="8"/>
      <c r="H79" s="141"/>
    </row>
    <row r="80" spans="2:8">
      <c r="B80" s="7"/>
      <c r="C80" s="302" t="s">
        <v>394</v>
      </c>
      <c r="D80" s="305">
        <v>70</v>
      </c>
      <c r="E80" s="201">
        <v>5672463</v>
      </c>
      <c r="F80" s="201">
        <v>6153088</v>
      </c>
      <c r="G80" s="8"/>
      <c r="H80" s="141"/>
    </row>
    <row r="81" spans="2:8">
      <c r="B81" s="7"/>
      <c r="C81" s="302" t="s">
        <v>658</v>
      </c>
      <c r="D81" s="305">
        <v>71</v>
      </c>
      <c r="E81" s="201">
        <v>6529811</v>
      </c>
      <c r="F81" s="201">
        <v>6012122</v>
      </c>
      <c r="G81" s="8"/>
      <c r="H81" s="141"/>
    </row>
    <row r="82" spans="2:8">
      <c r="B82" s="7"/>
      <c r="C82" s="302" t="s">
        <v>654</v>
      </c>
      <c r="D82" s="305">
        <v>72</v>
      </c>
      <c r="E82" s="201">
        <v>6936465</v>
      </c>
      <c r="F82" s="201">
        <v>6008804</v>
      </c>
      <c r="G82" s="8"/>
      <c r="H82" s="141"/>
    </row>
    <row r="83" spans="2:8">
      <c r="B83" s="7"/>
      <c r="C83" s="302" t="s">
        <v>382</v>
      </c>
      <c r="D83" s="305">
        <v>73</v>
      </c>
      <c r="E83" s="201">
        <v>5466040</v>
      </c>
      <c r="F83" s="201">
        <v>5832329</v>
      </c>
      <c r="G83" s="8"/>
      <c r="H83" s="141"/>
    </row>
    <row r="84" spans="2:8">
      <c r="B84" s="7"/>
      <c r="C84" s="302" t="s">
        <v>345</v>
      </c>
      <c r="D84" s="305">
        <v>74</v>
      </c>
      <c r="E84" s="201">
        <v>5815738</v>
      </c>
      <c r="F84" s="201">
        <v>5799445</v>
      </c>
      <c r="G84" s="8"/>
      <c r="H84" s="141"/>
    </row>
    <row r="85" spans="2:8">
      <c r="B85" s="7"/>
      <c r="C85" s="302" t="s">
        <v>744</v>
      </c>
      <c r="D85" s="305">
        <v>75</v>
      </c>
      <c r="E85" s="201">
        <v>5362859</v>
      </c>
      <c r="F85" s="201">
        <v>5650912</v>
      </c>
      <c r="G85" s="8"/>
      <c r="H85" s="141"/>
    </row>
    <row r="86" spans="2:8">
      <c r="B86" s="7"/>
      <c r="C86" s="302" t="s">
        <v>352</v>
      </c>
      <c r="D86" s="305">
        <v>76</v>
      </c>
      <c r="E86" s="201">
        <v>5207832</v>
      </c>
      <c r="F86" s="201">
        <v>5650712</v>
      </c>
      <c r="G86" s="8"/>
      <c r="H86" s="141"/>
    </row>
    <row r="87" spans="2:8">
      <c r="B87" s="7"/>
      <c r="C87" s="302" t="s">
        <v>600</v>
      </c>
      <c r="D87" s="305">
        <v>77</v>
      </c>
      <c r="E87" s="201">
        <v>3449143</v>
      </c>
      <c r="F87" s="201">
        <v>5397351</v>
      </c>
      <c r="G87" s="8"/>
      <c r="H87" s="141"/>
    </row>
    <row r="88" spans="2:8">
      <c r="B88" s="7"/>
      <c r="C88" s="302" t="s">
        <v>396</v>
      </c>
      <c r="D88" s="305">
        <v>78</v>
      </c>
      <c r="E88" s="201">
        <v>5183735</v>
      </c>
      <c r="F88" s="201">
        <v>5316277</v>
      </c>
      <c r="G88" s="8"/>
      <c r="H88" s="141"/>
    </row>
    <row r="89" spans="2:8">
      <c r="B89" s="7"/>
      <c r="C89" s="302" t="s">
        <v>515</v>
      </c>
      <c r="D89" s="305">
        <v>79</v>
      </c>
      <c r="E89" s="201">
        <v>5182944</v>
      </c>
      <c r="F89" s="201">
        <v>5151315</v>
      </c>
      <c r="G89" s="8"/>
      <c r="H89" s="141"/>
    </row>
    <row r="90" spans="2:8">
      <c r="B90" s="7"/>
      <c r="C90" s="302" t="s">
        <v>665</v>
      </c>
      <c r="D90" s="305">
        <v>80</v>
      </c>
      <c r="E90" s="201">
        <v>5199237</v>
      </c>
      <c r="F90" s="201">
        <v>5149419</v>
      </c>
      <c r="G90" s="8"/>
      <c r="H90" s="141"/>
    </row>
    <row r="91" spans="2:8">
      <c r="B91" s="7"/>
      <c r="C91" s="302" t="s">
        <v>417</v>
      </c>
      <c r="D91" s="305">
        <v>81</v>
      </c>
      <c r="E91" s="201">
        <v>5172679</v>
      </c>
      <c r="F91" s="201">
        <v>5145931</v>
      </c>
      <c r="G91" s="8"/>
      <c r="H91" s="141"/>
    </row>
    <row r="92" spans="2:8">
      <c r="B92" s="7"/>
      <c r="C92" s="302" t="s">
        <v>1715</v>
      </c>
      <c r="D92" s="305">
        <v>82</v>
      </c>
      <c r="E92" s="201">
        <v>5158108</v>
      </c>
      <c r="F92" s="201">
        <v>5143647</v>
      </c>
      <c r="G92" s="8"/>
      <c r="H92" s="141"/>
    </row>
    <row r="93" spans="2:8">
      <c r="B93" s="7"/>
      <c r="C93" s="302" t="s">
        <v>361</v>
      </c>
      <c r="D93" s="305">
        <v>83</v>
      </c>
      <c r="E93" s="201">
        <v>5355799</v>
      </c>
      <c r="F93" s="201">
        <v>5131426</v>
      </c>
      <c r="G93" s="8"/>
      <c r="H93" s="141"/>
    </row>
    <row r="94" spans="2:8">
      <c r="B94" s="7"/>
      <c r="C94" s="302" t="s">
        <v>499</v>
      </c>
      <c r="D94" s="305">
        <v>84</v>
      </c>
      <c r="E94" s="201">
        <v>4740102</v>
      </c>
      <c r="F94" s="201">
        <v>5112196</v>
      </c>
      <c r="G94" s="8"/>
      <c r="H94" s="141"/>
    </row>
    <row r="95" spans="2:8">
      <c r="B95" s="7"/>
      <c r="C95" s="302" t="s">
        <v>422</v>
      </c>
      <c r="D95" s="305">
        <v>85</v>
      </c>
      <c r="E95" s="201">
        <v>5094136</v>
      </c>
      <c r="F95" s="201">
        <v>5105016</v>
      </c>
      <c r="G95" s="8"/>
      <c r="H95" s="141"/>
    </row>
    <row r="96" spans="2:8">
      <c r="B96" s="7"/>
      <c r="C96" s="302" t="s">
        <v>418</v>
      </c>
      <c r="D96" s="305">
        <v>86</v>
      </c>
      <c r="E96" s="201">
        <v>5017498</v>
      </c>
      <c r="F96" s="201">
        <v>5004227</v>
      </c>
      <c r="G96" s="8"/>
      <c r="H96" s="141"/>
    </row>
    <row r="97" spans="2:8">
      <c r="B97" s="7"/>
      <c r="C97" s="302" t="s">
        <v>663</v>
      </c>
      <c r="D97" s="305">
        <v>87</v>
      </c>
      <c r="E97" s="201">
        <v>5018111</v>
      </c>
      <c r="F97" s="201">
        <v>4993874</v>
      </c>
      <c r="G97" s="8"/>
      <c r="H97" s="141"/>
    </row>
    <row r="98" spans="2:8">
      <c r="B98" s="7"/>
      <c r="C98" s="302" t="s">
        <v>405</v>
      </c>
      <c r="D98" s="305">
        <v>88</v>
      </c>
      <c r="E98" s="201">
        <v>2560046</v>
      </c>
      <c r="F98" s="201">
        <v>4967509</v>
      </c>
      <c r="G98" s="8"/>
      <c r="H98" s="141"/>
    </row>
    <row r="99" spans="2:8">
      <c r="B99" s="7"/>
      <c r="C99" s="302" t="s">
        <v>509</v>
      </c>
      <c r="D99" s="305">
        <v>89</v>
      </c>
      <c r="E99" s="201">
        <v>4228780</v>
      </c>
      <c r="F99" s="201">
        <v>4877183</v>
      </c>
      <c r="G99" s="8"/>
      <c r="H99" s="141"/>
    </row>
    <row r="100" spans="2:8">
      <c r="B100" s="7"/>
      <c r="C100" s="302" t="s">
        <v>372</v>
      </c>
      <c r="D100" s="305">
        <v>90</v>
      </c>
      <c r="E100" s="201">
        <v>5250461</v>
      </c>
      <c r="F100" s="201">
        <v>4759708</v>
      </c>
      <c r="G100" s="8"/>
      <c r="H100" s="141"/>
    </row>
    <row r="101" spans="2:8">
      <c r="B101" s="7"/>
      <c r="C101" s="302" t="s">
        <v>406</v>
      </c>
      <c r="D101" s="305">
        <v>91</v>
      </c>
      <c r="E101" s="201">
        <v>3990537</v>
      </c>
      <c r="F101" s="201">
        <v>4324542</v>
      </c>
      <c r="G101" s="8"/>
      <c r="H101" s="141"/>
    </row>
    <row r="102" spans="2:8">
      <c r="B102" s="7"/>
      <c r="C102" s="302" t="s">
        <v>335</v>
      </c>
      <c r="D102" s="305">
        <v>92</v>
      </c>
      <c r="E102" s="201">
        <v>4214899</v>
      </c>
      <c r="F102" s="201">
        <v>4086366</v>
      </c>
      <c r="G102" s="8"/>
      <c r="H102" s="141"/>
    </row>
    <row r="103" spans="2:8">
      <c r="B103" s="7"/>
      <c r="C103" s="302" t="s">
        <v>511</v>
      </c>
      <c r="D103" s="305">
        <v>93</v>
      </c>
      <c r="E103" s="201">
        <v>3873120</v>
      </c>
      <c r="F103" s="201">
        <v>3955431</v>
      </c>
      <c r="G103" s="8"/>
      <c r="H103" s="141"/>
    </row>
    <row r="104" spans="2:8">
      <c r="B104" s="7"/>
      <c r="C104" s="302" t="s">
        <v>950</v>
      </c>
      <c r="D104" s="305">
        <v>94</v>
      </c>
      <c r="E104" s="201">
        <v>3913261</v>
      </c>
      <c r="F104" s="201">
        <v>3763006</v>
      </c>
      <c r="G104" s="8"/>
      <c r="H104" s="141"/>
    </row>
    <row r="105" spans="2:8">
      <c r="B105" s="7"/>
      <c r="C105" s="302" t="s">
        <v>1716</v>
      </c>
      <c r="D105" s="305">
        <v>95</v>
      </c>
      <c r="E105" s="201">
        <v>3527334</v>
      </c>
      <c r="F105" s="201">
        <v>3515010</v>
      </c>
      <c r="G105" s="8"/>
      <c r="H105" s="141"/>
    </row>
    <row r="106" spans="2:8">
      <c r="B106" s="7"/>
      <c r="C106" s="302" t="s">
        <v>427</v>
      </c>
      <c r="D106" s="305">
        <v>96</v>
      </c>
      <c r="E106" s="201">
        <v>3283143</v>
      </c>
      <c r="F106" s="201">
        <v>3285762</v>
      </c>
      <c r="G106" s="8"/>
      <c r="H106" s="141"/>
    </row>
    <row r="107" spans="2:8">
      <c r="B107" s="7"/>
      <c r="C107" s="302" t="s">
        <v>398</v>
      </c>
      <c r="D107" s="305">
        <v>97</v>
      </c>
      <c r="E107" s="201">
        <v>2873278</v>
      </c>
      <c r="F107" s="201">
        <v>3074972</v>
      </c>
      <c r="G107" s="8"/>
      <c r="H107" s="141"/>
    </row>
    <row r="108" spans="2:8">
      <c r="B108" s="7"/>
      <c r="C108" s="302" t="s">
        <v>368</v>
      </c>
      <c r="D108" s="305">
        <v>98</v>
      </c>
      <c r="E108" s="201">
        <v>2766769</v>
      </c>
      <c r="F108" s="201">
        <v>2830641</v>
      </c>
      <c r="G108" s="8"/>
      <c r="H108" s="141"/>
    </row>
    <row r="109" spans="2:8">
      <c r="B109" s="7"/>
      <c r="C109" s="302" t="s">
        <v>996</v>
      </c>
      <c r="D109" s="305">
        <v>99</v>
      </c>
      <c r="E109" s="201">
        <v>2407164</v>
      </c>
      <c r="F109" s="201">
        <v>2546224</v>
      </c>
      <c r="G109" s="8"/>
      <c r="H109" s="141"/>
    </row>
    <row r="110" spans="2:8">
      <c r="B110" s="7"/>
      <c r="C110" s="302" t="s">
        <v>597</v>
      </c>
      <c r="D110" s="305">
        <v>100</v>
      </c>
      <c r="E110" s="201">
        <v>2263133</v>
      </c>
      <c r="F110" s="201">
        <v>2343262</v>
      </c>
      <c r="G110" s="8"/>
      <c r="H110" s="141"/>
    </row>
    <row r="111" spans="2:8">
      <c r="B111" s="7"/>
      <c r="C111" s="302" t="s">
        <v>380</v>
      </c>
      <c r="D111" s="305">
        <v>101</v>
      </c>
      <c r="E111" s="201">
        <v>2513746</v>
      </c>
      <c r="F111" s="201">
        <v>2327221</v>
      </c>
      <c r="G111" s="8"/>
      <c r="H111" s="141"/>
    </row>
    <row r="112" spans="2:8">
      <c r="B112" s="7"/>
      <c r="C112" s="302" t="s">
        <v>410</v>
      </c>
      <c r="D112" s="305">
        <v>102</v>
      </c>
      <c r="E112" s="201">
        <v>2210419</v>
      </c>
      <c r="F112" s="201">
        <v>2298183</v>
      </c>
      <c r="G112" s="8"/>
      <c r="H112" s="141"/>
    </row>
    <row r="113" spans="2:8">
      <c r="B113" s="7"/>
      <c r="C113" s="302" t="s">
        <v>397</v>
      </c>
      <c r="D113" s="305">
        <v>103</v>
      </c>
      <c r="E113" s="201">
        <v>2665025</v>
      </c>
      <c r="F113" s="201">
        <v>2159870</v>
      </c>
      <c r="G113" s="8"/>
      <c r="H113" s="141"/>
    </row>
    <row r="114" spans="2:8">
      <c r="B114" s="7"/>
      <c r="C114" s="302" t="s">
        <v>390</v>
      </c>
      <c r="D114" s="305">
        <v>104</v>
      </c>
      <c r="E114" s="201">
        <v>2360592</v>
      </c>
      <c r="F114" s="201">
        <v>2146283</v>
      </c>
      <c r="G114" s="8"/>
      <c r="H114" s="141"/>
    </row>
    <row r="115" spans="2:8">
      <c r="B115" s="7"/>
      <c r="C115" s="302" t="s">
        <v>514</v>
      </c>
      <c r="D115" s="305">
        <v>105</v>
      </c>
      <c r="E115" s="201">
        <v>1926353</v>
      </c>
      <c r="F115" s="201">
        <v>2055138</v>
      </c>
      <c r="G115" s="8"/>
      <c r="H115" s="141"/>
    </row>
    <row r="116" spans="2:8">
      <c r="B116" s="7"/>
      <c r="C116" s="302" t="s">
        <v>354</v>
      </c>
      <c r="D116" s="305">
        <v>106</v>
      </c>
      <c r="E116" s="201">
        <v>2013833</v>
      </c>
      <c r="F116" s="201">
        <v>1966646</v>
      </c>
      <c r="G116" s="8"/>
      <c r="H116" s="141"/>
    </row>
    <row r="117" spans="2:8">
      <c r="B117" s="7"/>
      <c r="C117" s="302" t="s">
        <v>409</v>
      </c>
      <c r="D117" s="305">
        <v>107</v>
      </c>
      <c r="E117" s="201">
        <v>1861396</v>
      </c>
      <c r="F117" s="201">
        <v>1948073</v>
      </c>
      <c r="G117" s="8"/>
      <c r="H117" s="141"/>
    </row>
    <row r="118" spans="2:8">
      <c r="B118" s="7"/>
      <c r="C118" s="302" t="s">
        <v>411</v>
      </c>
      <c r="D118" s="305">
        <v>108</v>
      </c>
      <c r="E118" s="201">
        <v>1659394</v>
      </c>
      <c r="F118" s="201">
        <v>1724280</v>
      </c>
      <c r="G118" s="8"/>
      <c r="H118" s="141"/>
    </row>
    <row r="119" spans="2:8">
      <c r="B119" s="7"/>
      <c r="C119" s="302" t="s">
        <v>403</v>
      </c>
      <c r="D119" s="305">
        <v>109</v>
      </c>
      <c r="E119" s="201">
        <v>1992929</v>
      </c>
      <c r="F119" s="201">
        <v>1696635</v>
      </c>
      <c r="G119" s="8"/>
      <c r="H119" s="141"/>
    </row>
    <row r="120" spans="2:8">
      <c r="B120" s="7"/>
      <c r="C120" s="302" t="s">
        <v>1420</v>
      </c>
      <c r="D120" s="305">
        <v>110</v>
      </c>
      <c r="E120" s="201">
        <v>1591543</v>
      </c>
      <c r="F120" s="201">
        <v>1658068</v>
      </c>
      <c r="G120" s="8"/>
      <c r="H120" s="141"/>
    </row>
    <row r="121" spans="2:8">
      <c r="B121" s="7"/>
      <c r="C121" s="302" t="s">
        <v>951</v>
      </c>
      <c r="D121" s="305">
        <v>111</v>
      </c>
      <c r="E121" s="201">
        <v>1204025</v>
      </c>
      <c r="F121" s="201">
        <v>1467900</v>
      </c>
      <c r="G121" s="8"/>
      <c r="H121" s="141"/>
    </row>
    <row r="122" spans="2:8">
      <c r="B122" s="7"/>
      <c r="C122" s="302" t="s">
        <v>404</v>
      </c>
      <c r="D122" s="305">
        <v>112</v>
      </c>
      <c r="E122" s="201">
        <v>1417775</v>
      </c>
      <c r="F122" s="201">
        <v>1420588</v>
      </c>
      <c r="G122" s="8"/>
      <c r="H122" s="141"/>
    </row>
    <row r="123" spans="2:8">
      <c r="B123" s="7"/>
      <c r="C123" s="302" t="s">
        <v>508</v>
      </c>
      <c r="D123" s="305">
        <v>113</v>
      </c>
      <c r="E123" s="201">
        <v>1416606</v>
      </c>
      <c r="F123" s="201">
        <v>1300691</v>
      </c>
      <c r="G123" s="8"/>
      <c r="H123" s="141"/>
    </row>
    <row r="124" spans="2:8">
      <c r="B124" s="7"/>
      <c r="C124" s="302" t="s">
        <v>651</v>
      </c>
      <c r="D124" s="305">
        <v>114</v>
      </c>
      <c r="E124" s="201">
        <v>1328560</v>
      </c>
      <c r="F124" s="201">
        <v>1233412</v>
      </c>
      <c r="G124" s="8"/>
      <c r="H124" s="141"/>
    </row>
    <row r="125" spans="2:8">
      <c r="B125" s="7"/>
      <c r="C125" s="302" t="s">
        <v>1714</v>
      </c>
      <c r="D125" s="305">
        <v>115</v>
      </c>
      <c r="E125" s="201">
        <v>1081364</v>
      </c>
      <c r="F125" s="201">
        <v>1123973</v>
      </c>
      <c r="G125" s="8"/>
      <c r="H125" s="141"/>
    </row>
    <row r="126" spans="2:8">
      <c r="B126" s="7"/>
      <c r="C126" s="302" t="s">
        <v>765</v>
      </c>
      <c r="D126" s="305">
        <v>116</v>
      </c>
      <c r="E126" s="201">
        <v>1144561</v>
      </c>
      <c r="F126" s="201">
        <v>1098850</v>
      </c>
      <c r="G126" s="8"/>
      <c r="H126" s="141"/>
    </row>
    <row r="127" spans="2:8">
      <c r="B127" s="7"/>
      <c r="C127" s="302" t="s">
        <v>971</v>
      </c>
      <c r="D127" s="305">
        <v>117</v>
      </c>
      <c r="E127" s="201">
        <v>823599</v>
      </c>
      <c r="F127" s="201">
        <v>1051961</v>
      </c>
      <c r="G127" s="8"/>
      <c r="H127" s="141"/>
    </row>
    <row r="128" spans="2:8">
      <c r="B128" s="7"/>
      <c r="C128" s="302" t="s">
        <v>664</v>
      </c>
      <c r="D128" s="305">
        <v>118</v>
      </c>
      <c r="E128" s="201">
        <v>1081363</v>
      </c>
      <c r="F128" s="201">
        <v>1028082</v>
      </c>
      <c r="G128" s="8"/>
      <c r="H128" s="141"/>
    </row>
    <row r="129" spans="2:8">
      <c r="B129" s="7"/>
      <c r="C129" s="302" t="s">
        <v>666</v>
      </c>
      <c r="D129" s="305">
        <v>119</v>
      </c>
      <c r="E129" s="201">
        <v>1037414</v>
      </c>
      <c r="F129" s="201">
        <v>931984</v>
      </c>
      <c r="G129" s="8"/>
      <c r="H129" s="141"/>
    </row>
    <row r="130" spans="2:8">
      <c r="B130" s="7"/>
      <c r="C130" s="302" t="s">
        <v>609</v>
      </c>
      <c r="D130" s="305">
        <v>120</v>
      </c>
      <c r="E130" s="201">
        <v>857339</v>
      </c>
      <c r="F130" s="201">
        <v>876879</v>
      </c>
      <c r="G130" s="8"/>
      <c r="H130" s="141"/>
    </row>
    <row r="131" spans="2:8">
      <c r="B131" s="7"/>
      <c r="C131" s="302" t="s">
        <v>385</v>
      </c>
      <c r="D131" s="305">
        <v>121</v>
      </c>
      <c r="E131" s="201">
        <v>840728</v>
      </c>
      <c r="F131" s="201">
        <v>840362</v>
      </c>
      <c r="G131" s="8"/>
      <c r="H131" s="141"/>
    </row>
    <row r="132" spans="2:8">
      <c r="B132" s="7"/>
      <c r="C132" s="302" t="s">
        <v>602</v>
      </c>
      <c r="D132" s="305">
        <v>122</v>
      </c>
      <c r="E132" s="201">
        <v>843127</v>
      </c>
      <c r="F132" s="201">
        <v>836291</v>
      </c>
      <c r="G132" s="8"/>
      <c r="H132" s="141"/>
    </row>
    <row r="133" spans="2:8">
      <c r="B133" s="7"/>
      <c r="C133" s="302" t="s">
        <v>1753</v>
      </c>
      <c r="D133" s="305">
        <v>123</v>
      </c>
      <c r="E133" s="201">
        <v>516191</v>
      </c>
      <c r="F133" s="201">
        <v>700583</v>
      </c>
      <c r="G133" s="8"/>
      <c r="H133" s="141"/>
    </row>
    <row r="134" spans="2:8">
      <c r="B134" s="7"/>
      <c r="C134" s="302" t="s">
        <v>400</v>
      </c>
      <c r="D134" s="305">
        <v>124</v>
      </c>
      <c r="E134" s="201">
        <v>580894</v>
      </c>
      <c r="F134" s="201">
        <v>629074</v>
      </c>
      <c r="G134" s="8"/>
      <c r="H134" s="141"/>
    </row>
    <row r="135" spans="2:8">
      <c r="B135" s="7"/>
      <c r="C135" s="302" t="s">
        <v>1717</v>
      </c>
      <c r="D135" s="305">
        <v>125</v>
      </c>
      <c r="E135" s="201">
        <v>618942</v>
      </c>
      <c r="F135" s="201">
        <v>569370</v>
      </c>
      <c r="G135" s="8"/>
      <c r="H135" s="141"/>
    </row>
    <row r="136" spans="2:8">
      <c r="B136" s="7"/>
      <c r="C136" s="302" t="s">
        <v>935</v>
      </c>
      <c r="D136" s="305">
        <v>126</v>
      </c>
      <c r="E136" s="201">
        <v>552693</v>
      </c>
      <c r="F136" s="201">
        <v>527254</v>
      </c>
      <c r="G136" s="8"/>
      <c r="H136" s="141"/>
    </row>
    <row r="137" spans="2:8">
      <c r="B137" s="7"/>
      <c r="C137" s="302" t="s">
        <v>624</v>
      </c>
      <c r="D137" s="305">
        <v>127</v>
      </c>
      <c r="E137" s="201">
        <v>470520</v>
      </c>
      <c r="F137" s="201">
        <v>485689</v>
      </c>
      <c r="G137" s="8"/>
      <c r="H137" s="141"/>
    </row>
    <row r="138" spans="2:8">
      <c r="B138" s="7"/>
      <c r="C138" s="302" t="s">
        <v>745</v>
      </c>
      <c r="D138" s="305">
        <v>128</v>
      </c>
      <c r="E138" s="201">
        <v>532992</v>
      </c>
      <c r="F138" s="201">
        <v>467302</v>
      </c>
      <c r="G138" s="8"/>
      <c r="H138" s="141"/>
    </row>
    <row r="139" spans="2:9">
      <c r="B139" s="7"/>
      <c r="C139" s="302" t="s">
        <v>661</v>
      </c>
      <c r="D139" s="305">
        <v>129</v>
      </c>
      <c r="E139" s="201">
        <v>339658</v>
      </c>
      <c r="F139" s="201">
        <v>442933</v>
      </c>
      <c r="G139" s="8"/>
      <c r="H139" s="141"/>
      <c r="I139" s="92"/>
    </row>
    <row r="140" spans="2:8">
      <c r="B140" s="7"/>
      <c r="C140" s="302" t="s">
        <v>1135</v>
      </c>
      <c r="D140" s="305">
        <v>130</v>
      </c>
      <c r="E140" s="201">
        <v>439474</v>
      </c>
      <c r="F140" s="201">
        <v>393554</v>
      </c>
      <c r="G140" s="8"/>
      <c r="H140" s="141"/>
    </row>
    <row r="141" spans="2:8">
      <c r="B141" s="7"/>
      <c r="C141" s="302" t="s">
        <v>601</v>
      </c>
      <c r="D141" s="305">
        <v>131</v>
      </c>
      <c r="E141" s="201">
        <v>338980</v>
      </c>
      <c r="F141" s="201">
        <v>343694</v>
      </c>
      <c r="G141" s="8"/>
      <c r="H141" s="141"/>
    </row>
    <row r="142" spans="2:8">
      <c r="B142" s="7"/>
      <c r="C142" s="302" t="s">
        <v>430</v>
      </c>
      <c r="D142" s="305">
        <v>132</v>
      </c>
      <c r="E142" s="201">
        <v>337126</v>
      </c>
      <c r="F142" s="201">
        <v>333942</v>
      </c>
      <c r="G142" s="8"/>
      <c r="H142" s="141"/>
    </row>
    <row r="143" spans="2:8">
      <c r="B143" s="7"/>
      <c r="C143" s="619" t="s">
        <v>1444</v>
      </c>
      <c r="D143" s="305">
        <v>133</v>
      </c>
      <c r="E143" s="201">
        <v>329629</v>
      </c>
      <c r="F143" s="201">
        <v>313136</v>
      </c>
      <c r="G143" s="8"/>
      <c r="H143" s="141"/>
    </row>
    <row r="144" spans="2:7">
      <c r="B144" s="7"/>
      <c r="C144" s="16"/>
      <c r="E144" s="16"/>
      <c r="F144" s="40"/>
      <c r="G144" s="8"/>
    </row>
    <row r="145" spans="2:7">
      <c r="B145" s="7"/>
      <c r="C145" s="81" t="s">
        <v>551</v>
      </c>
      <c r="E145" s="16"/>
      <c r="F145" s="40"/>
      <c r="G145" s="8"/>
    </row>
    <row r="146" spans="2:7">
      <c r="B146" s="367"/>
      <c r="C146" s="24" t="s">
        <v>1720</v>
      </c>
      <c r="E146" s="36"/>
      <c r="F146" s="36"/>
      <c r="G146" s="8"/>
    </row>
    <row r="147" spans="2:7" ht="17.25" thickBot="1">
      <c r="B147" s="9"/>
      <c r="C147" s="14" t="s">
        <v>1650</v>
      </c>
      <c r="D147" s="41"/>
      <c r="E147" s="37"/>
      <c r="F147" s="37"/>
      <c r="G147" s="10"/>
    </row>
    <row r="148" spans="4:4">
      <c r="D148" s="2"/>
    </row>
    <row r="149" spans="4:4">
      <c r="D149" s="2"/>
    </row>
    <row r="150" spans="3:6" hidden="1">
      <c r="C150" s="873" t="str">
        <f>C75</f>
        <v>City, University of London</v>
      </c>
      <c r="D150" s="556">
        <f>D75</f>
        <v>65</v>
      </c>
      <c r="E150" s="596">
        <f>E75</f>
        <v>6955543</v>
      </c>
      <c r="F150" s="596">
        <f>F75</f>
        <v>7147406</v>
      </c>
    </row>
    <row r="151" spans="3:6" hidden="1">
      <c r="C151" s="873" t="str">
        <f>C39</f>
        <v>St. George's Hospital Medical School</v>
      </c>
      <c r="D151" s="556">
        <f>D39</f>
        <v>29</v>
      </c>
      <c r="E151" s="596">
        <f>E39</f>
        <v>13489931</v>
      </c>
      <c r="F151" s="596">
        <f>F39</f>
        <v>13789385</v>
      </c>
    </row>
    <row r="152" spans="3:6" hidden="1">
      <c r="C152" s="18" t="s">
        <v>2012</v>
      </c>
      <c r="D152" s="22">
        <f>D25</f>
        <v>15</v>
      </c>
      <c r="E152" s="872">
        <f>E150+E151</f>
        <v>20445474</v>
      </c>
      <c r="F152" s="872">
        <f>F150+F151</f>
        <v>20936791</v>
      </c>
    </row>
    <row r="153" spans="4:4">
      <c r="D153" s="2"/>
    </row>
  </sheetData>
  <hyperlinks>
    <hyperlink ref="C9" location="Contents!A1" display="Click here to return to contents"/>
  </hyperlinks>
  <pageMargins left="0.75" right="0.75" top="1" bottom="1" header="0.5" footer="0.5"/>
  <pageSetup paperSize="9" scale="29" orientation="portrait" horizontalDpi="1200" verticalDpi="1200"/>
  <headerFooter scaleWithDoc="1" alignWithMargins="0" differentFirst="0" differentOddEven="0">
    <oddHeader>&amp;LPlanning Unit</oddHeader>
    <oddFooter>&amp;L&amp;Z&amp;F&amp;R&amp;D&amp;T</oddFooter>
  </headerFooter>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1">
    <tabColor theme="9" tint="0.79998168889431442"/>
  </sheetPr>
  <dimension ref="A1:J195"/>
  <sheetViews>
    <sheetView topLeftCell="A1" view="normal" workbookViewId="0">
      <pane ySplit="5" topLeftCell="A71" activePane="bottomLeft" state="frozen"/>
      <selection pane="bottomLeft" activeCell="C87" sqref="C87"/>
    </sheetView>
  </sheetViews>
  <sheetFormatPr defaultColWidth="9.28515625" defaultRowHeight="16.5"/>
  <cols>
    <col min="1" max="1" width="8.5703125" style="1" customWidth="1"/>
    <col min="2" max="2" width="2.7109375" style="141" customWidth="1"/>
    <col min="3" max="3" width="55.7109375" style="1" customWidth="1"/>
    <col min="4" max="4" width="12.7109375" style="1" customWidth="1"/>
    <col min="5" max="7" width="20.7109375" style="1" customWidth="1"/>
    <col min="8" max="8" width="3" style="1" customWidth="1"/>
    <col min="9" max="16384" width="9.27734375" style="1" customWidth="1"/>
  </cols>
  <sheetData>
    <row r="1" ht="15" customHeight="1" thickBot="1"/>
    <row r="2" spans="2:8" ht="15" customHeight="1">
      <c r="B2" s="397"/>
      <c r="C2" s="5"/>
      <c r="D2" s="11"/>
      <c r="E2" s="11"/>
      <c r="F2" s="11"/>
      <c r="G2" s="11"/>
      <c r="H2" s="6"/>
    </row>
    <row r="3" spans="2:8" s="141" customFormat="1" ht="15" customHeight="1">
      <c r="B3" s="216"/>
      <c r="C3" s="213" t="s">
        <v>2106</v>
      </c>
      <c r="D3" s="213"/>
      <c r="E3" s="213"/>
      <c r="F3" s="213"/>
      <c r="G3" s="213"/>
      <c r="H3" s="214"/>
    </row>
    <row r="4" spans="2:8" s="141" customFormat="1" ht="26.25" customHeight="1">
      <c r="B4" s="216"/>
      <c r="C4" s="376" t="s">
        <v>772</v>
      </c>
      <c r="D4" s="185"/>
      <c r="E4" s="185"/>
      <c r="F4" s="185"/>
      <c r="G4" s="222" t="s">
        <v>606</v>
      </c>
      <c r="H4" s="214"/>
    </row>
    <row r="5" spans="2:10" ht="66">
      <c r="B5" s="216"/>
      <c r="C5" s="739" t="s">
        <v>222</v>
      </c>
      <c r="D5" s="586" t="s">
        <v>2086</v>
      </c>
      <c r="E5" s="565" t="s">
        <v>2103</v>
      </c>
      <c r="F5" s="565" t="s">
        <v>2104</v>
      </c>
      <c r="G5" s="359" t="s">
        <v>2105</v>
      </c>
      <c r="H5" s="8"/>
      <c r="J5" s="29"/>
    </row>
    <row r="6" spans="2:10">
      <c r="B6" s="216"/>
      <c r="C6" s="259" t="s">
        <v>601</v>
      </c>
      <c r="D6" s="348">
        <v>1</v>
      </c>
      <c r="E6" s="374">
        <v>-359</v>
      </c>
      <c r="F6" s="374">
        <v>74</v>
      </c>
      <c r="G6" s="365">
        <v>-4.8513513513513518</v>
      </c>
      <c r="H6" s="8"/>
      <c r="J6" s="92"/>
    </row>
    <row r="7" spans="2:8">
      <c r="B7" s="216"/>
      <c r="C7" s="259" t="s">
        <v>425</v>
      </c>
      <c r="D7" s="348">
        <v>2</v>
      </c>
      <c r="E7" s="374">
        <v>-680</v>
      </c>
      <c r="F7" s="374">
        <v>156</v>
      </c>
      <c r="G7" s="365">
        <v>-4.3589743589743586</v>
      </c>
      <c r="H7" s="8"/>
    </row>
    <row r="8" spans="2:10">
      <c r="B8" s="216"/>
      <c r="C8" s="259" t="s">
        <v>404</v>
      </c>
      <c r="D8" s="348">
        <v>3</v>
      </c>
      <c r="E8" s="374">
        <v>-623</v>
      </c>
      <c r="F8" s="374">
        <v>203</v>
      </c>
      <c r="G8" s="365">
        <v>-3.0689655172413794</v>
      </c>
      <c r="H8" s="8"/>
      <c r="J8" s="92"/>
    </row>
    <row r="9" spans="2:10">
      <c r="B9" s="216"/>
      <c r="C9" s="259" t="s">
        <v>625</v>
      </c>
      <c r="D9" s="348">
        <v>4</v>
      </c>
      <c r="E9" s="374">
        <v>-234</v>
      </c>
      <c r="F9" s="374">
        <v>94</v>
      </c>
      <c r="G9" s="365">
        <v>-2.4893617021276597</v>
      </c>
      <c r="H9" s="8"/>
      <c r="J9" s="92"/>
    </row>
    <row r="10" spans="2:10">
      <c r="B10" s="216"/>
      <c r="C10" s="259" t="s">
        <v>360</v>
      </c>
      <c r="D10" s="348">
        <v>5</v>
      </c>
      <c r="E10" s="374">
        <v>-4301</v>
      </c>
      <c r="F10" s="374">
        <v>2340</v>
      </c>
      <c r="G10" s="365">
        <v>-1.8380341880341879</v>
      </c>
      <c r="H10" s="8"/>
      <c r="J10" s="92"/>
    </row>
    <row r="11" spans="2:10">
      <c r="B11" s="216"/>
      <c r="C11" s="259" t="s">
        <v>951</v>
      </c>
      <c r="D11" s="348">
        <v>6</v>
      </c>
      <c r="E11" s="374">
        <v>-150</v>
      </c>
      <c r="F11" s="374">
        <v>84</v>
      </c>
      <c r="G11" s="365">
        <v>-1.7857142857142858</v>
      </c>
      <c r="H11" s="8"/>
      <c r="J11" s="92"/>
    </row>
    <row r="12" spans="2:10">
      <c r="B12" s="216"/>
      <c r="C12" s="259" t="s">
        <v>1164</v>
      </c>
      <c r="D12" s="348">
        <v>7</v>
      </c>
      <c r="E12" s="374">
        <v>-240</v>
      </c>
      <c r="F12" s="374">
        <v>142</v>
      </c>
      <c r="G12" s="365">
        <v>-1.6901408450704225</v>
      </c>
      <c r="H12" s="8"/>
      <c r="J12" s="92"/>
    </row>
    <row r="13" spans="2:10">
      <c r="B13" s="216"/>
      <c r="C13" s="259" t="s">
        <v>416</v>
      </c>
      <c r="D13" s="348">
        <v>8</v>
      </c>
      <c r="E13" s="374">
        <v>-2052</v>
      </c>
      <c r="F13" s="374">
        <v>1877</v>
      </c>
      <c r="G13" s="365">
        <v>-1.0932338838572189</v>
      </c>
      <c r="H13" s="8"/>
      <c r="J13" s="92"/>
    </row>
    <row r="14" spans="2:10">
      <c r="B14" s="216"/>
      <c r="C14" s="259" t="s">
        <v>658</v>
      </c>
      <c r="D14" s="260">
        <v>9</v>
      </c>
      <c r="E14" s="374">
        <v>-4806</v>
      </c>
      <c r="F14" s="374">
        <v>5853</v>
      </c>
      <c r="G14" s="365">
        <v>-0.82111737570476684</v>
      </c>
      <c r="H14" s="8"/>
      <c r="J14" s="92"/>
    </row>
    <row r="15" spans="2:10">
      <c r="B15" s="216"/>
      <c r="C15" s="259" t="s">
        <v>385</v>
      </c>
      <c r="D15" s="260">
        <v>10</v>
      </c>
      <c r="E15" s="374">
        <v>-817</v>
      </c>
      <c r="F15" s="374">
        <v>1005</v>
      </c>
      <c r="G15" s="365">
        <v>-0.81293532338308461</v>
      </c>
      <c r="H15" s="8"/>
      <c r="J15" s="92"/>
    </row>
    <row r="16" spans="2:10">
      <c r="B16" s="216"/>
      <c r="C16" s="259" t="s">
        <v>610</v>
      </c>
      <c r="D16" s="260">
        <v>11</v>
      </c>
      <c r="E16" s="374">
        <v>-232</v>
      </c>
      <c r="F16" s="374">
        <v>383</v>
      </c>
      <c r="G16" s="365">
        <v>-0.60574412532637079</v>
      </c>
      <c r="H16" s="8"/>
      <c r="J16" s="92"/>
    </row>
    <row r="17" spans="2:10">
      <c r="B17" s="216"/>
      <c r="C17" s="259" t="s">
        <v>377</v>
      </c>
      <c r="D17" s="260">
        <v>12</v>
      </c>
      <c r="E17" s="374">
        <v>-7394</v>
      </c>
      <c r="F17" s="374">
        <v>22230</v>
      </c>
      <c r="G17" s="365">
        <v>-0.33261358524516421</v>
      </c>
      <c r="H17" s="8"/>
      <c r="J17" s="92"/>
    </row>
    <row r="18" spans="2:10">
      <c r="B18" s="216"/>
      <c r="C18" s="259" t="s">
        <v>397</v>
      </c>
      <c r="D18" s="260">
        <v>13</v>
      </c>
      <c r="E18" s="374">
        <v>-705</v>
      </c>
      <c r="F18" s="374">
        <v>2272</v>
      </c>
      <c r="G18" s="365">
        <v>-0.31029929577464788</v>
      </c>
      <c r="H18" s="8"/>
      <c r="J18" s="92"/>
    </row>
    <row r="19" spans="2:8">
      <c r="B19" s="216"/>
      <c r="C19" s="259" t="s">
        <v>353</v>
      </c>
      <c r="D19" s="260">
        <v>14</v>
      </c>
      <c r="E19" s="374">
        <v>-1077</v>
      </c>
      <c r="F19" s="374">
        <v>3483</v>
      </c>
      <c r="G19" s="365">
        <v>-0.30921619293712316</v>
      </c>
      <c r="H19" s="8"/>
    </row>
    <row r="20" spans="2:10">
      <c r="B20" s="216"/>
      <c r="C20" s="259" t="s">
        <v>325</v>
      </c>
      <c r="D20" s="260">
        <v>15</v>
      </c>
      <c r="E20" s="374">
        <v>-3763</v>
      </c>
      <c r="F20" s="374">
        <v>14051</v>
      </c>
      <c r="G20" s="365">
        <v>-0.26781012027613693</v>
      </c>
      <c r="H20" s="8"/>
      <c r="J20" s="92"/>
    </row>
    <row r="21" spans="2:10">
      <c r="B21" s="216"/>
      <c r="C21" s="259" t="s">
        <v>405</v>
      </c>
      <c r="D21" s="260">
        <v>16</v>
      </c>
      <c r="E21" s="374">
        <v>-365</v>
      </c>
      <c r="F21" s="374">
        <v>1501</v>
      </c>
      <c r="G21" s="365">
        <v>-0.24317121918720852</v>
      </c>
      <c r="H21" s="8"/>
      <c r="J21" s="92"/>
    </row>
    <row r="22" spans="2:10">
      <c r="B22" s="216"/>
      <c r="C22" s="259" t="s">
        <v>422</v>
      </c>
      <c r="D22" s="260">
        <v>17</v>
      </c>
      <c r="E22" s="374">
        <v>-68</v>
      </c>
      <c r="F22" s="374">
        <v>363</v>
      </c>
      <c r="G22" s="365">
        <v>-0.18732782369146006</v>
      </c>
      <c r="H22" s="8"/>
      <c r="J22" s="92"/>
    </row>
    <row r="23" spans="2:8">
      <c r="B23" s="216"/>
      <c r="C23" s="259" t="s">
        <v>1946</v>
      </c>
      <c r="D23" s="260">
        <v>18</v>
      </c>
      <c r="E23" s="374">
        <v>-103</v>
      </c>
      <c r="F23" s="374">
        <v>700</v>
      </c>
      <c r="G23" s="365">
        <v>-0.14714285714285713</v>
      </c>
      <c r="H23" s="8"/>
    </row>
    <row r="24" spans="2:8">
      <c r="B24" s="216"/>
      <c r="C24" s="259" t="s">
        <v>950</v>
      </c>
      <c r="D24" s="260">
        <v>19</v>
      </c>
      <c r="E24" s="374">
        <v>-20</v>
      </c>
      <c r="F24" s="374">
        <v>163</v>
      </c>
      <c r="G24" s="365">
        <v>-0.12269938650306748</v>
      </c>
      <c r="H24" s="8"/>
    </row>
    <row r="25" spans="2:10">
      <c r="B25" s="216"/>
      <c r="C25" s="259" t="s">
        <v>600</v>
      </c>
      <c r="D25" s="260">
        <v>20</v>
      </c>
      <c r="E25" s="374">
        <v>-12</v>
      </c>
      <c r="F25" s="374">
        <v>103</v>
      </c>
      <c r="G25" s="365">
        <v>-0.11650485436893204</v>
      </c>
      <c r="H25" s="8"/>
      <c r="J25" s="92"/>
    </row>
    <row r="26" spans="2:8">
      <c r="B26" s="216"/>
      <c r="C26" s="259" t="s">
        <v>379</v>
      </c>
      <c r="D26" s="260">
        <v>21</v>
      </c>
      <c r="E26" s="374">
        <v>-2233</v>
      </c>
      <c r="F26" s="374">
        <v>20547</v>
      </c>
      <c r="G26" s="365">
        <v>-0.10867766583929528</v>
      </c>
      <c r="H26" s="8"/>
    </row>
    <row r="27" spans="2:8">
      <c r="B27" s="216"/>
      <c r="C27" s="259" t="s">
        <v>398</v>
      </c>
      <c r="D27" s="260">
        <v>22</v>
      </c>
      <c r="E27" s="374">
        <v>-233</v>
      </c>
      <c r="F27" s="374">
        <v>2411</v>
      </c>
      <c r="G27" s="365">
        <v>-0.0966403981750311</v>
      </c>
      <c r="H27" s="8"/>
    </row>
    <row r="28" spans="2:10">
      <c r="B28" s="216"/>
      <c r="C28" s="259" t="s">
        <v>348</v>
      </c>
      <c r="D28" s="260">
        <v>23</v>
      </c>
      <c r="E28" s="374">
        <v>-1430</v>
      </c>
      <c r="F28" s="374">
        <v>14851</v>
      </c>
      <c r="G28" s="365">
        <v>-0.096289812133863034</v>
      </c>
      <c r="H28" s="8"/>
      <c r="J28" s="92"/>
    </row>
    <row r="29" spans="2:8">
      <c r="B29" s="216"/>
      <c r="C29" s="259" t="s">
        <v>392</v>
      </c>
      <c r="D29" s="260">
        <v>24</v>
      </c>
      <c r="E29" s="374">
        <v>-5930</v>
      </c>
      <c r="F29" s="374">
        <v>64572</v>
      </c>
      <c r="G29" s="365">
        <v>-0.0918354704825621</v>
      </c>
      <c r="H29" s="8"/>
    </row>
    <row r="30" spans="2:8">
      <c r="B30" s="216"/>
      <c r="C30" s="259" t="s">
        <v>211</v>
      </c>
      <c r="D30" s="260">
        <v>25</v>
      </c>
      <c r="E30" s="374">
        <v>-14817</v>
      </c>
      <c r="F30" s="374">
        <v>196726</v>
      </c>
      <c r="G30" s="365">
        <v>-0.075317954922074354</v>
      </c>
      <c r="H30" s="8"/>
    </row>
    <row r="31" spans="2:8">
      <c r="B31" s="216"/>
      <c r="C31" s="259" t="s">
        <v>427</v>
      </c>
      <c r="D31" s="260">
        <v>26</v>
      </c>
      <c r="E31" s="374">
        <v>-72</v>
      </c>
      <c r="F31" s="374">
        <v>1041</v>
      </c>
      <c r="G31" s="365">
        <v>-0.069164265129683</v>
      </c>
      <c r="H31" s="8"/>
    </row>
    <row r="32" spans="2:8">
      <c r="B32" s="216"/>
      <c r="C32" s="259" t="s">
        <v>415</v>
      </c>
      <c r="D32" s="260">
        <v>27</v>
      </c>
      <c r="E32" s="374">
        <v>-325</v>
      </c>
      <c r="F32" s="374">
        <v>4878</v>
      </c>
      <c r="G32" s="365">
        <v>-0.066625666256662566</v>
      </c>
      <c r="H32" s="8"/>
    </row>
    <row r="33" spans="2:8">
      <c r="B33" s="216"/>
      <c r="C33" s="259" t="s">
        <v>359</v>
      </c>
      <c r="D33" s="260">
        <v>28</v>
      </c>
      <c r="E33" s="374">
        <v>-348</v>
      </c>
      <c r="F33" s="374">
        <v>6150</v>
      </c>
      <c r="G33" s="365">
        <v>-0.056585365853658538</v>
      </c>
      <c r="H33" s="8"/>
    </row>
    <row r="34" spans="2:8">
      <c r="B34" s="216"/>
      <c r="C34" s="259" t="s">
        <v>662</v>
      </c>
      <c r="D34" s="260">
        <v>29</v>
      </c>
      <c r="E34" s="374">
        <v>-62</v>
      </c>
      <c r="F34" s="374">
        <v>1309</v>
      </c>
      <c r="G34" s="365">
        <v>-0.047364400305576773</v>
      </c>
      <c r="H34" s="8"/>
    </row>
    <row r="35" spans="2:8">
      <c r="B35" s="216"/>
      <c r="C35" s="259" t="s">
        <v>364</v>
      </c>
      <c r="D35" s="260">
        <v>30</v>
      </c>
      <c r="E35" s="374">
        <v>-200</v>
      </c>
      <c r="F35" s="374">
        <v>5377</v>
      </c>
      <c r="G35" s="365">
        <v>-0.037195462153617256</v>
      </c>
      <c r="H35" s="8"/>
    </row>
    <row r="36" spans="2:8">
      <c r="B36" s="216"/>
      <c r="C36" s="259" t="s">
        <v>598</v>
      </c>
      <c r="D36" s="260">
        <v>31</v>
      </c>
      <c r="E36" s="374">
        <v>-90</v>
      </c>
      <c r="F36" s="374">
        <v>3279</v>
      </c>
      <c r="G36" s="365">
        <v>-0.027447392497712716</v>
      </c>
      <c r="H36" s="8"/>
    </row>
    <row r="37" spans="2:8">
      <c r="B37" s="216"/>
      <c r="C37" s="259" t="s">
        <v>370</v>
      </c>
      <c r="D37" s="260">
        <v>32</v>
      </c>
      <c r="E37" s="374">
        <v>-25</v>
      </c>
      <c r="F37" s="374">
        <v>1166</v>
      </c>
      <c r="G37" s="365">
        <v>-0.021440823327615779</v>
      </c>
      <c r="H37" s="8"/>
    </row>
    <row r="38" spans="2:8">
      <c r="B38" s="216"/>
      <c r="C38" s="259" t="s">
        <v>378</v>
      </c>
      <c r="D38" s="262">
        <v>33</v>
      </c>
      <c r="E38" s="374">
        <v>-130</v>
      </c>
      <c r="F38" s="374">
        <v>6486</v>
      </c>
      <c r="G38" s="365">
        <v>-0.020043169904409498</v>
      </c>
      <c r="H38" s="8"/>
    </row>
    <row r="39" spans="2:8">
      <c r="B39" s="216"/>
      <c r="C39" s="259" t="s">
        <v>339</v>
      </c>
      <c r="D39" s="262">
        <v>34</v>
      </c>
      <c r="E39" s="374">
        <v>-140</v>
      </c>
      <c r="F39" s="374">
        <v>14963</v>
      </c>
      <c r="G39" s="365">
        <v>-0.0093564124841275138</v>
      </c>
      <c r="H39" s="8"/>
    </row>
    <row r="40" spans="2:8">
      <c r="B40" s="216"/>
      <c r="C40" s="259" t="s">
        <v>340</v>
      </c>
      <c r="D40" s="262">
        <v>35</v>
      </c>
      <c r="E40" s="374">
        <v>-50</v>
      </c>
      <c r="F40" s="374">
        <v>17527</v>
      </c>
      <c r="G40" s="365">
        <v>-0.0028527414845666687</v>
      </c>
      <c r="H40" s="8"/>
    </row>
    <row r="41" spans="2:10">
      <c r="B41" s="216"/>
      <c r="C41" s="259" t="s">
        <v>334</v>
      </c>
      <c r="D41" s="262">
        <v>36</v>
      </c>
      <c r="E41" s="374">
        <v>-3</v>
      </c>
      <c r="F41" s="374">
        <v>2304</v>
      </c>
      <c r="G41" s="365">
        <v>-0.0013020833333333333</v>
      </c>
      <c r="H41" s="8"/>
      <c r="J41" s="92"/>
    </row>
    <row r="42" spans="2:8">
      <c r="B42" s="216"/>
      <c r="C42" s="259" t="s">
        <v>670</v>
      </c>
      <c r="D42" s="262">
        <v>37</v>
      </c>
      <c r="E42" s="374">
        <v>-1</v>
      </c>
      <c r="F42" s="374">
        <v>2743</v>
      </c>
      <c r="G42" s="365">
        <v>-0.00036456434560699962</v>
      </c>
      <c r="H42" s="8"/>
    </row>
    <row r="43" spans="2:8">
      <c r="B43" s="216"/>
      <c r="C43" s="259" t="s">
        <v>342</v>
      </c>
      <c r="D43" s="262">
        <v>38</v>
      </c>
      <c r="E43" s="374">
        <v>-2</v>
      </c>
      <c r="F43" s="374">
        <v>6663</v>
      </c>
      <c r="G43" s="365">
        <v>-0.00030016509079993996</v>
      </c>
      <c r="H43" s="8"/>
    </row>
    <row r="44" spans="2:8">
      <c r="B44" s="216"/>
      <c r="C44" s="259" t="s">
        <v>1955</v>
      </c>
      <c r="D44" s="262" t="s">
        <v>1223</v>
      </c>
      <c r="E44" s="374">
        <v>0</v>
      </c>
      <c r="F44" s="374">
        <v>176</v>
      </c>
      <c r="G44" s="365">
        <v>0</v>
      </c>
      <c r="H44" s="8"/>
    </row>
    <row r="45" spans="2:8">
      <c r="B45" s="216"/>
      <c r="C45" s="259" t="s">
        <v>402</v>
      </c>
      <c r="D45" s="262" t="s">
        <v>1223</v>
      </c>
      <c r="E45" s="374">
        <v>0</v>
      </c>
      <c r="F45" s="374">
        <v>308</v>
      </c>
      <c r="G45" s="365">
        <v>0</v>
      </c>
      <c r="H45" s="8"/>
    </row>
    <row r="46" spans="2:8">
      <c r="B46" s="216"/>
      <c r="C46" s="259" t="s">
        <v>1159</v>
      </c>
      <c r="D46" s="262" t="s">
        <v>1223</v>
      </c>
      <c r="E46" s="374">
        <v>0</v>
      </c>
      <c r="F46" s="374">
        <v>10</v>
      </c>
      <c r="G46" s="365">
        <v>0</v>
      </c>
      <c r="H46" s="8"/>
    </row>
    <row r="47" spans="2:8">
      <c r="B47" s="216"/>
      <c r="C47" s="259" t="s">
        <v>429</v>
      </c>
      <c r="D47" s="262" t="s">
        <v>1223</v>
      </c>
      <c r="E47" s="374">
        <v>0</v>
      </c>
      <c r="F47" s="374">
        <v>61</v>
      </c>
      <c r="G47" s="365">
        <v>0</v>
      </c>
      <c r="H47" s="8"/>
    </row>
    <row r="48" spans="2:8">
      <c r="B48" s="216"/>
      <c r="C48" s="259" t="s">
        <v>1073</v>
      </c>
      <c r="D48" s="262" t="s">
        <v>1223</v>
      </c>
      <c r="E48" s="374">
        <v>0</v>
      </c>
      <c r="F48" s="374">
        <v>36</v>
      </c>
      <c r="G48" s="365">
        <v>0</v>
      </c>
      <c r="H48" s="8"/>
    </row>
    <row r="49" spans="2:8">
      <c r="B49" s="216"/>
      <c r="C49" s="259" t="s">
        <v>403</v>
      </c>
      <c r="D49" s="262" t="s">
        <v>1223</v>
      </c>
      <c r="E49" s="374">
        <v>0</v>
      </c>
      <c r="F49" s="374">
        <v>1257</v>
      </c>
      <c r="G49" s="365">
        <v>0</v>
      </c>
      <c r="H49" s="8"/>
    </row>
    <row r="50" spans="2:8">
      <c r="B50" s="216"/>
      <c r="C50" s="259" t="s">
        <v>335</v>
      </c>
      <c r="D50" s="262" t="s">
        <v>1223</v>
      </c>
      <c r="E50" s="374">
        <v>0</v>
      </c>
      <c r="F50" s="374">
        <v>3731</v>
      </c>
      <c r="G50" s="365">
        <v>0</v>
      </c>
      <c r="H50" s="8"/>
    </row>
    <row r="51" spans="2:8">
      <c r="B51" s="216"/>
      <c r="C51" s="259" t="s">
        <v>765</v>
      </c>
      <c r="D51" s="262" t="s">
        <v>1223</v>
      </c>
      <c r="E51" s="374">
        <v>0</v>
      </c>
      <c r="F51" s="374">
        <v>3</v>
      </c>
      <c r="G51" s="365">
        <v>0</v>
      </c>
      <c r="H51" s="8"/>
    </row>
    <row r="52" spans="2:8">
      <c r="B52" s="216"/>
      <c r="C52" s="259" t="s">
        <v>345</v>
      </c>
      <c r="D52" s="262">
        <v>47</v>
      </c>
      <c r="E52" s="374">
        <v>1</v>
      </c>
      <c r="F52" s="374">
        <v>4647</v>
      </c>
      <c r="G52" s="365">
        <v>0.00021519259737465033</v>
      </c>
      <c r="H52" s="8"/>
    </row>
    <row r="53" spans="2:8">
      <c r="B53" s="216"/>
      <c r="C53" s="259" t="s">
        <v>401</v>
      </c>
      <c r="D53" s="262">
        <v>48</v>
      </c>
      <c r="E53" s="374">
        <v>90</v>
      </c>
      <c r="F53" s="374">
        <v>13864</v>
      </c>
      <c r="G53" s="365">
        <v>0.0064916330063473741</v>
      </c>
      <c r="H53" s="8"/>
    </row>
    <row r="54" spans="2:8">
      <c r="B54" s="216"/>
      <c r="C54" s="259" t="s">
        <v>596</v>
      </c>
      <c r="D54" s="262">
        <v>49</v>
      </c>
      <c r="E54" s="374">
        <v>234</v>
      </c>
      <c r="F54" s="374">
        <v>24730</v>
      </c>
      <c r="G54" s="365">
        <v>0.0094621916700363927</v>
      </c>
      <c r="H54" s="8"/>
    </row>
    <row r="55" spans="2:8">
      <c r="B55" s="216"/>
      <c r="C55" s="259" t="s">
        <v>336</v>
      </c>
      <c r="D55" s="262">
        <v>50</v>
      </c>
      <c r="E55" s="374">
        <v>127</v>
      </c>
      <c r="F55" s="374">
        <v>9639</v>
      </c>
      <c r="G55" s="365">
        <v>0.01317564062662102</v>
      </c>
      <c r="H55" s="8"/>
    </row>
    <row r="56" spans="2:8">
      <c r="B56" s="216"/>
      <c r="C56" s="259" t="s">
        <v>936</v>
      </c>
      <c r="D56" s="260">
        <v>51</v>
      </c>
      <c r="E56" s="374">
        <v>2</v>
      </c>
      <c r="F56" s="374">
        <v>74</v>
      </c>
      <c r="G56" s="365">
        <v>0.027027027027027029</v>
      </c>
      <c r="H56" s="8"/>
    </row>
    <row r="57" spans="2:8">
      <c r="B57" s="216"/>
      <c r="C57" s="259" t="s">
        <v>376</v>
      </c>
      <c r="D57" s="260">
        <v>52</v>
      </c>
      <c r="E57" s="374">
        <v>54</v>
      </c>
      <c r="F57" s="374">
        <v>1715</v>
      </c>
      <c r="G57" s="365">
        <v>0.0314868804664723</v>
      </c>
      <c r="H57" s="8"/>
    </row>
    <row r="58" spans="2:8">
      <c r="B58" s="216"/>
      <c r="C58" s="259" t="s">
        <v>356</v>
      </c>
      <c r="D58" s="260">
        <v>53</v>
      </c>
      <c r="E58" s="374">
        <v>247</v>
      </c>
      <c r="F58" s="374">
        <v>7304</v>
      </c>
      <c r="G58" s="365">
        <v>0.033817086527929904</v>
      </c>
      <c r="H58" s="8"/>
    </row>
    <row r="59" spans="2:8">
      <c r="B59" s="216"/>
      <c r="C59" s="259" t="s">
        <v>486</v>
      </c>
      <c r="D59" s="260">
        <v>54</v>
      </c>
      <c r="E59" s="374">
        <v>859</v>
      </c>
      <c r="F59" s="374">
        <v>16360</v>
      </c>
      <c r="G59" s="365">
        <v>0.052506112469437656</v>
      </c>
      <c r="H59" s="8"/>
    </row>
    <row r="60" spans="2:8">
      <c r="B60" s="216"/>
      <c r="C60" s="259" t="s">
        <v>354</v>
      </c>
      <c r="D60" s="260">
        <v>55</v>
      </c>
      <c r="E60" s="374">
        <v>2355</v>
      </c>
      <c r="F60" s="374">
        <v>43325</v>
      </c>
      <c r="G60" s="365">
        <v>0.054356607039815347</v>
      </c>
      <c r="H60" s="8"/>
    </row>
    <row r="61" spans="2:8">
      <c r="B61" s="216"/>
      <c r="C61" s="259" t="s">
        <v>651</v>
      </c>
      <c r="D61" s="260">
        <v>56</v>
      </c>
      <c r="E61" s="374">
        <v>6899</v>
      </c>
      <c r="F61" s="374">
        <v>115050</v>
      </c>
      <c r="G61" s="365">
        <v>0.059965232507605389</v>
      </c>
      <c r="H61" s="8"/>
    </row>
    <row r="62" spans="2:10">
      <c r="B62" s="216"/>
      <c r="C62" s="259" t="s">
        <v>355</v>
      </c>
      <c r="D62" s="260">
        <v>57</v>
      </c>
      <c r="E62" s="374">
        <v>134</v>
      </c>
      <c r="F62" s="374">
        <v>2200</v>
      </c>
      <c r="G62" s="365">
        <v>0.060909090909090906</v>
      </c>
      <c r="H62" s="8"/>
      <c r="J62" s="92"/>
    </row>
    <row r="63" spans="2:8">
      <c r="B63" s="216"/>
      <c r="C63" s="259" t="s">
        <v>428</v>
      </c>
      <c r="D63" s="260">
        <v>58</v>
      </c>
      <c r="E63" s="374">
        <v>20</v>
      </c>
      <c r="F63" s="374">
        <v>271</v>
      </c>
      <c r="G63" s="365">
        <v>0.073800738007380073</v>
      </c>
      <c r="H63" s="8"/>
    </row>
    <row r="64" spans="2:8">
      <c r="B64" s="216"/>
      <c r="C64" s="259" t="s">
        <v>407</v>
      </c>
      <c r="D64" s="260">
        <v>59</v>
      </c>
      <c r="E64" s="374">
        <v>30</v>
      </c>
      <c r="F64" s="374">
        <v>384</v>
      </c>
      <c r="G64" s="365">
        <v>0.078125</v>
      </c>
      <c r="H64" s="8"/>
    </row>
    <row r="65" spans="2:8">
      <c r="B65" s="216"/>
      <c r="C65" s="259" t="s">
        <v>374</v>
      </c>
      <c r="D65" s="260">
        <v>60</v>
      </c>
      <c r="E65" s="374">
        <v>433</v>
      </c>
      <c r="F65" s="374">
        <v>5487</v>
      </c>
      <c r="G65" s="365">
        <v>0.078913796245671589</v>
      </c>
      <c r="H65" s="8"/>
    </row>
    <row r="66" spans="2:8">
      <c r="B66" s="216"/>
      <c r="C66" s="259" t="s">
        <v>406</v>
      </c>
      <c r="D66" s="260">
        <v>61</v>
      </c>
      <c r="E66" s="374">
        <v>14</v>
      </c>
      <c r="F66" s="374">
        <v>173</v>
      </c>
      <c r="G66" s="365">
        <v>0.080924855491329481</v>
      </c>
      <c r="H66" s="8"/>
    </row>
    <row r="67" spans="2:8">
      <c r="B67" s="216"/>
      <c r="C67" s="259" t="s">
        <v>477</v>
      </c>
      <c r="D67" s="262">
        <v>62</v>
      </c>
      <c r="E67" s="374">
        <v>1874</v>
      </c>
      <c r="F67" s="374">
        <v>22201</v>
      </c>
      <c r="G67" s="365">
        <v>0.084410612134588531</v>
      </c>
      <c r="H67" s="8"/>
    </row>
    <row r="68" spans="2:8">
      <c r="B68" s="216"/>
      <c r="C68" s="259" t="s">
        <v>391</v>
      </c>
      <c r="D68" s="262">
        <v>63</v>
      </c>
      <c r="E68" s="374">
        <v>77</v>
      </c>
      <c r="F68" s="374">
        <v>895</v>
      </c>
      <c r="G68" s="365">
        <v>0.086033519553072632</v>
      </c>
      <c r="H68" s="8"/>
    </row>
    <row r="69" spans="2:8">
      <c r="B69" s="216"/>
      <c r="C69" s="259" t="s">
        <v>365</v>
      </c>
      <c r="D69" s="260">
        <v>64</v>
      </c>
      <c r="E69" s="374">
        <v>189</v>
      </c>
      <c r="F69" s="374">
        <v>2004</v>
      </c>
      <c r="G69" s="365">
        <v>0.094311377245508976</v>
      </c>
      <c r="H69" s="8"/>
    </row>
    <row r="70" spans="2:8">
      <c r="B70" s="216"/>
      <c r="C70" s="259" t="s">
        <v>1951</v>
      </c>
      <c r="D70" s="260">
        <v>65</v>
      </c>
      <c r="E70" s="374">
        <v>7</v>
      </c>
      <c r="F70" s="374">
        <v>70</v>
      </c>
      <c r="G70" s="365">
        <v>0.1</v>
      </c>
      <c r="H70" s="8"/>
    </row>
    <row r="71" spans="2:8">
      <c r="B71" s="216"/>
      <c r="C71" s="259" t="s">
        <v>350</v>
      </c>
      <c r="D71" s="260">
        <v>66</v>
      </c>
      <c r="E71" s="374">
        <v>6730</v>
      </c>
      <c r="F71" s="374">
        <v>67098</v>
      </c>
      <c r="G71" s="365">
        <v>0.10030105219231572</v>
      </c>
      <c r="H71" s="8"/>
    </row>
    <row r="72" spans="2:8">
      <c r="B72" s="216"/>
      <c r="C72" s="259" t="s">
        <v>420</v>
      </c>
      <c r="D72" s="260">
        <v>67</v>
      </c>
      <c r="E72" s="374">
        <v>134</v>
      </c>
      <c r="F72" s="374">
        <v>1258</v>
      </c>
      <c r="G72" s="365">
        <v>0.10651828298887123</v>
      </c>
      <c r="H72" s="8"/>
    </row>
    <row r="73" spans="2:8">
      <c r="B73" s="216"/>
      <c r="C73" s="259" t="s">
        <v>178</v>
      </c>
      <c r="D73" s="260">
        <v>68</v>
      </c>
      <c r="E73" s="374">
        <v>26218</v>
      </c>
      <c r="F73" s="374">
        <v>220921</v>
      </c>
      <c r="G73" s="365">
        <v>0.11867590677210406</v>
      </c>
      <c r="H73" s="8"/>
    </row>
    <row r="74" spans="2:8">
      <c r="B74" s="216"/>
      <c r="C74" s="259" t="s">
        <v>410</v>
      </c>
      <c r="D74" s="260">
        <v>69</v>
      </c>
      <c r="E74" s="374">
        <v>67</v>
      </c>
      <c r="F74" s="374">
        <v>557</v>
      </c>
      <c r="G74" s="365">
        <v>0.12028725314183124</v>
      </c>
      <c r="H74" s="8"/>
    </row>
    <row r="75" spans="2:8">
      <c r="B75" s="216"/>
      <c r="C75" s="259" t="s">
        <v>323</v>
      </c>
      <c r="D75" s="260">
        <v>70</v>
      </c>
      <c r="E75" s="374">
        <v>1368</v>
      </c>
      <c r="F75" s="374">
        <v>11353</v>
      </c>
      <c r="G75" s="365">
        <v>0.12049678499075134</v>
      </c>
      <c r="H75" s="8"/>
    </row>
    <row r="76" spans="2:8">
      <c r="B76" s="216"/>
      <c r="C76" s="259" t="s">
        <v>665</v>
      </c>
      <c r="D76" s="260">
        <v>71</v>
      </c>
      <c r="E76" s="374">
        <v>86</v>
      </c>
      <c r="F76" s="374">
        <v>687</v>
      </c>
      <c r="G76" s="365">
        <v>0.12518195050946143</v>
      </c>
      <c r="H76" s="8"/>
    </row>
    <row r="77" spans="2:8">
      <c r="B77" s="216"/>
      <c r="C77" s="259" t="s">
        <v>363</v>
      </c>
      <c r="D77" s="260">
        <v>72</v>
      </c>
      <c r="E77" s="374">
        <v>716</v>
      </c>
      <c r="F77" s="374">
        <v>5397</v>
      </c>
      <c r="G77" s="365">
        <v>0.1326662960904206</v>
      </c>
      <c r="H77" s="8"/>
    </row>
    <row r="78" spans="2:8">
      <c r="B78" s="216"/>
      <c r="C78" s="259" t="s">
        <v>602</v>
      </c>
      <c r="D78" s="260">
        <v>73</v>
      </c>
      <c r="E78" s="374">
        <v>20</v>
      </c>
      <c r="F78" s="374">
        <v>149</v>
      </c>
      <c r="G78" s="365">
        <v>0.13422818791946309</v>
      </c>
      <c r="H78" s="8"/>
    </row>
    <row r="79" spans="2:8">
      <c r="B79" s="216"/>
      <c r="C79" s="259" t="s">
        <v>652</v>
      </c>
      <c r="D79" s="260">
        <v>74</v>
      </c>
      <c r="E79" s="374">
        <v>143</v>
      </c>
      <c r="F79" s="374">
        <v>1032</v>
      </c>
      <c r="G79" s="365">
        <v>0.13856589147286821</v>
      </c>
      <c r="H79" s="8"/>
    </row>
    <row r="80" spans="2:8">
      <c r="B80" s="216"/>
      <c r="C80" s="259" t="s">
        <v>505</v>
      </c>
      <c r="D80" s="260">
        <v>75</v>
      </c>
      <c r="E80" s="374">
        <v>2669</v>
      </c>
      <c r="F80" s="374">
        <v>18380</v>
      </c>
      <c r="G80" s="365">
        <v>0.14521218715995649</v>
      </c>
      <c r="H80" s="8"/>
    </row>
    <row r="81" spans="2:8">
      <c r="B81" s="216"/>
      <c r="C81" s="259" t="s">
        <v>213</v>
      </c>
      <c r="D81" s="260">
        <v>76</v>
      </c>
      <c r="E81" s="374">
        <v>86708</v>
      </c>
      <c r="F81" s="374">
        <v>569503</v>
      </c>
      <c r="G81" s="365">
        <v>0.15225205135003678</v>
      </c>
      <c r="H81" s="8"/>
    </row>
    <row r="82" spans="2:8">
      <c r="B82" s="216"/>
      <c r="C82" s="259" t="s">
        <v>414</v>
      </c>
      <c r="D82" s="260">
        <v>77</v>
      </c>
      <c r="E82" s="374">
        <v>327</v>
      </c>
      <c r="F82" s="374">
        <v>2015</v>
      </c>
      <c r="G82" s="365">
        <v>0.16228287841191066</v>
      </c>
      <c r="H82" s="8"/>
    </row>
    <row r="83" spans="2:8">
      <c r="B83" s="216"/>
      <c r="C83" s="259" t="s">
        <v>632</v>
      </c>
      <c r="D83" s="260">
        <v>78</v>
      </c>
      <c r="E83" s="374">
        <v>22762</v>
      </c>
      <c r="F83" s="374">
        <v>138229</v>
      </c>
      <c r="G83" s="365">
        <v>0.16466877428036086</v>
      </c>
      <c r="H83" s="8"/>
    </row>
    <row r="84" spans="2:8">
      <c r="B84" s="216"/>
      <c r="C84" s="259" t="s">
        <v>597</v>
      </c>
      <c r="D84" s="260">
        <v>79</v>
      </c>
      <c r="E84" s="374">
        <v>125</v>
      </c>
      <c r="F84" s="374">
        <v>758</v>
      </c>
      <c r="G84" s="365">
        <v>0.16490765171503957</v>
      </c>
      <c r="H84" s="8"/>
    </row>
    <row r="85" spans="2:8">
      <c r="B85" s="216"/>
      <c r="C85" s="259" t="s">
        <v>380</v>
      </c>
      <c r="D85" s="260">
        <v>80</v>
      </c>
      <c r="E85" s="374">
        <v>31532</v>
      </c>
      <c r="F85" s="374">
        <v>186513</v>
      </c>
      <c r="G85" s="365">
        <v>0.16906060167387796</v>
      </c>
      <c r="H85" s="8"/>
    </row>
    <row r="86" spans="2:8">
      <c r="B86" s="216"/>
      <c r="C86" s="149" t="s">
        <v>546</v>
      </c>
      <c r="D86" s="150">
        <v>81</v>
      </c>
      <c r="E86" s="235">
        <v>2185</v>
      </c>
      <c r="F86" s="235">
        <v>12759</v>
      </c>
      <c r="G86" s="288">
        <v>0.17125166549102594</v>
      </c>
      <c r="H86" s="8"/>
    </row>
    <row r="87" spans="2:8">
      <c r="B87" s="216"/>
      <c r="C87" s="259" t="s">
        <v>327</v>
      </c>
      <c r="D87" s="260">
        <v>82</v>
      </c>
      <c r="E87" s="374">
        <v>9583</v>
      </c>
      <c r="F87" s="374">
        <v>55559</v>
      </c>
      <c r="G87" s="365">
        <v>0.17248330603502582</v>
      </c>
      <c r="H87" s="8"/>
    </row>
    <row r="88" spans="2:8">
      <c r="B88" s="216"/>
      <c r="C88" s="259" t="s">
        <v>367</v>
      </c>
      <c r="D88" s="260">
        <v>83</v>
      </c>
      <c r="E88" s="374">
        <v>2842</v>
      </c>
      <c r="F88" s="374">
        <v>16436</v>
      </c>
      <c r="G88" s="365">
        <v>0.17291311754684838</v>
      </c>
      <c r="H88" s="8"/>
    </row>
    <row r="89" spans="2:8">
      <c r="B89" s="216"/>
      <c r="C89" s="259" t="s">
        <v>237</v>
      </c>
      <c r="D89" s="260">
        <v>84</v>
      </c>
      <c r="E89" s="374">
        <v>91256</v>
      </c>
      <c r="F89" s="374">
        <v>526713</v>
      </c>
      <c r="G89" s="365">
        <v>0.17325564396549925</v>
      </c>
      <c r="H89" s="8"/>
    </row>
    <row r="90" spans="2:8">
      <c r="B90" s="216"/>
      <c r="C90" s="259" t="s">
        <v>344</v>
      </c>
      <c r="D90" s="260">
        <v>85</v>
      </c>
      <c r="E90" s="374">
        <v>8048</v>
      </c>
      <c r="F90" s="374">
        <v>46392</v>
      </c>
      <c r="G90" s="365">
        <v>0.17347818589411967</v>
      </c>
      <c r="H90" s="8"/>
    </row>
    <row r="91" spans="2:8">
      <c r="B91" s="216"/>
      <c r="C91" s="259" t="s">
        <v>369</v>
      </c>
      <c r="D91" s="260">
        <v>86</v>
      </c>
      <c r="E91" s="374">
        <v>5910</v>
      </c>
      <c r="F91" s="374">
        <v>33069</v>
      </c>
      <c r="G91" s="365">
        <v>0.17871722761498685</v>
      </c>
      <c r="H91" s="8"/>
    </row>
    <row r="92" spans="2:8">
      <c r="B92" s="216"/>
      <c r="C92" s="259" t="s">
        <v>389</v>
      </c>
      <c r="D92" s="260">
        <v>87</v>
      </c>
      <c r="E92" s="374">
        <v>2355</v>
      </c>
      <c r="F92" s="374">
        <v>13095</v>
      </c>
      <c r="G92" s="365">
        <v>0.17983963344788087</v>
      </c>
      <c r="H92" s="8"/>
    </row>
    <row r="93" spans="2:8">
      <c r="B93" s="216"/>
      <c r="C93" s="259" t="s">
        <v>338</v>
      </c>
      <c r="D93" s="260">
        <v>88</v>
      </c>
      <c r="E93" s="374">
        <v>1841</v>
      </c>
      <c r="F93" s="374">
        <v>10032</v>
      </c>
      <c r="G93" s="365">
        <v>0.18351275917065391</v>
      </c>
      <c r="H93" s="8"/>
    </row>
    <row r="94" spans="2:8">
      <c r="B94" s="216"/>
      <c r="C94" s="259" t="s">
        <v>395</v>
      </c>
      <c r="D94" s="260">
        <v>89</v>
      </c>
      <c r="E94" s="374">
        <v>649</v>
      </c>
      <c r="F94" s="374">
        <v>3477</v>
      </c>
      <c r="G94" s="365">
        <v>0.18665516249640496</v>
      </c>
      <c r="H94" s="8"/>
    </row>
    <row r="95" spans="2:8">
      <c r="B95" s="216"/>
      <c r="C95" s="259" t="s">
        <v>418</v>
      </c>
      <c r="D95" s="260">
        <v>90</v>
      </c>
      <c r="E95" s="374">
        <v>81</v>
      </c>
      <c r="F95" s="374">
        <v>422</v>
      </c>
      <c r="G95" s="365">
        <v>0.19194312796208532</v>
      </c>
      <c r="H95" s="8"/>
    </row>
    <row r="96" spans="2:8">
      <c r="B96" s="216"/>
      <c r="C96" s="259" t="s">
        <v>366</v>
      </c>
      <c r="D96" s="260">
        <v>91</v>
      </c>
      <c r="E96" s="374">
        <v>1321</v>
      </c>
      <c r="F96" s="374">
        <v>6835</v>
      </c>
      <c r="G96" s="365">
        <v>0.1932699341623994</v>
      </c>
      <c r="H96" s="8"/>
    </row>
    <row r="97" spans="2:8">
      <c r="B97" s="216"/>
      <c r="C97" s="259" t="s">
        <v>654</v>
      </c>
      <c r="D97" s="260">
        <v>92</v>
      </c>
      <c r="E97" s="374">
        <v>3644</v>
      </c>
      <c r="F97" s="374">
        <v>18719</v>
      </c>
      <c r="G97" s="365">
        <v>0.19466851861744752</v>
      </c>
      <c r="H97" s="8"/>
    </row>
    <row r="98" spans="2:8">
      <c r="B98" s="216"/>
      <c r="C98" s="259" t="s">
        <v>216</v>
      </c>
      <c r="D98" s="260">
        <v>93</v>
      </c>
      <c r="E98" s="374">
        <v>23089</v>
      </c>
      <c r="F98" s="374">
        <v>118024</v>
      </c>
      <c r="G98" s="365">
        <v>0.19562970243340339</v>
      </c>
      <c r="H98" s="8"/>
    </row>
    <row r="99" spans="2:8">
      <c r="B99" s="216"/>
      <c r="C99" s="259" t="s">
        <v>179</v>
      </c>
      <c r="D99" s="260">
        <v>94</v>
      </c>
      <c r="E99" s="374">
        <v>23412</v>
      </c>
      <c r="F99" s="374">
        <v>119345</v>
      </c>
      <c r="G99" s="365">
        <v>0.19617076542796094</v>
      </c>
      <c r="H99" s="8"/>
    </row>
    <row r="100" spans="2:8">
      <c r="B100" s="216"/>
      <c r="C100" s="259" t="s">
        <v>321</v>
      </c>
      <c r="D100" s="260">
        <v>95</v>
      </c>
      <c r="E100" s="374">
        <v>3127</v>
      </c>
      <c r="F100" s="374">
        <v>15931</v>
      </c>
      <c r="G100" s="365">
        <v>0.19628397464063774</v>
      </c>
      <c r="H100" s="8"/>
    </row>
    <row r="101" spans="2:8">
      <c r="B101" s="216"/>
      <c r="C101" s="259" t="s">
        <v>744</v>
      </c>
      <c r="D101" s="260">
        <v>96</v>
      </c>
      <c r="E101" s="374">
        <v>338</v>
      </c>
      <c r="F101" s="374">
        <v>1693</v>
      </c>
      <c r="G101" s="365">
        <v>0.19964559952746605</v>
      </c>
      <c r="H101" s="8"/>
    </row>
    <row r="102" spans="2:8">
      <c r="B102" s="216"/>
      <c r="C102" s="259" t="s">
        <v>1294</v>
      </c>
      <c r="D102" s="260">
        <v>97</v>
      </c>
      <c r="E102" s="374">
        <v>9393</v>
      </c>
      <c r="F102" s="374">
        <v>46523</v>
      </c>
      <c r="G102" s="365">
        <v>0.20190013541689056</v>
      </c>
      <c r="H102" s="8"/>
    </row>
    <row r="103" spans="2:8">
      <c r="B103" s="216"/>
      <c r="C103" s="259" t="s">
        <v>372</v>
      </c>
      <c r="D103" s="260">
        <v>98</v>
      </c>
      <c r="E103" s="374">
        <v>698</v>
      </c>
      <c r="F103" s="374">
        <v>3457</v>
      </c>
      <c r="G103" s="365">
        <v>0.20190916980040496</v>
      </c>
      <c r="H103" s="8"/>
    </row>
    <row r="104" spans="2:8">
      <c r="B104" s="216"/>
      <c r="C104" s="259" t="s">
        <v>358</v>
      </c>
      <c r="D104" s="260">
        <v>99</v>
      </c>
      <c r="E104" s="374">
        <v>7021</v>
      </c>
      <c r="F104" s="374">
        <v>34331</v>
      </c>
      <c r="G104" s="365">
        <v>0.20450904430398181</v>
      </c>
      <c r="H104" s="8"/>
    </row>
    <row r="105" spans="2:8">
      <c r="B105" s="216"/>
      <c r="C105" s="259" t="s">
        <v>413</v>
      </c>
      <c r="D105" s="260">
        <v>100</v>
      </c>
      <c r="E105" s="374">
        <v>479</v>
      </c>
      <c r="F105" s="374">
        <v>2327</v>
      </c>
      <c r="G105" s="365">
        <v>0.20584443489471421</v>
      </c>
      <c r="H105" s="8"/>
    </row>
    <row r="106" spans="2:8">
      <c r="B106" s="216"/>
      <c r="C106" s="259" t="s">
        <v>322</v>
      </c>
      <c r="D106" s="260">
        <v>101</v>
      </c>
      <c r="E106" s="374">
        <v>14694</v>
      </c>
      <c r="F106" s="374">
        <v>70345</v>
      </c>
      <c r="G106" s="365">
        <v>0.20888478214514181</v>
      </c>
      <c r="H106" s="8"/>
    </row>
    <row r="107" spans="2:8">
      <c r="B107" s="216"/>
      <c r="C107" s="259" t="s">
        <v>668</v>
      </c>
      <c r="D107" s="260">
        <v>102</v>
      </c>
      <c r="E107" s="374">
        <v>7409</v>
      </c>
      <c r="F107" s="374">
        <v>35442</v>
      </c>
      <c r="G107" s="365">
        <v>0.20904576491168669</v>
      </c>
      <c r="H107" s="8"/>
    </row>
    <row r="108" spans="2:8">
      <c r="B108" s="216"/>
      <c r="C108" s="259" t="s">
        <v>368</v>
      </c>
      <c r="D108" s="260">
        <v>103</v>
      </c>
      <c r="E108" s="374">
        <v>3306</v>
      </c>
      <c r="F108" s="374">
        <v>15756</v>
      </c>
      <c r="G108" s="365">
        <v>0.20982482863670981</v>
      </c>
      <c r="H108" s="8"/>
    </row>
    <row r="109" spans="2:8">
      <c r="B109" s="216"/>
      <c r="C109" s="259" t="s">
        <v>182</v>
      </c>
      <c r="D109" s="260">
        <v>104</v>
      </c>
      <c r="E109" s="374">
        <v>21669</v>
      </c>
      <c r="F109" s="374">
        <v>103093</v>
      </c>
      <c r="G109" s="365">
        <v>0.21018885860339692</v>
      </c>
      <c r="H109" s="8"/>
    </row>
    <row r="110" spans="2:8">
      <c r="B110" s="216"/>
      <c r="C110" s="259" t="s">
        <v>220</v>
      </c>
      <c r="D110" s="260">
        <v>105</v>
      </c>
      <c r="E110" s="374">
        <v>30343</v>
      </c>
      <c r="F110" s="374">
        <v>144137</v>
      </c>
      <c r="G110" s="365">
        <v>0.21051499614949665</v>
      </c>
      <c r="H110" s="8"/>
    </row>
    <row r="111" spans="2:8">
      <c r="B111" s="216"/>
      <c r="C111" s="259" t="s">
        <v>218</v>
      </c>
      <c r="D111" s="260">
        <v>106</v>
      </c>
      <c r="E111" s="374">
        <v>166106</v>
      </c>
      <c r="F111" s="374">
        <v>789044</v>
      </c>
      <c r="G111" s="365">
        <v>0.21051550990819271</v>
      </c>
      <c r="H111" s="8"/>
    </row>
    <row r="112" spans="2:8">
      <c r="B112" s="216"/>
      <c r="C112" s="259" t="s">
        <v>240</v>
      </c>
      <c r="D112" s="260">
        <v>107</v>
      </c>
      <c r="E112" s="374">
        <v>49800</v>
      </c>
      <c r="F112" s="374">
        <v>236276</v>
      </c>
      <c r="G112" s="365">
        <v>0.21077045489173679</v>
      </c>
      <c r="H112" s="8"/>
    </row>
    <row r="113" spans="2:8">
      <c r="B113" s="216"/>
      <c r="C113" s="259" t="s">
        <v>174</v>
      </c>
      <c r="D113" s="260">
        <v>108</v>
      </c>
      <c r="E113" s="374">
        <v>58314</v>
      </c>
      <c r="F113" s="374">
        <v>271088</v>
      </c>
      <c r="G113" s="365">
        <v>0.21511096027858112</v>
      </c>
      <c r="H113" s="8"/>
    </row>
    <row r="114" spans="2:8">
      <c r="B114" s="216"/>
      <c r="C114" s="259" t="s">
        <v>655</v>
      </c>
      <c r="D114" s="260">
        <v>109</v>
      </c>
      <c r="E114" s="374">
        <v>1004</v>
      </c>
      <c r="F114" s="374">
        <v>4653</v>
      </c>
      <c r="G114" s="365">
        <v>0.21577476896625833</v>
      </c>
      <c r="H114" s="8"/>
    </row>
    <row r="115" spans="2:8">
      <c r="B115" s="216"/>
      <c r="C115" s="259" t="s">
        <v>511</v>
      </c>
      <c r="D115" s="260">
        <v>110</v>
      </c>
      <c r="E115" s="374">
        <v>257</v>
      </c>
      <c r="F115" s="374">
        <v>1190</v>
      </c>
      <c r="G115" s="365">
        <v>0.21596638655462186</v>
      </c>
      <c r="H115" s="8"/>
    </row>
    <row r="116" spans="2:8">
      <c r="B116" s="216"/>
      <c r="C116" s="259" t="s">
        <v>346</v>
      </c>
      <c r="D116" s="260">
        <v>111</v>
      </c>
      <c r="E116" s="374">
        <v>2912</v>
      </c>
      <c r="F116" s="374">
        <v>13308</v>
      </c>
      <c r="G116" s="365">
        <v>0.21881574992485722</v>
      </c>
      <c r="H116" s="8"/>
    </row>
    <row r="117" spans="2:8">
      <c r="B117" s="216"/>
      <c r="C117" s="259" t="s">
        <v>629</v>
      </c>
      <c r="D117" s="260">
        <v>112</v>
      </c>
      <c r="E117" s="374">
        <v>1870</v>
      </c>
      <c r="F117" s="374">
        <v>8526</v>
      </c>
      <c r="G117" s="365">
        <v>0.21932911095472671</v>
      </c>
      <c r="H117" s="8"/>
    </row>
    <row r="118" spans="2:8">
      <c r="B118" s="216"/>
      <c r="C118" s="259" t="s">
        <v>329</v>
      </c>
      <c r="D118" s="260">
        <v>113</v>
      </c>
      <c r="E118" s="374">
        <v>17450</v>
      </c>
      <c r="F118" s="374">
        <v>78669</v>
      </c>
      <c r="G118" s="365">
        <v>0.22181545462634583</v>
      </c>
      <c r="H118" s="8"/>
    </row>
    <row r="119" spans="2:8">
      <c r="B119" s="216"/>
      <c r="C119" s="259" t="s">
        <v>214</v>
      </c>
      <c r="D119" s="260">
        <v>114</v>
      </c>
      <c r="E119" s="374">
        <v>85293</v>
      </c>
      <c r="F119" s="374">
        <v>383080</v>
      </c>
      <c r="G119" s="365">
        <v>0.22265062128015037</v>
      </c>
      <c r="H119" s="8"/>
    </row>
    <row r="120" spans="2:8">
      <c r="B120" s="216"/>
      <c r="C120" s="259" t="s">
        <v>381</v>
      </c>
      <c r="D120" s="262">
        <v>115</v>
      </c>
      <c r="E120" s="374">
        <v>1253</v>
      </c>
      <c r="F120" s="374">
        <v>5544</v>
      </c>
      <c r="G120" s="365">
        <v>0.22601010101010102</v>
      </c>
      <c r="H120" s="8"/>
    </row>
    <row r="121" spans="2:8">
      <c r="B121" s="216"/>
      <c r="C121" s="259" t="s">
        <v>351</v>
      </c>
      <c r="D121" s="262">
        <v>116</v>
      </c>
      <c r="E121" s="374">
        <v>2102</v>
      </c>
      <c r="F121" s="374">
        <v>9185</v>
      </c>
      <c r="G121" s="365">
        <v>0.22885138813282527</v>
      </c>
      <c r="H121" s="8"/>
    </row>
    <row r="122" spans="2:8">
      <c r="B122" s="216"/>
      <c r="C122" s="259" t="s">
        <v>383</v>
      </c>
      <c r="D122" s="260">
        <v>117</v>
      </c>
      <c r="E122" s="374">
        <v>4261</v>
      </c>
      <c r="F122" s="374">
        <v>17796</v>
      </c>
      <c r="G122" s="365">
        <v>0.23943582827601709</v>
      </c>
      <c r="H122" s="8"/>
    </row>
    <row r="123" spans="2:8">
      <c r="B123" s="216"/>
      <c r="C123" s="259" t="s">
        <v>399</v>
      </c>
      <c r="D123" s="260">
        <v>118</v>
      </c>
      <c r="E123" s="374">
        <v>2237</v>
      </c>
      <c r="F123" s="374">
        <v>9309</v>
      </c>
      <c r="G123" s="365">
        <v>0.24030508110430765</v>
      </c>
      <c r="H123" s="8"/>
    </row>
    <row r="124" spans="2:8">
      <c r="B124" s="216"/>
      <c r="C124" s="259" t="s">
        <v>347</v>
      </c>
      <c r="D124" s="262">
        <v>119</v>
      </c>
      <c r="E124" s="374">
        <v>10228</v>
      </c>
      <c r="F124" s="374">
        <v>41994</v>
      </c>
      <c r="G124" s="365">
        <v>0.24355860361003953</v>
      </c>
      <c r="H124" s="8"/>
    </row>
    <row r="125" spans="2:8">
      <c r="B125" s="216"/>
      <c r="C125" s="259" t="s">
        <v>996</v>
      </c>
      <c r="D125" s="262">
        <v>120</v>
      </c>
      <c r="E125" s="374">
        <v>39</v>
      </c>
      <c r="F125" s="374">
        <v>160</v>
      </c>
      <c r="G125" s="365">
        <v>0.24375</v>
      </c>
      <c r="H125" s="8"/>
    </row>
    <row r="126" spans="2:8">
      <c r="B126" s="216"/>
      <c r="C126" s="259" t="s">
        <v>1948</v>
      </c>
      <c r="D126" s="260">
        <v>121</v>
      </c>
      <c r="E126" s="374">
        <v>20</v>
      </c>
      <c r="F126" s="374">
        <v>82</v>
      </c>
      <c r="G126" s="365">
        <v>0.24390243902439024</v>
      </c>
      <c r="H126" s="8"/>
    </row>
    <row r="127" spans="2:8">
      <c r="B127" s="216"/>
      <c r="C127" s="259" t="s">
        <v>212</v>
      </c>
      <c r="D127" s="260">
        <v>122</v>
      </c>
      <c r="E127" s="374">
        <v>52267</v>
      </c>
      <c r="F127" s="374">
        <v>211305</v>
      </c>
      <c r="G127" s="365">
        <v>0.24735335179006648</v>
      </c>
      <c r="H127" s="8"/>
    </row>
    <row r="128" spans="2:8">
      <c r="B128" s="216"/>
      <c r="C128" s="259" t="s">
        <v>375</v>
      </c>
      <c r="D128" s="260">
        <v>123</v>
      </c>
      <c r="E128" s="374">
        <v>493</v>
      </c>
      <c r="F128" s="374">
        <v>1904</v>
      </c>
      <c r="G128" s="365">
        <v>0.25892857142857145</v>
      </c>
      <c r="H128" s="8"/>
    </row>
    <row r="129" spans="2:8">
      <c r="B129" s="216"/>
      <c r="C129" s="259" t="s">
        <v>324</v>
      </c>
      <c r="D129" s="260">
        <v>124</v>
      </c>
      <c r="E129" s="374">
        <v>3862</v>
      </c>
      <c r="F129" s="374">
        <v>14890</v>
      </c>
      <c r="G129" s="365">
        <v>0.25936870382807253</v>
      </c>
      <c r="H129" s="8"/>
    </row>
    <row r="130" spans="2:8">
      <c r="B130" s="216"/>
      <c r="C130" s="259" t="s">
        <v>599</v>
      </c>
      <c r="D130" s="260">
        <v>125</v>
      </c>
      <c r="E130" s="374">
        <v>75</v>
      </c>
      <c r="F130" s="374">
        <v>284</v>
      </c>
      <c r="G130" s="365">
        <v>0.2640845070422535</v>
      </c>
      <c r="H130" s="8"/>
    </row>
    <row r="131" spans="2:8">
      <c r="B131" s="216"/>
      <c r="C131" s="259" t="s">
        <v>241</v>
      </c>
      <c r="D131" s="260">
        <v>126</v>
      </c>
      <c r="E131" s="374">
        <v>35294</v>
      </c>
      <c r="F131" s="374">
        <v>129525</v>
      </c>
      <c r="G131" s="365">
        <v>0.27248793669175836</v>
      </c>
      <c r="H131" s="8"/>
    </row>
    <row r="132" spans="2:8">
      <c r="B132" s="216"/>
      <c r="C132" s="259" t="s">
        <v>177</v>
      </c>
      <c r="D132" s="260">
        <v>127</v>
      </c>
      <c r="E132" s="374">
        <v>36821</v>
      </c>
      <c r="F132" s="374">
        <v>133624</v>
      </c>
      <c r="G132" s="365">
        <v>0.27555678620607077</v>
      </c>
      <c r="H132" s="8"/>
    </row>
    <row r="133" spans="2:8">
      <c r="B133" s="216"/>
      <c r="C133" s="259" t="s">
        <v>390</v>
      </c>
      <c r="D133" s="260">
        <v>128</v>
      </c>
      <c r="E133" s="374">
        <v>2654</v>
      </c>
      <c r="F133" s="374">
        <v>9474</v>
      </c>
      <c r="G133" s="365">
        <v>0.28013510660755753</v>
      </c>
      <c r="H133" s="8"/>
    </row>
    <row r="134" spans="2:10">
      <c r="B134" s="216"/>
      <c r="C134" s="259" t="s">
        <v>332</v>
      </c>
      <c r="D134" s="260">
        <v>129</v>
      </c>
      <c r="E134" s="374">
        <v>16010</v>
      </c>
      <c r="F134" s="374">
        <v>56329</v>
      </c>
      <c r="G134" s="365">
        <v>0.28422304674324061</v>
      </c>
      <c r="H134" s="8"/>
      <c r="J134" s="92"/>
    </row>
    <row r="135" spans="2:8">
      <c r="B135" s="216"/>
      <c r="C135" s="259" t="s">
        <v>330</v>
      </c>
      <c r="D135" s="260">
        <v>130</v>
      </c>
      <c r="E135" s="374">
        <v>4818</v>
      </c>
      <c r="F135" s="374">
        <v>16744</v>
      </c>
      <c r="G135" s="365">
        <v>0.28774486383182035</v>
      </c>
      <c r="H135" s="8"/>
    </row>
    <row r="136" spans="2:8">
      <c r="B136" s="216"/>
      <c r="C136" s="259" t="s">
        <v>352</v>
      </c>
      <c r="D136" s="260">
        <v>131</v>
      </c>
      <c r="E136" s="374">
        <v>2321</v>
      </c>
      <c r="F136" s="374">
        <v>8011</v>
      </c>
      <c r="G136" s="365">
        <v>0.28972662588940207</v>
      </c>
      <c r="H136" s="8"/>
    </row>
    <row r="137" spans="2:8">
      <c r="B137" s="216"/>
      <c r="C137" s="259" t="s">
        <v>274</v>
      </c>
      <c r="D137" s="260">
        <v>132</v>
      </c>
      <c r="E137" s="374">
        <v>34957</v>
      </c>
      <c r="F137" s="374">
        <v>118689</v>
      </c>
      <c r="G137" s="365">
        <v>0.29452603021341489</v>
      </c>
      <c r="H137" s="8"/>
    </row>
    <row r="138" spans="2:8">
      <c r="B138" s="216"/>
      <c r="C138" s="259" t="s">
        <v>249</v>
      </c>
      <c r="D138" s="260">
        <v>133</v>
      </c>
      <c r="E138" s="374">
        <v>12195</v>
      </c>
      <c r="F138" s="374">
        <v>40599</v>
      </c>
      <c r="G138" s="365">
        <v>0.300376856572822</v>
      </c>
      <c r="H138" s="8"/>
    </row>
    <row r="139" spans="2:8">
      <c r="B139" s="216"/>
      <c r="C139" s="259" t="s">
        <v>326</v>
      </c>
      <c r="D139" s="260">
        <v>134</v>
      </c>
      <c r="E139" s="374">
        <v>14903</v>
      </c>
      <c r="F139" s="374">
        <v>48269</v>
      </c>
      <c r="G139" s="365">
        <v>0.30874888644885951</v>
      </c>
      <c r="H139" s="8"/>
    </row>
    <row r="140" spans="2:8">
      <c r="B140" s="216"/>
      <c r="C140" s="259" t="s">
        <v>176</v>
      </c>
      <c r="D140" s="260">
        <v>135</v>
      </c>
      <c r="E140" s="374">
        <v>61958</v>
      </c>
      <c r="F140" s="374">
        <v>198605</v>
      </c>
      <c r="G140" s="365">
        <v>0.31196596258905868</v>
      </c>
      <c r="H140" s="8"/>
    </row>
    <row r="141" spans="2:8">
      <c r="B141" s="216"/>
      <c r="C141" s="259" t="s">
        <v>331</v>
      </c>
      <c r="D141" s="260">
        <v>136</v>
      </c>
      <c r="E141" s="374">
        <v>10775</v>
      </c>
      <c r="F141" s="374">
        <v>34277</v>
      </c>
      <c r="G141" s="365">
        <v>0.31435073081074771</v>
      </c>
      <c r="H141" s="8"/>
    </row>
    <row r="142" spans="2:8">
      <c r="B142" s="216"/>
      <c r="C142" s="259" t="s">
        <v>349</v>
      </c>
      <c r="D142" s="260">
        <v>137</v>
      </c>
      <c r="E142" s="374">
        <v>4244</v>
      </c>
      <c r="F142" s="374">
        <v>13474</v>
      </c>
      <c r="G142" s="365">
        <v>0.31497699272673296</v>
      </c>
      <c r="H142" s="8"/>
    </row>
    <row r="143" spans="2:8">
      <c r="B143" s="216"/>
      <c r="C143" s="259" t="s">
        <v>219</v>
      </c>
      <c r="D143" s="260">
        <v>138</v>
      </c>
      <c r="E143" s="374">
        <v>39035</v>
      </c>
      <c r="F143" s="374">
        <v>122529</v>
      </c>
      <c r="G143" s="365">
        <v>0.31857764284373496</v>
      </c>
      <c r="H143" s="8"/>
    </row>
    <row r="144" spans="2:8">
      <c r="B144" s="216"/>
      <c r="C144" s="259" t="s">
        <v>341</v>
      </c>
      <c r="D144" s="260">
        <v>139</v>
      </c>
      <c r="E144" s="374">
        <v>14654</v>
      </c>
      <c r="F144" s="374">
        <v>44911</v>
      </c>
      <c r="G144" s="365">
        <v>0.32628977310681123</v>
      </c>
      <c r="H144" s="8"/>
    </row>
    <row r="145" spans="2:8">
      <c r="B145" s="216"/>
      <c r="C145" s="259" t="s">
        <v>393</v>
      </c>
      <c r="D145" s="260">
        <v>140</v>
      </c>
      <c r="E145" s="374">
        <v>1400</v>
      </c>
      <c r="F145" s="374">
        <v>4279</v>
      </c>
      <c r="G145" s="365">
        <v>0.32717924748773075</v>
      </c>
      <c r="H145" s="8"/>
    </row>
    <row r="146" spans="2:8">
      <c r="B146" s="216"/>
      <c r="C146" s="259" t="s">
        <v>215</v>
      </c>
      <c r="D146" s="260">
        <v>141</v>
      </c>
      <c r="E146" s="374">
        <v>62899</v>
      </c>
      <c r="F146" s="374">
        <v>184920</v>
      </c>
      <c r="G146" s="365">
        <v>0.34014168288989832</v>
      </c>
      <c r="H146" s="8"/>
    </row>
    <row r="147" spans="2:8">
      <c r="B147" s="216"/>
      <c r="C147" s="259" t="s">
        <v>328</v>
      </c>
      <c r="D147" s="260">
        <v>142</v>
      </c>
      <c r="E147" s="374">
        <v>39854</v>
      </c>
      <c r="F147" s="374">
        <v>115769</v>
      </c>
      <c r="G147" s="365">
        <v>0.34425450681961495</v>
      </c>
      <c r="H147" s="8"/>
    </row>
    <row r="148" spans="2:8">
      <c r="B148" s="216"/>
      <c r="C148" s="259" t="s">
        <v>333</v>
      </c>
      <c r="D148" s="260">
        <v>143</v>
      </c>
      <c r="E148" s="374">
        <v>14950</v>
      </c>
      <c r="F148" s="374">
        <v>42431</v>
      </c>
      <c r="G148" s="365">
        <v>0.352336734934364</v>
      </c>
      <c r="H148" s="8"/>
    </row>
    <row r="149" spans="2:8">
      <c r="B149" s="216"/>
      <c r="C149" s="259" t="s">
        <v>394</v>
      </c>
      <c r="D149" s="260">
        <v>144</v>
      </c>
      <c r="E149" s="374">
        <v>310</v>
      </c>
      <c r="F149" s="374">
        <v>861</v>
      </c>
      <c r="G149" s="365">
        <v>0.3600464576074332</v>
      </c>
      <c r="H149" s="8"/>
    </row>
    <row r="150" spans="2:8">
      <c r="B150" s="216"/>
      <c r="C150" s="259" t="s">
        <v>57</v>
      </c>
      <c r="D150" s="260">
        <v>145</v>
      </c>
      <c r="E150" s="374">
        <v>35877</v>
      </c>
      <c r="F150" s="374">
        <v>96769</v>
      </c>
      <c r="G150" s="365">
        <v>0.3707488968574647</v>
      </c>
      <c r="H150" s="8"/>
    </row>
    <row r="151" spans="2:8">
      <c r="B151" s="216"/>
      <c r="C151" s="259" t="s">
        <v>773</v>
      </c>
      <c r="D151" s="260">
        <v>146</v>
      </c>
      <c r="E151" s="374">
        <v>2718</v>
      </c>
      <c r="F151" s="374">
        <v>7294</v>
      </c>
      <c r="G151" s="365">
        <v>0.37263504250068552</v>
      </c>
      <c r="H151" s="8"/>
    </row>
    <row r="152" spans="2:8">
      <c r="B152" s="216"/>
      <c r="C152" s="259" t="s">
        <v>746</v>
      </c>
      <c r="D152" s="260">
        <v>147</v>
      </c>
      <c r="E152" s="374">
        <v>4984</v>
      </c>
      <c r="F152" s="374">
        <v>13372</v>
      </c>
      <c r="G152" s="365">
        <v>0.37271911456775353</v>
      </c>
      <c r="H152" s="8"/>
    </row>
    <row r="153" spans="2:8">
      <c r="B153" s="216"/>
      <c r="C153" s="259" t="s">
        <v>371</v>
      </c>
      <c r="D153" s="260">
        <v>148</v>
      </c>
      <c r="E153" s="374">
        <v>2328</v>
      </c>
      <c r="F153" s="374">
        <v>5652</v>
      </c>
      <c r="G153" s="365">
        <v>0.41188959660297242</v>
      </c>
      <c r="H153" s="8"/>
    </row>
    <row r="154" spans="2:8">
      <c r="B154" s="216"/>
      <c r="C154" s="259" t="s">
        <v>180</v>
      </c>
      <c r="D154" s="260">
        <v>149</v>
      </c>
      <c r="E154" s="374">
        <v>23983</v>
      </c>
      <c r="F154" s="374">
        <v>57517</v>
      </c>
      <c r="G154" s="365">
        <v>0.41697237338526</v>
      </c>
      <c r="H154" s="8"/>
    </row>
    <row r="155" spans="2:8">
      <c r="B155" s="216"/>
      <c r="C155" s="259" t="s">
        <v>411</v>
      </c>
      <c r="D155" s="260">
        <v>150</v>
      </c>
      <c r="E155" s="374">
        <v>364</v>
      </c>
      <c r="F155" s="374">
        <v>820</v>
      </c>
      <c r="G155" s="365">
        <v>0.44390243902439025</v>
      </c>
      <c r="H155" s="8"/>
    </row>
    <row r="156" spans="2:8">
      <c r="B156" s="216"/>
      <c r="C156" s="259" t="s">
        <v>1859</v>
      </c>
      <c r="D156" s="260">
        <v>151</v>
      </c>
      <c r="E156" s="374">
        <v>15</v>
      </c>
      <c r="F156" s="374">
        <v>31</v>
      </c>
      <c r="G156" s="365">
        <v>0.4838709677419355</v>
      </c>
      <c r="H156" s="8"/>
    </row>
    <row r="157" spans="2:8">
      <c r="B157" s="216"/>
      <c r="C157" s="259" t="s">
        <v>382</v>
      </c>
      <c r="D157" s="260">
        <v>152</v>
      </c>
      <c r="E157" s="374">
        <v>1088</v>
      </c>
      <c r="F157" s="374">
        <v>2157</v>
      </c>
      <c r="G157" s="365">
        <v>0.50440426518312476</v>
      </c>
      <c r="H157" s="8"/>
    </row>
    <row r="158" spans="2:8">
      <c r="B158" s="216"/>
      <c r="C158" s="259" t="s">
        <v>373</v>
      </c>
      <c r="D158" s="260">
        <v>153</v>
      </c>
      <c r="E158" s="374">
        <v>722</v>
      </c>
      <c r="F158" s="374">
        <v>1376</v>
      </c>
      <c r="G158" s="365">
        <v>0.52470930232558144</v>
      </c>
      <c r="H158" s="8"/>
    </row>
    <row r="159" spans="2:8">
      <c r="B159" s="216"/>
      <c r="C159" s="259" t="s">
        <v>1166</v>
      </c>
      <c r="D159" s="260">
        <v>154</v>
      </c>
      <c r="E159" s="374">
        <v>16</v>
      </c>
      <c r="F159" s="374">
        <v>30</v>
      </c>
      <c r="G159" s="365">
        <v>0.53333333333333333</v>
      </c>
      <c r="H159" s="8"/>
    </row>
    <row r="160" spans="2:8">
      <c r="B160" s="216"/>
      <c r="C160" s="259" t="s">
        <v>175</v>
      </c>
      <c r="D160" s="260">
        <v>155</v>
      </c>
      <c r="E160" s="374">
        <v>223360</v>
      </c>
      <c r="F160" s="374">
        <v>339535</v>
      </c>
      <c r="G160" s="365">
        <v>0.65784087060244156</v>
      </c>
      <c r="H160" s="8"/>
    </row>
    <row r="161" spans="2:8">
      <c r="B161" s="216"/>
      <c r="C161" s="259" t="s">
        <v>361</v>
      </c>
      <c r="D161" s="260">
        <v>156</v>
      </c>
      <c r="E161" s="374">
        <v>545</v>
      </c>
      <c r="F161" s="374">
        <v>754</v>
      </c>
      <c r="G161" s="365">
        <v>0.72281167108753319</v>
      </c>
      <c r="H161" s="8"/>
    </row>
    <row r="162" spans="2:8">
      <c r="B162" s="216"/>
      <c r="C162" s="259" t="s">
        <v>1138</v>
      </c>
      <c r="D162" s="260">
        <v>157</v>
      </c>
      <c r="E162" s="374">
        <v>25</v>
      </c>
      <c r="F162" s="374">
        <v>27</v>
      </c>
      <c r="G162" s="365">
        <v>0.92592592592592593</v>
      </c>
      <c r="H162" s="8"/>
    </row>
    <row r="163" spans="2:8">
      <c r="B163" s="216"/>
      <c r="C163" s="259" t="s">
        <v>1620</v>
      </c>
      <c r="D163" s="260" t="s">
        <v>1363</v>
      </c>
      <c r="E163" s="374">
        <v>169</v>
      </c>
      <c r="F163" s="374">
        <v>169</v>
      </c>
      <c r="G163" s="365">
        <v>1</v>
      </c>
      <c r="H163" s="8"/>
    </row>
    <row r="164" spans="2:8">
      <c r="B164" s="216"/>
      <c r="C164" s="259" t="s">
        <v>1077</v>
      </c>
      <c r="D164" s="260" t="s">
        <v>1363</v>
      </c>
      <c r="E164" s="374">
        <v>33</v>
      </c>
      <c r="F164" s="374">
        <v>33</v>
      </c>
      <c r="G164" s="365">
        <v>1</v>
      </c>
      <c r="H164" s="8"/>
    </row>
    <row r="165" spans="2:8">
      <c r="B165" s="216"/>
      <c r="C165" s="259" t="s">
        <v>1616</v>
      </c>
      <c r="D165" s="260" t="s">
        <v>1363</v>
      </c>
      <c r="E165" s="374">
        <v>12678</v>
      </c>
      <c r="F165" s="374">
        <v>12678</v>
      </c>
      <c r="G165" s="365">
        <v>1</v>
      </c>
      <c r="H165" s="8"/>
    </row>
    <row r="166" spans="2:8">
      <c r="B166" s="216"/>
      <c r="C166" s="259" t="s">
        <v>423</v>
      </c>
      <c r="D166" s="260" t="s">
        <v>1363</v>
      </c>
      <c r="E166" s="374">
        <v>1049</v>
      </c>
      <c r="F166" s="374">
        <v>1049</v>
      </c>
      <c r="G166" s="365">
        <v>1</v>
      </c>
      <c r="H166" s="8"/>
    </row>
    <row r="167" spans="2:8">
      <c r="B167" s="216"/>
      <c r="C167" s="81"/>
      <c r="D167" s="204"/>
      <c r="E167" s="204"/>
      <c r="F167" s="204"/>
      <c r="G167" s="185"/>
      <c r="H167" s="8"/>
    </row>
    <row r="168" spans="2:8">
      <c r="B168" s="216"/>
      <c r="C168" s="24" t="s">
        <v>2082</v>
      </c>
      <c r="D168" s="185"/>
      <c r="E168" s="185"/>
      <c r="F168" s="185"/>
      <c r="G168" s="185"/>
      <c r="H168" s="8"/>
    </row>
    <row r="169" spans="2:8" ht="17.25" thickBot="1">
      <c r="B169" s="252"/>
      <c r="C169" s="14" t="s">
        <v>2075</v>
      </c>
      <c r="D169" s="219"/>
      <c r="E169" s="219"/>
      <c r="F169" s="219"/>
      <c r="G169" s="219"/>
      <c r="H169" s="10"/>
    </row>
    <row r="171" spans="3:3">
      <c r="C171" s="13" t="s">
        <v>129</v>
      </c>
    </row>
    <row r="172" spans="3:3">
      <c r="C172" s="1" t="s">
        <v>712</v>
      </c>
    </row>
    <row r="173" spans="3:3">
      <c r="C173" s="1" t="s">
        <v>713</v>
      </c>
    </row>
    <row r="174" spans="3:3">
      <c r="C174" s="1" t="s">
        <v>729</v>
      </c>
    </row>
    <row r="175" spans="3:3">
      <c r="C175" s="1" t="s">
        <v>730</v>
      </c>
    </row>
    <row r="176" spans="3:3">
      <c r="C176" s="1" t="s">
        <v>731</v>
      </c>
    </row>
    <row r="177" spans="3:3">
      <c r="C177" s="1" t="s">
        <v>732</v>
      </c>
    </row>
    <row r="178" spans="3:3">
      <c r="C178" s="1" t="s">
        <v>733</v>
      </c>
    </row>
    <row r="179" spans="3:3">
      <c r="C179" s="1" t="s">
        <v>734</v>
      </c>
    </row>
    <row r="181" spans="3:3">
      <c r="C181" s="1" t="s">
        <v>1015</v>
      </c>
    </row>
    <row r="182" spans="3:3">
      <c r="C182" s="1" t="s">
        <v>1016</v>
      </c>
    </row>
    <row r="184" spans="3:7">
      <c r="C184" s="13" t="s">
        <v>990</v>
      </c>
      <c r="D184" s="13"/>
      <c r="E184" s="13"/>
      <c r="F184" s="13"/>
      <c r="G184" s="13"/>
    </row>
    <row r="185" spans="3:7">
      <c r="C185" s="27" t="s">
        <v>1018</v>
      </c>
      <c r="D185" s="13"/>
      <c r="E185" s="13"/>
      <c r="F185" s="13"/>
      <c r="G185" s="13"/>
    </row>
    <row r="186" spans="3:7">
      <c r="C186" s="13" t="s">
        <v>991</v>
      </c>
      <c r="D186" s="13"/>
      <c r="E186" s="13"/>
      <c r="F186" s="13"/>
      <c r="G186" s="13"/>
    </row>
    <row r="187" spans="3:7">
      <c r="C187" s="1" t="s">
        <v>1017</v>
      </c>
      <c r="D187" s="1"/>
      <c r="E187" s="1"/>
      <c r="F187" s="1"/>
      <c r="G187" s="1"/>
    </row>
    <row r="188" spans="3:7">
      <c r="C188" s="1" t="s">
        <v>1001</v>
      </c>
      <c r="D188" s="1"/>
      <c r="E188" s="1"/>
      <c r="F188" s="1"/>
      <c r="G188" s="1"/>
    </row>
    <row r="189" spans="3:7">
      <c r="C189" s="13" t="s">
        <v>989</v>
      </c>
      <c r="D189" s="13"/>
      <c r="E189" s="13"/>
      <c r="F189" s="13"/>
      <c r="G189" s="13"/>
    </row>
    <row r="190" spans="3:7">
      <c r="C190" s="1" t="s">
        <v>999</v>
      </c>
      <c r="D190" s="1"/>
      <c r="E190" s="1"/>
      <c r="F190" s="1"/>
      <c r="G190" s="1"/>
    </row>
    <row r="191" spans="3:7">
      <c r="C191" s="1" t="s">
        <v>995</v>
      </c>
      <c r="D191" s="1"/>
      <c r="E191" s="1"/>
      <c r="F191" s="1"/>
      <c r="G191" s="1"/>
    </row>
    <row r="193" spans="3:9" hidden="1">
      <c r="C193" s="1" t="str">
        <f>C140</f>
        <v>The University of Sheffield</v>
      </c>
      <c r="D193" s="2">
        <f>D140</f>
        <v>135</v>
      </c>
      <c r="E193" s="2">
        <f>E140</f>
        <v>61958</v>
      </c>
      <c r="F193" s="2">
        <f>F140</f>
        <v>198605</v>
      </c>
      <c r="G193" s="828">
        <f>G140</f>
        <v>0.31196596258905868</v>
      </c>
      <c r="I193" s="440">
        <f>E193/F193</f>
        <v>0.31196596258905868</v>
      </c>
    </row>
    <row r="194" spans="3:7" hidden="1">
      <c r="C194" s="1" t="str">
        <f>C97</f>
        <v>Brunel University London</v>
      </c>
      <c r="D194" s="2">
        <f>D97</f>
        <v>92</v>
      </c>
      <c r="E194" s="2">
        <f>E97</f>
        <v>3644</v>
      </c>
      <c r="F194" s="2">
        <f>F97</f>
        <v>18719</v>
      </c>
      <c r="G194" s="828">
        <f>G97</f>
        <v>0.19466851861744752</v>
      </c>
    </row>
    <row r="195" spans="3:7" hidden="1">
      <c r="C195" s="1" t="s">
        <v>2048</v>
      </c>
      <c r="D195" s="2">
        <f>D123</f>
        <v>118</v>
      </c>
      <c r="E195" s="2">
        <f>E193+E194</f>
        <v>65602</v>
      </c>
      <c r="F195" s="2">
        <f>F193+F194</f>
        <v>217324</v>
      </c>
      <c r="G195" s="828">
        <f>E195/F195</f>
        <v>0.30186265667850765</v>
      </c>
    </row>
  </sheetData>
  <autoFilter ref="C5:G166"/>
  <mergeCells count="8">
    <mergeCell ref="C189:G189"/>
    <mergeCell ref="C190:G190"/>
    <mergeCell ref="C191:G191"/>
    <mergeCell ref="C3:G3"/>
    <mergeCell ref="C184:G184"/>
    <mergeCell ref="C186:G186"/>
    <mergeCell ref="C187:G187"/>
    <mergeCell ref="C188:G188"/>
  </mergeCells>
  <hyperlinks>
    <hyperlink ref="C4" location="Contents!A1" display="Click here to return to contents"/>
  </hyperlinks>
  <pageMargins left="0.75" right="0.75" top="1" bottom="1" header="0.5" footer="0.5"/>
  <pageSetup paperSize="9" orientation="portrait"/>
  <headerFooter scaleWithDoc="1" alignWithMargins="0" differentFirst="0" differentOddEven="0"/>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2">
    <tabColor theme="9" tint="0.79998168889431442"/>
  </sheetPr>
  <dimension ref="A1:J286"/>
  <sheetViews>
    <sheetView topLeftCell="A1" view="normal" workbookViewId="0">
      <pane ySplit="5" topLeftCell="A179" activePane="bottomLeft" state="frozen"/>
      <selection pane="bottomLeft" activeCell="C186" sqref="C186"/>
    </sheetView>
  </sheetViews>
  <sheetFormatPr defaultColWidth="9.28515625" defaultRowHeight="16.5"/>
  <cols>
    <col min="1" max="1" width="8.5703125" style="1" customWidth="1"/>
    <col min="2" max="2" width="2.7109375" style="141" customWidth="1"/>
    <col min="3" max="3" width="55.7109375" style="1" customWidth="1"/>
    <col min="4" max="4" width="12.7109375" style="1" customWidth="1"/>
    <col min="5" max="5" width="14.84765625" style="1" customWidth="1"/>
    <col min="6" max="6" width="14.41796875" style="1" customWidth="1"/>
    <col min="7" max="7" width="20.5703125" style="1" customWidth="1"/>
    <col min="8" max="8" width="2.7109375" style="1" customWidth="1"/>
    <col min="9" max="16384" width="9.27734375" style="1" customWidth="1"/>
  </cols>
  <sheetData>
    <row r="1" ht="15" customHeight="1" thickBot="1"/>
    <row r="2" spans="2:8" ht="15" customHeight="1">
      <c r="B2" s="397"/>
      <c r="C2" s="5"/>
      <c r="D2" s="11"/>
      <c r="E2" s="11"/>
      <c r="F2" s="11"/>
      <c r="G2" s="11"/>
      <c r="H2" s="6"/>
    </row>
    <row r="3" spans="2:8" s="141" customFormat="1" ht="15" customHeight="1">
      <c r="B3" s="216"/>
      <c r="C3" s="213" t="s">
        <v>2109</v>
      </c>
      <c r="D3" s="213"/>
      <c r="E3" s="213"/>
      <c r="F3" s="213"/>
      <c r="G3" s="213"/>
      <c r="H3" s="214"/>
    </row>
    <row r="4" spans="2:8" s="141" customFormat="1" ht="26.25" customHeight="1">
      <c r="B4" s="216"/>
      <c r="C4" s="376" t="s">
        <v>772</v>
      </c>
      <c r="D4" s="185"/>
      <c r="E4" s="185"/>
      <c r="F4" s="185"/>
      <c r="G4" s="222" t="s">
        <v>606</v>
      </c>
      <c r="H4" s="214"/>
    </row>
    <row r="5" spans="2:8" ht="66">
      <c r="B5" s="216"/>
      <c r="C5" s="223" t="s">
        <v>222</v>
      </c>
      <c r="D5" s="217" t="s">
        <v>2086</v>
      </c>
      <c r="E5" s="410" t="s">
        <v>2110</v>
      </c>
      <c r="F5" s="410" t="s">
        <v>2111</v>
      </c>
      <c r="G5" s="224" t="s">
        <v>2112</v>
      </c>
      <c r="H5" s="8"/>
    </row>
    <row r="6" spans="2:8">
      <c r="B6" s="216"/>
      <c r="C6" s="839" t="s">
        <v>1154</v>
      </c>
      <c r="D6" s="840">
        <v>1</v>
      </c>
      <c r="E6" s="841">
        <v>10616</v>
      </c>
      <c r="F6" s="841">
        <v>25699</v>
      </c>
      <c r="G6" s="287">
        <v>0.4130900035020818</v>
      </c>
      <c r="H6" s="8"/>
    </row>
    <row r="7" spans="2:8">
      <c r="B7" s="216"/>
      <c r="C7" s="839" t="s">
        <v>670</v>
      </c>
      <c r="D7" s="840">
        <v>2</v>
      </c>
      <c r="E7" s="841">
        <v>15775</v>
      </c>
      <c r="F7" s="841">
        <v>40928</v>
      </c>
      <c r="G7" s="287">
        <v>0.38543295543393274</v>
      </c>
      <c r="H7" s="8"/>
    </row>
    <row r="8" spans="2:8">
      <c r="B8" s="216"/>
      <c r="C8" s="839" t="s">
        <v>1267</v>
      </c>
      <c r="D8" s="840">
        <v>3</v>
      </c>
      <c r="E8" s="841">
        <v>2447</v>
      </c>
      <c r="F8" s="841">
        <v>6540</v>
      </c>
      <c r="G8" s="287">
        <v>0.37415902140672785</v>
      </c>
      <c r="H8" s="8"/>
    </row>
    <row r="9" spans="2:8">
      <c r="B9" s="216"/>
      <c r="C9" s="839" t="s">
        <v>1631</v>
      </c>
      <c r="D9" s="840">
        <v>4</v>
      </c>
      <c r="E9" s="841">
        <v>774</v>
      </c>
      <c r="F9" s="841">
        <v>2655</v>
      </c>
      <c r="G9" s="287">
        <v>0.29152542372881357</v>
      </c>
      <c r="H9" s="8"/>
    </row>
    <row r="10" spans="2:8">
      <c r="B10" s="216"/>
      <c r="C10" s="839" t="s">
        <v>1263</v>
      </c>
      <c r="D10" s="840">
        <v>5</v>
      </c>
      <c r="E10" s="841">
        <v>255</v>
      </c>
      <c r="F10" s="841">
        <v>893</v>
      </c>
      <c r="G10" s="287">
        <v>0.28555431131019038</v>
      </c>
      <c r="H10" s="8"/>
    </row>
    <row r="11" spans="2:8">
      <c r="B11" s="216"/>
      <c r="C11" s="839" t="s">
        <v>1591</v>
      </c>
      <c r="D11" s="840">
        <v>6</v>
      </c>
      <c r="E11" s="841">
        <v>19852</v>
      </c>
      <c r="F11" s="841">
        <v>73315</v>
      </c>
      <c r="G11" s="287">
        <v>0.27077678510536723</v>
      </c>
      <c r="H11" s="8"/>
    </row>
    <row r="12" spans="2:8">
      <c r="B12" s="216"/>
      <c r="C12" s="839" t="s">
        <v>1138</v>
      </c>
      <c r="D12" s="840">
        <v>7</v>
      </c>
      <c r="E12" s="841">
        <v>50349</v>
      </c>
      <c r="F12" s="841">
        <v>202522</v>
      </c>
      <c r="G12" s="287">
        <v>0.2486100275525622</v>
      </c>
      <c r="H12" s="8"/>
    </row>
    <row r="13" spans="2:8">
      <c r="B13" s="216"/>
      <c r="C13" s="839" t="s">
        <v>1141</v>
      </c>
      <c r="D13" s="840">
        <v>8</v>
      </c>
      <c r="E13" s="841">
        <v>2876</v>
      </c>
      <c r="F13" s="841">
        <v>11856</v>
      </c>
      <c r="G13" s="287">
        <v>0.24257759784075575</v>
      </c>
      <c r="H13" s="8"/>
    </row>
    <row r="14" spans="2:8">
      <c r="B14" s="216"/>
      <c r="C14" s="839" t="s">
        <v>1182</v>
      </c>
      <c r="D14" s="840">
        <v>9</v>
      </c>
      <c r="E14" s="841">
        <v>2113</v>
      </c>
      <c r="F14" s="841">
        <v>8787</v>
      </c>
      <c r="G14" s="287">
        <v>0.24046887447365425</v>
      </c>
      <c r="H14" s="8"/>
    </row>
    <row r="15" spans="2:8">
      <c r="B15" s="216"/>
      <c r="C15" s="839" t="s">
        <v>2064</v>
      </c>
      <c r="D15" s="840">
        <v>10</v>
      </c>
      <c r="E15" s="841">
        <v>83</v>
      </c>
      <c r="F15" s="841">
        <v>349</v>
      </c>
      <c r="G15" s="287">
        <v>0.23782234957020057</v>
      </c>
      <c r="H15" s="8"/>
    </row>
    <row r="16" spans="2:8">
      <c r="B16" s="216"/>
      <c r="C16" s="839" t="s">
        <v>1143</v>
      </c>
      <c r="D16" s="840">
        <v>11</v>
      </c>
      <c r="E16" s="841">
        <v>2356</v>
      </c>
      <c r="F16" s="841">
        <v>10132</v>
      </c>
      <c r="G16" s="287">
        <v>0.23253059613106988</v>
      </c>
      <c r="H16" s="8"/>
    </row>
    <row r="17" spans="2:8">
      <c r="B17" s="216"/>
      <c r="C17" s="839" t="s">
        <v>1080</v>
      </c>
      <c r="D17" s="840">
        <v>12</v>
      </c>
      <c r="E17" s="841">
        <v>438</v>
      </c>
      <c r="F17" s="841">
        <v>1912</v>
      </c>
      <c r="G17" s="287">
        <v>0.22907949790794979</v>
      </c>
      <c r="H17" s="8"/>
    </row>
    <row r="18" spans="2:8">
      <c r="B18" s="216"/>
      <c r="C18" s="839" t="s">
        <v>1173</v>
      </c>
      <c r="D18" s="840">
        <v>13</v>
      </c>
      <c r="E18" s="841">
        <v>1047</v>
      </c>
      <c r="F18" s="841">
        <v>4592</v>
      </c>
      <c r="G18" s="287">
        <v>0.22800522648083624</v>
      </c>
      <c r="H18" s="8"/>
    </row>
    <row r="19" spans="2:8">
      <c r="B19" s="216"/>
      <c r="C19" s="839" t="s">
        <v>1615</v>
      </c>
      <c r="D19" s="840">
        <v>14</v>
      </c>
      <c r="E19" s="841">
        <v>36270</v>
      </c>
      <c r="F19" s="841">
        <v>163250</v>
      </c>
      <c r="G19" s="287">
        <v>0.22217457886676875</v>
      </c>
      <c r="H19" s="8"/>
    </row>
    <row r="20" spans="2:8">
      <c r="B20" s="216"/>
      <c r="C20" s="839" t="s">
        <v>1390</v>
      </c>
      <c r="D20" s="840">
        <v>15</v>
      </c>
      <c r="E20" s="841">
        <v>1000</v>
      </c>
      <c r="F20" s="841">
        <v>4529</v>
      </c>
      <c r="G20" s="287">
        <v>0.22079929344226099</v>
      </c>
      <c r="H20" s="8"/>
    </row>
    <row r="21" spans="2:8">
      <c r="B21" s="216"/>
      <c r="C21" s="839" t="s">
        <v>1617</v>
      </c>
      <c r="D21" s="840">
        <v>16</v>
      </c>
      <c r="E21" s="841">
        <v>16010</v>
      </c>
      <c r="F21" s="841">
        <v>73839</v>
      </c>
      <c r="G21" s="287">
        <v>0.21682308806999012</v>
      </c>
      <c r="H21" s="8"/>
    </row>
    <row r="22" spans="2:8">
      <c r="B22" s="216"/>
      <c r="C22" s="839" t="s">
        <v>1405</v>
      </c>
      <c r="D22" s="840">
        <v>17</v>
      </c>
      <c r="E22" s="841">
        <v>308</v>
      </c>
      <c r="F22" s="841">
        <v>1478</v>
      </c>
      <c r="G22" s="287">
        <v>0.2083897158322057</v>
      </c>
      <c r="H22" s="8"/>
    </row>
    <row r="23" spans="2:8">
      <c r="B23" s="216"/>
      <c r="C23" s="839" t="s">
        <v>1172</v>
      </c>
      <c r="D23" s="840">
        <v>18</v>
      </c>
      <c r="E23" s="841">
        <v>544</v>
      </c>
      <c r="F23" s="841">
        <v>2632</v>
      </c>
      <c r="G23" s="287">
        <v>0.20668693009118541</v>
      </c>
      <c r="H23" s="8"/>
    </row>
    <row r="24" spans="2:8">
      <c r="B24" s="216"/>
      <c r="C24" s="839" t="s">
        <v>1948</v>
      </c>
      <c r="D24" s="840">
        <v>19</v>
      </c>
      <c r="E24" s="841">
        <v>8654</v>
      </c>
      <c r="F24" s="841">
        <v>44374</v>
      </c>
      <c r="G24" s="365">
        <v>0.19502411321945284</v>
      </c>
      <c r="H24" s="8"/>
    </row>
    <row r="25" spans="2:8">
      <c r="B25" s="216"/>
      <c r="C25" s="839" t="s">
        <v>602</v>
      </c>
      <c r="D25" s="840">
        <v>20</v>
      </c>
      <c r="E25" s="841">
        <v>5565</v>
      </c>
      <c r="F25" s="841">
        <v>31140</v>
      </c>
      <c r="G25" s="287">
        <v>0.17870905587668592</v>
      </c>
      <c r="H25" s="8"/>
    </row>
    <row r="26" spans="2:8">
      <c r="B26" s="216"/>
      <c r="C26" s="839" t="s">
        <v>1618</v>
      </c>
      <c r="D26" s="840">
        <v>21</v>
      </c>
      <c r="E26" s="841">
        <v>9473</v>
      </c>
      <c r="F26" s="841">
        <v>54503</v>
      </c>
      <c r="G26" s="287">
        <v>0.17380694640661981</v>
      </c>
      <c r="H26" s="8"/>
    </row>
    <row r="27" spans="2:8">
      <c r="B27" s="216"/>
      <c r="C27" s="839" t="s">
        <v>1264</v>
      </c>
      <c r="D27" s="840">
        <v>22</v>
      </c>
      <c r="E27" s="841">
        <v>1345</v>
      </c>
      <c r="F27" s="841">
        <v>8188</v>
      </c>
      <c r="G27" s="287">
        <v>0.16426477772349779</v>
      </c>
      <c r="H27" s="8"/>
    </row>
    <row r="28" spans="2:8">
      <c r="B28" s="216"/>
      <c r="C28" s="839" t="s">
        <v>1629</v>
      </c>
      <c r="D28" s="840">
        <v>23</v>
      </c>
      <c r="E28" s="841">
        <v>431</v>
      </c>
      <c r="F28" s="841">
        <v>2666</v>
      </c>
      <c r="G28" s="287">
        <v>0.16166541635408851</v>
      </c>
      <c r="H28" s="8"/>
    </row>
    <row r="29" spans="2:8">
      <c r="B29" s="216"/>
      <c r="C29" s="839" t="s">
        <v>1623</v>
      </c>
      <c r="D29" s="840">
        <v>24</v>
      </c>
      <c r="E29" s="841">
        <v>805</v>
      </c>
      <c r="F29" s="841">
        <v>5155</v>
      </c>
      <c r="G29" s="287">
        <v>0.15615906886517944</v>
      </c>
      <c r="H29" s="8"/>
    </row>
    <row r="30" spans="2:8">
      <c r="B30" s="216"/>
      <c r="C30" s="839" t="s">
        <v>1074</v>
      </c>
      <c r="D30" s="840">
        <v>25</v>
      </c>
      <c r="E30" s="841">
        <v>2479</v>
      </c>
      <c r="F30" s="841">
        <v>17154</v>
      </c>
      <c r="G30" s="287">
        <v>0.14451439897400023</v>
      </c>
      <c r="H30" s="8"/>
    </row>
    <row r="31" spans="2:8">
      <c r="B31" s="216"/>
      <c r="C31" s="839" t="s">
        <v>1266</v>
      </c>
      <c r="D31" s="840">
        <v>26</v>
      </c>
      <c r="E31" s="841">
        <v>96</v>
      </c>
      <c r="F31" s="841">
        <v>718</v>
      </c>
      <c r="G31" s="287">
        <v>0.13370473537604458</v>
      </c>
      <c r="H31" s="8"/>
    </row>
    <row r="32" spans="2:8">
      <c r="B32" s="216"/>
      <c r="C32" s="839" t="s">
        <v>1355</v>
      </c>
      <c r="D32" s="840">
        <v>27</v>
      </c>
      <c r="E32" s="841">
        <v>445</v>
      </c>
      <c r="F32" s="841">
        <v>3369</v>
      </c>
      <c r="G32" s="287">
        <v>0.13208667260314633</v>
      </c>
      <c r="H32" s="8"/>
    </row>
    <row r="33" spans="2:8">
      <c r="B33" s="216"/>
      <c r="C33" s="839" t="s">
        <v>1158</v>
      </c>
      <c r="D33" s="840">
        <v>28</v>
      </c>
      <c r="E33" s="841">
        <v>490</v>
      </c>
      <c r="F33" s="841">
        <v>3939</v>
      </c>
      <c r="G33" s="287">
        <v>0.1243970550901244</v>
      </c>
      <c r="H33" s="8"/>
    </row>
    <row r="34" spans="2:8">
      <c r="B34" s="216"/>
      <c r="C34" s="839" t="s">
        <v>1076</v>
      </c>
      <c r="D34" s="840">
        <v>29</v>
      </c>
      <c r="E34" s="841">
        <v>1645</v>
      </c>
      <c r="F34" s="841">
        <v>13931</v>
      </c>
      <c r="G34" s="287">
        <v>0.11808197545043428</v>
      </c>
      <c r="H34" s="8"/>
    </row>
    <row r="35" spans="2:8">
      <c r="B35" s="216"/>
      <c r="C35" s="839" t="s">
        <v>1387</v>
      </c>
      <c r="D35" s="840">
        <v>30</v>
      </c>
      <c r="E35" s="841">
        <v>18607</v>
      </c>
      <c r="F35" s="841">
        <v>158701</v>
      </c>
      <c r="G35" s="287">
        <v>0.11724563802370495</v>
      </c>
      <c r="H35" s="8"/>
    </row>
    <row r="36" spans="2:8">
      <c r="B36" s="216"/>
      <c r="C36" s="839" t="s">
        <v>1389</v>
      </c>
      <c r="D36" s="840">
        <v>31</v>
      </c>
      <c r="E36" s="841">
        <v>488</v>
      </c>
      <c r="F36" s="841">
        <v>4257</v>
      </c>
      <c r="G36" s="287">
        <v>0.11463471928588208</v>
      </c>
      <c r="H36" s="8"/>
    </row>
    <row r="37" spans="2:8">
      <c r="B37" s="216"/>
      <c r="C37" s="839" t="s">
        <v>359</v>
      </c>
      <c r="D37" s="840">
        <v>32</v>
      </c>
      <c r="E37" s="841">
        <v>29310</v>
      </c>
      <c r="F37" s="841">
        <v>260420</v>
      </c>
      <c r="G37" s="287">
        <v>0.11254895937332002</v>
      </c>
      <c r="H37" s="8"/>
    </row>
    <row r="38" spans="2:8">
      <c r="B38" s="216"/>
      <c r="C38" s="839" t="s">
        <v>1163</v>
      </c>
      <c r="D38" s="840">
        <v>33</v>
      </c>
      <c r="E38" s="841">
        <v>55</v>
      </c>
      <c r="F38" s="841">
        <v>494</v>
      </c>
      <c r="G38" s="287">
        <v>0.11133603238866396</v>
      </c>
      <c r="H38" s="8"/>
    </row>
    <row r="39" spans="2:8">
      <c r="B39" s="216"/>
      <c r="C39" s="842" t="s">
        <v>1628</v>
      </c>
      <c r="D39" s="840">
        <v>34</v>
      </c>
      <c r="E39" s="841">
        <v>848</v>
      </c>
      <c r="F39" s="841">
        <v>8278</v>
      </c>
      <c r="G39" s="782">
        <v>0.10244020294757188</v>
      </c>
      <c r="H39" s="8"/>
    </row>
    <row r="40" spans="2:8">
      <c r="B40" s="216"/>
      <c r="C40" s="839" t="s">
        <v>328</v>
      </c>
      <c r="D40" s="840">
        <v>35</v>
      </c>
      <c r="E40" s="841">
        <v>48062</v>
      </c>
      <c r="F40" s="841">
        <v>487362</v>
      </c>
      <c r="G40" s="287">
        <v>0.098616634042046777</v>
      </c>
      <c r="H40" s="8"/>
    </row>
    <row r="41" spans="2:8">
      <c r="B41" s="216"/>
      <c r="C41" s="839" t="s">
        <v>1193</v>
      </c>
      <c r="D41" s="840">
        <v>36</v>
      </c>
      <c r="E41" s="841">
        <v>4509</v>
      </c>
      <c r="F41" s="841">
        <v>46751</v>
      </c>
      <c r="G41" s="287">
        <v>0.096447134820645541</v>
      </c>
      <c r="H41" s="8"/>
    </row>
    <row r="42" spans="2:8">
      <c r="B42" s="216"/>
      <c r="C42" s="839" t="s">
        <v>2059</v>
      </c>
      <c r="D42" s="840">
        <v>37</v>
      </c>
      <c r="E42" s="841">
        <v>1317</v>
      </c>
      <c r="F42" s="841">
        <v>13936</v>
      </c>
      <c r="G42" s="287">
        <v>0.094503444316877155</v>
      </c>
      <c r="H42" s="8"/>
    </row>
    <row r="43" spans="2:8">
      <c r="B43" s="216"/>
      <c r="C43" s="839" t="s">
        <v>415</v>
      </c>
      <c r="D43" s="840">
        <v>38</v>
      </c>
      <c r="E43" s="841">
        <v>9401</v>
      </c>
      <c r="F43" s="841">
        <v>100405</v>
      </c>
      <c r="G43" s="287">
        <v>0.093630795279119564</v>
      </c>
      <c r="H43" s="8"/>
    </row>
    <row r="44" spans="2:8">
      <c r="B44" s="216"/>
      <c r="C44" s="839" t="s">
        <v>349</v>
      </c>
      <c r="D44" s="840">
        <v>39</v>
      </c>
      <c r="E44" s="841">
        <v>25745</v>
      </c>
      <c r="F44" s="841">
        <v>277270</v>
      </c>
      <c r="G44" s="287">
        <v>0.092851732967865253</v>
      </c>
      <c r="H44" s="8"/>
    </row>
    <row r="45" spans="2:8">
      <c r="B45" s="216"/>
      <c r="C45" s="839" t="s">
        <v>2062</v>
      </c>
      <c r="D45" s="840">
        <v>40</v>
      </c>
      <c r="E45" s="841">
        <v>54</v>
      </c>
      <c r="F45" s="841">
        <v>588</v>
      </c>
      <c r="G45" s="287">
        <v>0.091836734693877556</v>
      </c>
      <c r="H45" s="8"/>
    </row>
    <row r="46" spans="2:8">
      <c r="B46" s="216"/>
      <c r="C46" s="839" t="s">
        <v>176</v>
      </c>
      <c r="D46" s="840">
        <v>41</v>
      </c>
      <c r="E46" s="841">
        <v>79969</v>
      </c>
      <c r="F46" s="841">
        <v>886951</v>
      </c>
      <c r="G46" s="287">
        <v>0.090161688751689784</v>
      </c>
      <c r="H46" s="8"/>
    </row>
    <row r="47" spans="2:8">
      <c r="B47" s="216"/>
      <c r="C47" s="839" t="s">
        <v>632</v>
      </c>
      <c r="D47" s="840">
        <v>42</v>
      </c>
      <c r="E47" s="841">
        <v>61061</v>
      </c>
      <c r="F47" s="841">
        <v>679819</v>
      </c>
      <c r="G47" s="287">
        <v>0.089819496071748509</v>
      </c>
      <c r="H47" s="8"/>
    </row>
    <row r="48" spans="2:8">
      <c r="B48" s="216"/>
      <c r="C48" s="839" t="s">
        <v>419</v>
      </c>
      <c r="D48" s="840">
        <v>43</v>
      </c>
      <c r="E48" s="841">
        <v>2872</v>
      </c>
      <c r="F48" s="841">
        <v>32525</v>
      </c>
      <c r="G48" s="287">
        <v>0.088301306687163725</v>
      </c>
      <c r="H48" s="8"/>
    </row>
    <row r="49" spans="2:8">
      <c r="B49" s="216"/>
      <c r="C49" s="839" t="s">
        <v>220</v>
      </c>
      <c r="D49" s="840">
        <v>44</v>
      </c>
      <c r="E49" s="841">
        <v>73902</v>
      </c>
      <c r="F49" s="841">
        <v>839419</v>
      </c>
      <c r="G49" s="287">
        <v>0.088039465392134322</v>
      </c>
      <c r="H49" s="8"/>
    </row>
    <row r="50" spans="2:8">
      <c r="B50" s="216"/>
      <c r="C50" s="839" t="s">
        <v>219</v>
      </c>
      <c r="D50" s="840">
        <v>45</v>
      </c>
      <c r="E50" s="841">
        <v>63412</v>
      </c>
      <c r="F50" s="841">
        <v>730044</v>
      </c>
      <c r="G50" s="287">
        <v>0.086860517996175571</v>
      </c>
      <c r="H50" s="8"/>
    </row>
    <row r="51" spans="2:8">
      <c r="B51" s="216"/>
      <c r="C51" s="839" t="s">
        <v>399</v>
      </c>
      <c r="D51" s="840">
        <v>46</v>
      </c>
      <c r="E51" s="841">
        <v>10696</v>
      </c>
      <c r="F51" s="841">
        <v>123328</v>
      </c>
      <c r="G51" s="287">
        <v>0.086728074727555782</v>
      </c>
      <c r="H51" s="8"/>
    </row>
    <row r="52" spans="2:8">
      <c r="B52" s="216"/>
      <c r="C52" s="839" t="s">
        <v>338</v>
      </c>
      <c r="D52" s="840">
        <v>47</v>
      </c>
      <c r="E52" s="841">
        <v>37151</v>
      </c>
      <c r="F52" s="841">
        <v>433949</v>
      </c>
      <c r="G52" s="287">
        <v>0.085611442819317471</v>
      </c>
      <c r="H52" s="8"/>
    </row>
    <row r="53" spans="2:8">
      <c r="B53" s="216"/>
      <c r="C53" s="839" t="s">
        <v>1262</v>
      </c>
      <c r="D53" s="840">
        <v>48</v>
      </c>
      <c r="E53" s="841">
        <v>1396</v>
      </c>
      <c r="F53" s="841">
        <v>16456</v>
      </c>
      <c r="G53" s="287">
        <v>0.084832280019445788</v>
      </c>
      <c r="H53" s="8"/>
    </row>
    <row r="54" spans="2:8">
      <c r="B54" s="216"/>
      <c r="C54" s="839" t="s">
        <v>363</v>
      </c>
      <c r="D54" s="840">
        <v>49</v>
      </c>
      <c r="E54" s="841">
        <v>22552</v>
      </c>
      <c r="F54" s="841">
        <v>266325</v>
      </c>
      <c r="G54" s="287">
        <v>0.084678494320848591</v>
      </c>
      <c r="H54" s="8"/>
    </row>
    <row r="55" spans="2:8">
      <c r="B55" s="216"/>
      <c r="C55" s="839" t="s">
        <v>2067</v>
      </c>
      <c r="D55" s="840" t="s">
        <v>469</v>
      </c>
      <c r="E55" s="841">
        <v>7</v>
      </c>
      <c r="F55" s="841">
        <v>84</v>
      </c>
      <c r="G55" s="287">
        <v>0.083333333333333329</v>
      </c>
      <c r="H55" s="8"/>
    </row>
    <row r="56" spans="2:8">
      <c r="B56" s="216"/>
      <c r="C56" s="839" t="s">
        <v>1627</v>
      </c>
      <c r="D56" s="840" t="s">
        <v>469</v>
      </c>
      <c r="E56" s="841">
        <v>229</v>
      </c>
      <c r="F56" s="841">
        <v>2748</v>
      </c>
      <c r="G56" s="287">
        <v>0.083333333333333329</v>
      </c>
      <c r="H56" s="8"/>
    </row>
    <row r="57" spans="2:8">
      <c r="B57" s="216"/>
      <c r="C57" s="839" t="s">
        <v>1071</v>
      </c>
      <c r="D57" s="840">
        <v>52</v>
      </c>
      <c r="E57" s="841">
        <v>1962</v>
      </c>
      <c r="F57" s="841">
        <v>23806</v>
      </c>
      <c r="G57" s="287">
        <v>0.082416197597244389</v>
      </c>
      <c r="H57" s="8"/>
    </row>
    <row r="58" spans="2:8">
      <c r="B58" s="216"/>
      <c r="C58" s="839" t="s">
        <v>2063</v>
      </c>
      <c r="D58" s="840">
        <v>53</v>
      </c>
      <c r="E58" s="841">
        <v>32</v>
      </c>
      <c r="F58" s="841">
        <v>389</v>
      </c>
      <c r="G58" s="287">
        <v>0.082262210796915161</v>
      </c>
      <c r="H58" s="8"/>
    </row>
    <row r="59" spans="2:8">
      <c r="B59" s="216"/>
      <c r="C59" s="839" t="s">
        <v>477</v>
      </c>
      <c r="D59" s="840">
        <v>54</v>
      </c>
      <c r="E59" s="841">
        <v>21788</v>
      </c>
      <c r="F59" s="841">
        <v>265324</v>
      </c>
      <c r="G59" s="287">
        <v>0.082118466478720356</v>
      </c>
      <c r="H59" s="8"/>
    </row>
    <row r="60" spans="2:8">
      <c r="B60" s="216"/>
      <c r="C60" s="839" t="s">
        <v>744</v>
      </c>
      <c r="D60" s="840">
        <v>55</v>
      </c>
      <c r="E60" s="841">
        <v>11734</v>
      </c>
      <c r="F60" s="841">
        <v>144399</v>
      </c>
      <c r="G60" s="287">
        <v>0.081260950560599454</v>
      </c>
      <c r="H60" s="8"/>
    </row>
    <row r="61" spans="2:8">
      <c r="B61" s="216"/>
      <c r="C61" s="839" t="s">
        <v>935</v>
      </c>
      <c r="D61" s="840">
        <v>56</v>
      </c>
      <c r="E61" s="841">
        <v>2078</v>
      </c>
      <c r="F61" s="841">
        <v>25732</v>
      </c>
      <c r="G61" s="287">
        <v>0.080755479558526355</v>
      </c>
      <c r="H61" s="8"/>
    </row>
    <row r="62" spans="2:8">
      <c r="B62" s="216"/>
      <c r="C62" s="839" t="s">
        <v>373</v>
      </c>
      <c r="D62" s="840">
        <v>57</v>
      </c>
      <c r="E62" s="841">
        <v>13362</v>
      </c>
      <c r="F62" s="841">
        <v>168075</v>
      </c>
      <c r="G62" s="287">
        <v>0.07950022311468094</v>
      </c>
      <c r="H62" s="8"/>
    </row>
    <row r="63" spans="2:8">
      <c r="B63" s="216"/>
      <c r="C63" s="839" t="s">
        <v>505</v>
      </c>
      <c r="D63" s="840">
        <v>58</v>
      </c>
      <c r="E63" s="841">
        <v>16100</v>
      </c>
      <c r="F63" s="841">
        <v>206323</v>
      </c>
      <c r="G63" s="287">
        <v>0.078032987112440208</v>
      </c>
      <c r="H63" s="8"/>
    </row>
    <row r="64" spans="2:8">
      <c r="B64" s="216"/>
      <c r="C64" s="839" t="s">
        <v>249</v>
      </c>
      <c r="D64" s="840">
        <v>59</v>
      </c>
      <c r="E64" s="841">
        <v>36036</v>
      </c>
      <c r="F64" s="841">
        <v>471305</v>
      </c>
      <c r="G64" s="287">
        <v>0.076460041798835143</v>
      </c>
      <c r="H64" s="8"/>
    </row>
    <row r="65" spans="2:8">
      <c r="B65" s="216"/>
      <c r="C65" s="839" t="s">
        <v>353</v>
      </c>
      <c r="D65" s="840">
        <v>60</v>
      </c>
      <c r="E65" s="841">
        <v>24153</v>
      </c>
      <c r="F65" s="841">
        <v>316832</v>
      </c>
      <c r="G65" s="287">
        <v>0.076232830017169989</v>
      </c>
      <c r="H65" s="8"/>
    </row>
    <row r="66" spans="2:8">
      <c r="B66" s="216"/>
      <c r="C66" s="839" t="s">
        <v>218</v>
      </c>
      <c r="D66" s="840">
        <v>61</v>
      </c>
      <c r="E66" s="841">
        <v>215859</v>
      </c>
      <c r="F66" s="841">
        <v>2924682</v>
      </c>
      <c r="G66" s="287">
        <v>0.073805972751909435</v>
      </c>
      <c r="H66" s="8"/>
    </row>
    <row r="67" spans="2:8">
      <c r="B67" s="216"/>
      <c r="C67" s="839" t="s">
        <v>175</v>
      </c>
      <c r="D67" s="840">
        <v>62</v>
      </c>
      <c r="E67" s="841">
        <v>101109</v>
      </c>
      <c r="F67" s="841">
        <v>1384728</v>
      </c>
      <c r="G67" s="287">
        <v>0.073017227932128184</v>
      </c>
      <c r="H67" s="8"/>
    </row>
    <row r="68" spans="2:8">
      <c r="B68" s="216"/>
      <c r="C68" s="839" t="s">
        <v>1619</v>
      </c>
      <c r="D68" s="840">
        <v>63</v>
      </c>
      <c r="E68" s="841">
        <v>3676</v>
      </c>
      <c r="F68" s="841">
        <v>50806</v>
      </c>
      <c r="G68" s="287">
        <v>0.07235365901665157</v>
      </c>
      <c r="H68" s="8"/>
    </row>
    <row r="69" spans="2:8">
      <c r="B69" s="216"/>
      <c r="C69" s="839" t="s">
        <v>1073</v>
      </c>
      <c r="D69" s="840">
        <v>64</v>
      </c>
      <c r="E69" s="841">
        <v>1355</v>
      </c>
      <c r="F69" s="841">
        <v>19036</v>
      </c>
      <c r="G69" s="287">
        <v>0.071180920361420472</v>
      </c>
      <c r="H69" s="8"/>
    </row>
    <row r="70" spans="2:8">
      <c r="B70" s="216"/>
      <c r="C70" s="839" t="s">
        <v>335</v>
      </c>
      <c r="D70" s="840">
        <v>65</v>
      </c>
      <c r="E70" s="841">
        <v>29661</v>
      </c>
      <c r="F70" s="841">
        <v>425378</v>
      </c>
      <c r="G70" s="287">
        <v>0.069728570824067068</v>
      </c>
      <c r="H70" s="8"/>
    </row>
    <row r="71" spans="2:8">
      <c r="B71" s="216"/>
      <c r="C71" s="839" t="s">
        <v>344</v>
      </c>
      <c r="D71" s="840">
        <v>66</v>
      </c>
      <c r="E71" s="841">
        <v>26572</v>
      </c>
      <c r="F71" s="841">
        <v>381775</v>
      </c>
      <c r="G71" s="287">
        <v>0.069601204898173008</v>
      </c>
      <c r="H71" s="8"/>
    </row>
    <row r="72" spans="2:8">
      <c r="B72" s="216"/>
      <c r="C72" s="839" t="s">
        <v>342</v>
      </c>
      <c r="D72" s="840">
        <v>67</v>
      </c>
      <c r="E72" s="841">
        <v>18637</v>
      </c>
      <c r="F72" s="841">
        <v>268381</v>
      </c>
      <c r="G72" s="287">
        <v>0.069442322668147149</v>
      </c>
      <c r="H72" s="8"/>
    </row>
    <row r="73" spans="2:8">
      <c r="B73" s="216"/>
      <c r="C73" s="839" t="s">
        <v>350</v>
      </c>
      <c r="D73" s="840">
        <v>68</v>
      </c>
      <c r="E73" s="841">
        <v>28523</v>
      </c>
      <c r="F73" s="841">
        <v>412637</v>
      </c>
      <c r="G73" s="287">
        <v>0.069123709216575346</v>
      </c>
      <c r="H73" s="8"/>
    </row>
    <row r="74" spans="2:8">
      <c r="B74" s="216"/>
      <c r="C74" s="839" t="s">
        <v>178</v>
      </c>
      <c r="D74" s="840">
        <v>69</v>
      </c>
      <c r="E74" s="841">
        <v>65482</v>
      </c>
      <c r="F74" s="841">
        <v>952196</v>
      </c>
      <c r="G74" s="287">
        <v>0.068769455028166476</v>
      </c>
      <c r="H74" s="8"/>
    </row>
    <row r="75" spans="2:8">
      <c r="B75" s="216"/>
      <c r="C75" s="839" t="s">
        <v>600</v>
      </c>
      <c r="D75" s="840">
        <v>70</v>
      </c>
      <c r="E75" s="841">
        <v>4403</v>
      </c>
      <c r="F75" s="841">
        <v>64230</v>
      </c>
      <c r="G75" s="287">
        <v>0.068550521563132488</v>
      </c>
      <c r="H75" s="8"/>
    </row>
    <row r="76" spans="2:8">
      <c r="B76" s="216"/>
      <c r="C76" s="839" t="s">
        <v>383</v>
      </c>
      <c r="D76" s="840">
        <v>71</v>
      </c>
      <c r="E76" s="841">
        <v>11359</v>
      </c>
      <c r="F76" s="841">
        <v>169700</v>
      </c>
      <c r="G76" s="287">
        <v>0.066935769004124929</v>
      </c>
      <c r="H76" s="8"/>
    </row>
    <row r="77" spans="2:8">
      <c r="B77" s="216"/>
      <c r="C77" s="839" t="s">
        <v>654</v>
      </c>
      <c r="D77" s="840">
        <v>72</v>
      </c>
      <c r="E77" s="841">
        <v>18798</v>
      </c>
      <c r="F77" s="841">
        <v>282373</v>
      </c>
      <c r="G77" s="287">
        <v>0.066571520648220611</v>
      </c>
      <c r="H77" s="8"/>
    </row>
    <row r="78" spans="2:8">
      <c r="B78" s="216"/>
      <c r="C78" s="839" t="s">
        <v>372</v>
      </c>
      <c r="D78" s="840">
        <v>73</v>
      </c>
      <c r="E78" s="841">
        <v>10195</v>
      </c>
      <c r="F78" s="841">
        <v>153148</v>
      </c>
      <c r="G78" s="287">
        <v>0.06656959281218168</v>
      </c>
      <c r="H78" s="8"/>
    </row>
    <row r="79" spans="2:8">
      <c r="B79" s="216"/>
      <c r="C79" s="839" t="s">
        <v>371</v>
      </c>
      <c r="D79" s="840">
        <v>74</v>
      </c>
      <c r="E79" s="841">
        <v>11135</v>
      </c>
      <c r="F79" s="841">
        <v>177114</v>
      </c>
      <c r="G79" s="287">
        <v>0.062869112548979755</v>
      </c>
      <c r="H79" s="8"/>
    </row>
    <row r="80" spans="2:8">
      <c r="B80" s="216"/>
      <c r="C80" s="839" t="s">
        <v>339</v>
      </c>
      <c r="D80" s="840">
        <v>75</v>
      </c>
      <c r="E80" s="841">
        <v>18708</v>
      </c>
      <c r="F80" s="841">
        <v>307017</v>
      </c>
      <c r="G80" s="287">
        <v>0.060934736512961822</v>
      </c>
      <c r="H80" s="8"/>
    </row>
    <row r="81" spans="2:10">
      <c r="B81" s="216"/>
      <c r="C81" s="839" t="s">
        <v>323</v>
      </c>
      <c r="D81" s="840">
        <v>76</v>
      </c>
      <c r="E81" s="841">
        <v>23169</v>
      </c>
      <c r="F81" s="841">
        <v>383998</v>
      </c>
      <c r="G81" s="287">
        <v>0.060336251751311208</v>
      </c>
      <c r="H81" s="8"/>
      <c r="J81" s="838"/>
    </row>
    <row r="82" spans="2:8">
      <c r="B82" s="216"/>
      <c r="C82" s="839" t="s">
        <v>1955</v>
      </c>
      <c r="D82" s="840">
        <v>77</v>
      </c>
      <c r="E82" s="841">
        <v>160</v>
      </c>
      <c r="F82" s="841">
        <v>2710</v>
      </c>
      <c r="G82" s="287">
        <v>0.059040590405904057</v>
      </c>
      <c r="H82" s="8"/>
    </row>
    <row r="83" spans="2:8">
      <c r="B83" s="216"/>
      <c r="C83" s="839" t="s">
        <v>237</v>
      </c>
      <c r="D83" s="840">
        <v>78</v>
      </c>
      <c r="E83" s="841">
        <v>114468</v>
      </c>
      <c r="F83" s="841">
        <v>1968344</v>
      </c>
      <c r="G83" s="287">
        <v>0.058154468934291971</v>
      </c>
      <c r="H83" s="8"/>
    </row>
    <row r="84" spans="2:8">
      <c r="B84" s="216"/>
      <c r="C84" s="839" t="s">
        <v>364</v>
      </c>
      <c r="D84" s="840">
        <v>79</v>
      </c>
      <c r="E84" s="841">
        <v>11906</v>
      </c>
      <c r="F84" s="841">
        <v>210161</v>
      </c>
      <c r="G84" s="287">
        <v>0.056651805044703823</v>
      </c>
      <c r="H84" s="8"/>
    </row>
    <row r="85" spans="2:8">
      <c r="B85" s="216"/>
      <c r="C85" s="245" t="s">
        <v>326</v>
      </c>
      <c r="D85" s="840">
        <v>80</v>
      </c>
      <c r="E85" s="841">
        <v>21472</v>
      </c>
      <c r="F85" s="841">
        <v>379054</v>
      </c>
      <c r="G85" s="287">
        <v>0.056646282587705182</v>
      </c>
      <c r="H85" s="8"/>
    </row>
    <row r="86" spans="2:8">
      <c r="B86" s="216"/>
      <c r="C86" s="839" t="s">
        <v>404</v>
      </c>
      <c r="D86" s="840">
        <v>81</v>
      </c>
      <c r="E86" s="841">
        <v>3282</v>
      </c>
      <c r="F86" s="841">
        <v>58243</v>
      </c>
      <c r="G86" s="287">
        <v>0.056350119327644527</v>
      </c>
      <c r="H86" s="8"/>
    </row>
    <row r="87" spans="2:8">
      <c r="B87" s="216"/>
      <c r="C87" s="839" t="s">
        <v>382</v>
      </c>
      <c r="D87" s="840">
        <v>82</v>
      </c>
      <c r="E87" s="841">
        <v>8036</v>
      </c>
      <c r="F87" s="841">
        <v>143879</v>
      </c>
      <c r="G87" s="287">
        <v>0.055852487159349172</v>
      </c>
      <c r="H87" s="8"/>
    </row>
    <row r="88" spans="2:8">
      <c r="B88" s="216"/>
      <c r="C88" s="839" t="s">
        <v>1358</v>
      </c>
      <c r="D88" s="840">
        <v>83</v>
      </c>
      <c r="E88" s="841">
        <v>112</v>
      </c>
      <c r="F88" s="841">
        <v>2061</v>
      </c>
      <c r="G88" s="287">
        <v>0.054342552159146046</v>
      </c>
      <c r="H88" s="8"/>
    </row>
    <row r="89" spans="2:8">
      <c r="B89" s="216"/>
      <c r="C89" s="839" t="s">
        <v>1625</v>
      </c>
      <c r="D89" s="840">
        <v>84</v>
      </c>
      <c r="E89" s="841">
        <v>166</v>
      </c>
      <c r="F89" s="841">
        <v>3076</v>
      </c>
      <c r="G89" s="287">
        <v>0.053966189856957086</v>
      </c>
      <c r="H89" s="8"/>
    </row>
    <row r="90" spans="2:8">
      <c r="B90" s="216"/>
      <c r="C90" s="839" t="s">
        <v>347</v>
      </c>
      <c r="D90" s="840">
        <v>85</v>
      </c>
      <c r="E90" s="841">
        <v>20325</v>
      </c>
      <c r="F90" s="841">
        <v>380169</v>
      </c>
      <c r="G90" s="287">
        <v>0.053463065110516642</v>
      </c>
      <c r="H90" s="8"/>
    </row>
    <row r="91" spans="2:8">
      <c r="B91" s="216"/>
      <c r="C91" s="839" t="s">
        <v>397</v>
      </c>
      <c r="D91" s="840">
        <v>86</v>
      </c>
      <c r="E91" s="841">
        <v>7924</v>
      </c>
      <c r="F91" s="841">
        <v>148539</v>
      </c>
      <c r="G91" s="287">
        <v>0.053346259231582281</v>
      </c>
      <c r="H91" s="8"/>
    </row>
    <row r="92" spans="2:8">
      <c r="B92" s="216"/>
      <c r="C92" s="839" t="s">
        <v>1176</v>
      </c>
      <c r="D92" s="840">
        <v>87</v>
      </c>
      <c r="E92" s="841">
        <v>77</v>
      </c>
      <c r="F92" s="841">
        <v>1450</v>
      </c>
      <c r="G92" s="287">
        <v>0.053103448275862067</v>
      </c>
      <c r="H92" s="8"/>
    </row>
    <row r="93" spans="2:8">
      <c r="B93" s="216"/>
      <c r="C93" s="839" t="s">
        <v>1357</v>
      </c>
      <c r="D93" s="840">
        <v>88</v>
      </c>
      <c r="E93" s="841">
        <v>183</v>
      </c>
      <c r="F93" s="841">
        <v>3457</v>
      </c>
      <c r="G93" s="287">
        <v>0.052936071738501594</v>
      </c>
      <c r="H93" s="8"/>
    </row>
    <row r="94" spans="2:8">
      <c r="B94" s="216"/>
      <c r="C94" s="839" t="s">
        <v>393</v>
      </c>
      <c r="D94" s="840">
        <v>89</v>
      </c>
      <c r="E94" s="841">
        <v>7915</v>
      </c>
      <c r="F94" s="841">
        <v>153234</v>
      </c>
      <c r="G94" s="287">
        <v>0.051653027396008716</v>
      </c>
      <c r="H94" s="8"/>
    </row>
    <row r="95" spans="2:8">
      <c r="B95" s="216"/>
      <c r="C95" s="839" t="s">
        <v>951</v>
      </c>
      <c r="D95" s="840">
        <v>90</v>
      </c>
      <c r="E95" s="841">
        <v>758</v>
      </c>
      <c r="F95" s="841">
        <v>14792</v>
      </c>
      <c r="G95" s="287">
        <v>0.051243915630070309</v>
      </c>
      <c r="H95" s="8"/>
    </row>
    <row r="96" spans="2:8">
      <c r="B96" s="216"/>
      <c r="C96" s="839" t="s">
        <v>598</v>
      </c>
      <c r="D96" s="840">
        <v>91</v>
      </c>
      <c r="E96" s="841">
        <v>2652</v>
      </c>
      <c r="F96" s="841">
        <v>51775</v>
      </c>
      <c r="G96" s="287">
        <v>0.05122163206180589</v>
      </c>
      <c r="H96" s="8"/>
    </row>
    <row r="97" spans="2:8">
      <c r="B97" s="216"/>
      <c r="C97" s="839" t="s">
        <v>402</v>
      </c>
      <c r="D97" s="840">
        <v>92</v>
      </c>
      <c r="E97" s="841">
        <v>9568</v>
      </c>
      <c r="F97" s="841">
        <v>188847</v>
      </c>
      <c r="G97" s="287">
        <v>0.050665353434261595</v>
      </c>
      <c r="H97" s="8"/>
    </row>
    <row r="98" spans="2:8">
      <c r="B98" s="216"/>
      <c r="C98" s="839" t="s">
        <v>174</v>
      </c>
      <c r="D98" s="840">
        <v>93</v>
      </c>
      <c r="E98" s="841">
        <v>66870</v>
      </c>
      <c r="F98" s="841">
        <v>1344665</v>
      </c>
      <c r="G98" s="287">
        <v>0.049729858366210168</v>
      </c>
      <c r="H98" s="8"/>
    </row>
    <row r="99" spans="2:8">
      <c r="B99" s="216"/>
      <c r="C99" s="839" t="s">
        <v>374</v>
      </c>
      <c r="D99" s="840">
        <v>94</v>
      </c>
      <c r="E99" s="841">
        <v>9172</v>
      </c>
      <c r="F99" s="841">
        <v>184601</v>
      </c>
      <c r="G99" s="287">
        <v>0.049685537998169022</v>
      </c>
      <c r="H99" s="8"/>
    </row>
    <row r="100" spans="2:8">
      <c r="B100" s="216"/>
      <c r="C100" s="839" t="s">
        <v>409</v>
      </c>
      <c r="D100" s="840">
        <v>95</v>
      </c>
      <c r="E100" s="841">
        <v>3608</v>
      </c>
      <c r="F100" s="841">
        <v>73160</v>
      </c>
      <c r="G100" s="287">
        <v>0.049316566429743032</v>
      </c>
      <c r="H100" s="8"/>
    </row>
    <row r="101" spans="2:8">
      <c r="B101" s="216"/>
      <c r="C101" s="839" t="s">
        <v>416</v>
      </c>
      <c r="D101" s="840">
        <v>96</v>
      </c>
      <c r="E101" s="841">
        <v>2314</v>
      </c>
      <c r="F101" s="841">
        <v>47110</v>
      </c>
      <c r="G101" s="287">
        <v>0.0491190829972405</v>
      </c>
      <c r="H101" s="8"/>
    </row>
    <row r="102" spans="2:8">
      <c r="B102" s="216"/>
      <c r="C102" s="839" t="s">
        <v>773</v>
      </c>
      <c r="D102" s="840">
        <v>97</v>
      </c>
      <c r="E102" s="841">
        <v>5008</v>
      </c>
      <c r="F102" s="841">
        <v>102812</v>
      </c>
      <c r="G102" s="287">
        <v>0.04871026728397463</v>
      </c>
      <c r="H102" s="8"/>
    </row>
    <row r="103" spans="2:8">
      <c r="B103" s="216"/>
      <c r="C103" s="839" t="s">
        <v>361</v>
      </c>
      <c r="D103" s="840">
        <v>98</v>
      </c>
      <c r="E103" s="841">
        <v>7298</v>
      </c>
      <c r="F103" s="841">
        <v>152333</v>
      </c>
      <c r="G103" s="287">
        <v>0.047908201112037446</v>
      </c>
      <c r="H103" s="8"/>
    </row>
    <row r="104" spans="2:8">
      <c r="B104" s="216"/>
      <c r="C104" s="839" t="s">
        <v>213</v>
      </c>
      <c r="D104" s="840">
        <v>99</v>
      </c>
      <c r="E104" s="841">
        <v>118964</v>
      </c>
      <c r="F104" s="841">
        <v>2518255</v>
      </c>
      <c r="G104" s="287">
        <v>0.047240648782589531</v>
      </c>
      <c r="H104" s="8"/>
    </row>
    <row r="105" spans="2:8">
      <c r="B105" s="216"/>
      <c r="C105" s="839" t="s">
        <v>381</v>
      </c>
      <c r="D105" s="840">
        <v>100</v>
      </c>
      <c r="E105" s="841">
        <v>7844</v>
      </c>
      <c r="F105" s="841">
        <v>168844</v>
      </c>
      <c r="G105" s="287">
        <v>0.046457084646182277</v>
      </c>
      <c r="H105" s="8"/>
    </row>
    <row r="106" spans="2:8">
      <c r="B106" s="216"/>
      <c r="C106" s="839" t="s">
        <v>358</v>
      </c>
      <c r="D106" s="840">
        <v>101</v>
      </c>
      <c r="E106" s="841">
        <v>15381</v>
      </c>
      <c r="F106" s="841">
        <v>334057</v>
      </c>
      <c r="G106" s="287">
        <v>0.046043040558946528</v>
      </c>
      <c r="H106" s="8"/>
    </row>
    <row r="107" spans="2:8">
      <c r="B107" s="216"/>
      <c r="C107" s="839" t="s">
        <v>629</v>
      </c>
      <c r="D107" s="840">
        <v>102</v>
      </c>
      <c r="E107" s="841">
        <v>10589</v>
      </c>
      <c r="F107" s="841">
        <v>233031</v>
      </c>
      <c r="G107" s="287">
        <v>0.045440306225351994</v>
      </c>
      <c r="H107" s="8"/>
    </row>
    <row r="108" spans="2:8">
      <c r="B108" s="216"/>
      <c r="C108" s="839" t="s">
        <v>212</v>
      </c>
      <c r="D108" s="840">
        <v>103</v>
      </c>
      <c r="E108" s="841">
        <v>41709</v>
      </c>
      <c r="F108" s="841">
        <v>934147</v>
      </c>
      <c r="G108" s="287">
        <v>0.044649289672824513</v>
      </c>
      <c r="H108" s="8"/>
    </row>
    <row r="109" spans="2:8" s="141" customFormat="1">
      <c r="B109" s="216"/>
      <c r="C109" s="839" t="s">
        <v>665</v>
      </c>
      <c r="D109" s="840">
        <v>104</v>
      </c>
      <c r="E109" s="841">
        <v>1060</v>
      </c>
      <c r="F109" s="841">
        <v>24027</v>
      </c>
      <c r="G109" s="287">
        <v>0.044117035002289091</v>
      </c>
      <c r="H109" s="8"/>
    </row>
    <row r="110" spans="2:8">
      <c r="B110" s="216"/>
      <c r="C110" s="839" t="s">
        <v>1391</v>
      </c>
      <c r="D110" s="840">
        <v>105</v>
      </c>
      <c r="E110" s="841">
        <v>55</v>
      </c>
      <c r="F110" s="841">
        <v>1258</v>
      </c>
      <c r="G110" s="287">
        <v>0.04372019077901431</v>
      </c>
      <c r="H110" s="8"/>
    </row>
    <row r="111" spans="2:8">
      <c r="B111" s="216"/>
      <c r="C111" s="839" t="s">
        <v>651</v>
      </c>
      <c r="D111" s="840">
        <v>106</v>
      </c>
      <c r="E111" s="841">
        <v>6579</v>
      </c>
      <c r="F111" s="841">
        <v>154796</v>
      </c>
      <c r="G111" s="287">
        <v>0.042501098219592234</v>
      </c>
      <c r="H111" s="8"/>
    </row>
    <row r="112" spans="2:8">
      <c r="B112" s="216"/>
      <c r="C112" s="839" t="s">
        <v>182</v>
      </c>
      <c r="D112" s="840">
        <v>107</v>
      </c>
      <c r="E112" s="841">
        <v>19335</v>
      </c>
      <c r="F112" s="841">
        <v>460525</v>
      </c>
      <c r="G112" s="287">
        <v>0.041984691384832531</v>
      </c>
      <c r="H112" s="8"/>
    </row>
    <row r="113" spans="2:8">
      <c r="B113" s="216"/>
      <c r="C113" s="839" t="s">
        <v>1077</v>
      </c>
      <c r="D113" s="840">
        <v>108</v>
      </c>
      <c r="E113" s="841">
        <v>235</v>
      </c>
      <c r="F113" s="841">
        <v>5877</v>
      </c>
      <c r="G113" s="287">
        <v>0.039986387612727582</v>
      </c>
      <c r="H113" s="8"/>
    </row>
    <row r="114" spans="2:8">
      <c r="B114" s="216"/>
      <c r="C114" s="839" t="s">
        <v>324</v>
      </c>
      <c r="D114" s="840">
        <v>109</v>
      </c>
      <c r="E114" s="841">
        <v>16756</v>
      </c>
      <c r="F114" s="841">
        <v>422046</v>
      </c>
      <c r="G114" s="287">
        <v>0.039701833449434419</v>
      </c>
      <c r="H114" s="8"/>
    </row>
    <row r="115" spans="2:8">
      <c r="B115" s="216"/>
      <c r="C115" s="839" t="s">
        <v>1269</v>
      </c>
      <c r="D115" s="840">
        <v>110</v>
      </c>
      <c r="E115" s="841">
        <v>10605</v>
      </c>
      <c r="F115" s="841">
        <v>280413</v>
      </c>
      <c r="G115" s="287">
        <v>0.037819216655433238</v>
      </c>
      <c r="H115" s="8"/>
    </row>
    <row r="116" spans="2:8">
      <c r="B116" s="216"/>
      <c r="C116" s="839" t="s">
        <v>1181</v>
      </c>
      <c r="D116" s="840">
        <v>111</v>
      </c>
      <c r="E116" s="841">
        <v>244</v>
      </c>
      <c r="F116" s="841">
        <v>6584</v>
      </c>
      <c r="G116" s="287">
        <v>0.037059538274605106</v>
      </c>
      <c r="H116" s="8"/>
    </row>
    <row r="117" spans="2:8">
      <c r="B117" s="216"/>
      <c r="C117" s="839" t="s">
        <v>394</v>
      </c>
      <c r="D117" s="840">
        <v>112</v>
      </c>
      <c r="E117" s="841">
        <v>7208</v>
      </c>
      <c r="F117" s="841">
        <v>204603</v>
      </c>
      <c r="G117" s="287">
        <v>0.035229199962854896</v>
      </c>
      <c r="H117" s="8"/>
    </row>
    <row r="118" spans="2:8">
      <c r="B118" s="216"/>
      <c r="C118" s="839" t="s">
        <v>330</v>
      </c>
      <c r="D118" s="840">
        <v>113</v>
      </c>
      <c r="E118" s="841">
        <v>12987</v>
      </c>
      <c r="F118" s="841">
        <v>383410</v>
      </c>
      <c r="G118" s="287">
        <v>0.033872355963589888</v>
      </c>
      <c r="H118" s="8"/>
    </row>
    <row r="119" spans="2:8">
      <c r="B119" s="216"/>
      <c r="C119" s="839" t="s">
        <v>240</v>
      </c>
      <c r="D119" s="840">
        <v>114</v>
      </c>
      <c r="E119" s="841">
        <v>40431</v>
      </c>
      <c r="F119" s="841">
        <v>1229959</v>
      </c>
      <c r="G119" s="287">
        <v>0.032871827434898235</v>
      </c>
      <c r="H119" s="8"/>
    </row>
    <row r="120" spans="2:8">
      <c r="B120" s="216"/>
      <c r="C120" s="839" t="s">
        <v>403</v>
      </c>
      <c r="D120" s="840">
        <v>115</v>
      </c>
      <c r="E120" s="841">
        <v>4043</v>
      </c>
      <c r="F120" s="841">
        <v>123189</v>
      </c>
      <c r="G120" s="287">
        <v>0.032819488753054252</v>
      </c>
      <c r="H120" s="8"/>
    </row>
    <row r="121" spans="2:8">
      <c r="B121" s="216"/>
      <c r="C121" s="839" t="s">
        <v>1140</v>
      </c>
      <c r="D121" s="840">
        <v>116</v>
      </c>
      <c r="E121" s="841">
        <v>124</v>
      </c>
      <c r="F121" s="841">
        <v>3832</v>
      </c>
      <c r="G121" s="287">
        <v>0.032359081419624215</v>
      </c>
      <c r="H121" s="8"/>
    </row>
    <row r="122" spans="2:8">
      <c r="B122" s="216"/>
      <c r="C122" s="839" t="s">
        <v>996</v>
      </c>
      <c r="D122" s="840">
        <v>117</v>
      </c>
      <c r="E122" s="841">
        <v>1650</v>
      </c>
      <c r="F122" s="841">
        <v>52029</v>
      </c>
      <c r="G122" s="287">
        <v>0.031713083088277694</v>
      </c>
      <c r="H122" s="8"/>
    </row>
    <row r="123" spans="2:8">
      <c r="B123" s="216"/>
      <c r="C123" s="839" t="s">
        <v>355</v>
      </c>
      <c r="D123" s="840">
        <v>118</v>
      </c>
      <c r="E123" s="841">
        <v>7512</v>
      </c>
      <c r="F123" s="841">
        <v>247961</v>
      </c>
      <c r="G123" s="287">
        <v>0.030295086727348253</v>
      </c>
      <c r="H123" s="8"/>
    </row>
    <row r="124" spans="2:8">
      <c r="B124" s="216"/>
      <c r="C124" s="839" t="s">
        <v>486</v>
      </c>
      <c r="D124" s="840">
        <v>119</v>
      </c>
      <c r="E124" s="841">
        <v>11006</v>
      </c>
      <c r="F124" s="841">
        <v>382103</v>
      </c>
      <c r="G124" s="287">
        <v>0.028803751867951834</v>
      </c>
      <c r="H124" s="8"/>
    </row>
    <row r="125" spans="2:8">
      <c r="B125" s="216"/>
      <c r="C125" s="839" t="s">
        <v>1294</v>
      </c>
      <c r="D125" s="840">
        <v>120</v>
      </c>
      <c r="E125" s="841">
        <v>9227</v>
      </c>
      <c r="F125" s="841">
        <v>322445</v>
      </c>
      <c r="G125" s="287">
        <v>0.028615732915691049</v>
      </c>
      <c r="H125" s="8"/>
    </row>
    <row r="126" spans="2:8">
      <c r="B126" s="216"/>
      <c r="C126" s="839" t="s">
        <v>376</v>
      </c>
      <c r="D126" s="840">
        <v>121</v>
      </c>
      <c r="E126" s="841">
        <v>7361</v>
      </c>
      <c r="F126" s="841">
        <v>263808</v>
      </c>
      <c r="G126" s="287">
        <v>0.027902868753032509</v>
      </c>
      <c r="H126" s="8"/>
    </row>
    <row r="127" spans="2:8">
      <c r="B127" s="216"/>
      <c r="C127" s="839" t="s">
        <v>215</v>
      </c>
      <c r="D127" s="840">
        <v>122</v>
      </c>
      <c r="E127" s="841">
        <v>27451</v>
      </c>
      <c r="F127" s="841">
        <v>985279</v>
      </c>
      <c r="G127" s="287">
        <v>0.027861143899342217</v>
      </c>
      <c r="H127" s="8"/>
    </row>
    <row r="128" spans="2:8">
      <c r="B128" s="216"/>
      <c r="C128" s="839" t="s">
        <v>422</v>
      </c>
      <c r="D128" s="840">
        <v>123</v>
      </c>
      <c r="E128" s="841">
        <v>709</v>
      </c>
      <c r="F128" s="841">
        <v>26282</v>
      </c>
      <c r="G128" s="287">
        <v>0.026976638003196104</v>
      </c>
      <c r="H128" s="8"/>
    </row>
    <row r="129" spans="2:8">
      <c r="B129" s="216"/>
      <c r="C129" s="839" t="s">
        <v>428</v>
      </c>
      <c r="D129" s="840">
        <v>124</v>
      </c>
      <c r="E129" s="841">
        <v>353</v>
      </c>
      <c r="F129" s="841">
        <v>13863</v>
      </c>
      <c r="G129" s="287">
        <v>0.025463463896703457</v>
      </c>
      <c r="H129" s="8"/>
    </row>
    <row r="130" spans="2:8">
      <c r="B130" s="216"/>
      <c r="C130" s="839" t="s">
        <v>655</v>
      </c>
      <c r="D130" s="840">
        <v>125</v>
      </c>
      <c r="E130" s="841">
        <v>3184</v>
      </c>
      <c r="F130" s="841">
        <v>129364</v>
      </c>
      <c r="G130" s="287">
        <v>0.024612720695092915</v>
      </c>
      <c r="H130" s="8"/>
    </row>
    <row r="131" spans="2:8">
      <c r="B131" s="216"/>
      <c r="C131" s="839" t="s">
        <v>430</v>
      </c>
      <c r="D131" s="840">
        <v>126</v>
      </c>
      <c r="E131" s="841">
        <v>311</v>
      </c>
      <c r="F131" s="841">
        <v>13131</v>
      </c>
      <c r="G131" s="287">
        <v>0.023684410935953089</v>
      </c>
      <c r="H131" s="8"/>
    </row>
    <row r="132" spans="2:8">
      <c r="B132" s="216"/>
      <c r="C132" s="843" t="s">
        <v>662</v>
      </c>
      <c r="D132" s="840">
        <v>127</v>
      </c>
      <c r="E132" s="844">
        <v>526</v>
      </c>
      <c r="F132" s="844">
        <v>22246</v>
      </c>
      <c r="G132" s="287">
        <v>0.023644700170817226</v>
      </c>
      <c r="H132" s="8"/>
    </row>
    <row r="133" spans="2:8">
      <c r="B133" s="216"/>
      <c r="C133" s="839" t="s">
        <v>2066</v>
      </c>
      <c r="D133" s="840">
        <v>128</v>
      </c>
      <c r="E133" s="841">
        <v>2</v>
      </c>
      <c r="F133" s="841">
        <v>87</v>
      </c>
      <c r="G133" s="287">
        <v>0.022988505747126436</v>
      </c>
      <c r="H133" s="8"/>
    </row>
    <row r="134" spans="2:8">
      <c r="B134" s="216"/>
      <c r="C134" s="842" t="s">
        <v>405</v>
      </c>
      <c r="D134" s="840">
        <v>129</v>
      </c>
      <c r="E134" s="841">
        <v>3341</v>
      </c>
      <c r="F134" s="841">
        <v>145760</v>
      </c>
      <c r="G134" s="287">
        <v>0.022921240395170142</v>
      </c>
      <c r="H134" s="8"/>
    </row>
    <row r="135" spans="2:8">
      <c r="B135" s="216"/>
      <c r="C135" s="839" t="s">
        <v>1166</v>
      </c>
      <c r="D135" s="840">
        <v>130</v>
      </c>
      <c r="E135" s="841">
        <v>39</v>
      </c>
      <c r="F135" s="841">
        <v>1722</v>
      </c>
      <c r="G135" s="287">
        <v>0.022648083623693381</v>
      </c>
      <c r="H135" s="8"/>
    </row>
    <row r="136" spans="2:8">
      <c r="B136" s="216"/>
      <c r="C136" s="839" t="s">
        <v>1151</v>
      </c>
      <c r="D136" s="840">
        <v>131</v>
      </c>
      <c r="E136" s="841">
        <v>240</v>
      </c>
      <c r="F136" s="841">
        <v>11051</v>
      </c>
      <c r="G136" s="287">
        <v>0.021717491629716767</v>
      </c>
      <c r="H136" s="8"/>
    </row>
    <row r="137" spans="2:8">
      <c r="B137" s="216"/>
      <c r="C137" s="839" t="s">
        <v>395</v>
      </c>
      <c r="D137" s="840">
        <v>132</v>
      </c>
      <c r="E137" s="841">
        <v>3069</v>
      </c>
      <c r="F137" s="841">
        <v>141526</v>
      </c>
      <c r="G137" s="287">
        <v>0.021685061402145187</v>
      </c>
      <c r="H137" s="8"/>
    </row>
    <row r="138" spans="2:8">
      <c r="B138" s="216"/>
      <c r="C138" s="839" t="s">
        <v>389</v>
      </c>
      <c r="D138" s="840">
        <v>133</v>
      </c>
      <c r="E138" s="841">
        <v>4588</v>
      </c>
      <c r="F138" s="841">
        <v>240374</v>
      </c>
      <c r="G138" s="287">
        <v>0.019086922878514316</v>
      </c>
      <c r="H138" s="8"/>
    </row>
    <row r="139" spans="2:8">
      <c r="B139" s="216"/>
      <c r="C139" s="839" t="s">
        <v>745</v>
      </c>
      <c r="D139" s="840">
        <v>134</v>
      </c>
      <c r="E139" s="841">
        <v>275</v>
      </c>
      <c r="F139" s="841">
        <v>14758</v>
      </c>
      <c r="G139" s="287">
        <v>0.018633961241360616</v>
      </c>
      <c r="H139" s="8"/>
    </row>
    <row r="140" spans="2:8">
      <c r="B140" s="216"/>
      <c r="C140" s="839" t="s">
        <v>2060</v>
      </c>
      <c r="D140" s="840">
        <v>135</v>
      </c>
      <c r="E140" s="841">
        <v>110</v>
      </c>
      <c r="F140" s="841">
        <v>5904</v>
      </c>
      <c r="G140" s="287">
        <v>0.018631436314363144</v>
      </c>
      <c r="H140" s="8"/>
    </row>
    <row r="141" spans="2:8">
      <c r="B141" s="216"/>
      <c r="C141" s="839" t="s">
        <v>1168</v>
      </c>
      <c r="D141" s="840">
        <v>136</v>
      </c>
      <c r="E141" s="841">
        <v>1271</v>
      </c>
      <c r="F141" s="841">
        <v>69749</v>
      </c>
      <c r="G141" s="287">
        <v>0.018222483476465611</v>
      </c>
      <c r="H141" s="8"/>
    </row>
    <row r="142" spans="2:8">
      <c r="B142" s="216"/>
      <c r="C142" s="839" t="s">
        <v>356</v>
      </c>
      <c r="D142" s="840">
        <v>137</v>
      </c>
      <c r="E142" s="841">
        <v>6045</v>
      </c>
      <c r="F142" s="841">
        <v>335300</v>
      </c>
      <c r="G142" s="287">
        <v>0.018028631076647778</v>
      </c>
      <c r="H142" s="8"/>
    </row>
    <row r="143" spans="2:8">
      <c r="B143" s="216"/>
      <c r="C143" s="839" t="s">
        <v>179</v>
      </c>
      <c r="D143" s="840">
        <v>138</v>
      </c>
      <c r="E143" s="841">
        <v>10872</v>
      </c>
      <c r="F143" s="841">
        <v>608288</v>
      </c>
      <c r="G143" s="287">
        <v>0.017873112736072387</v>
      </c>
      <c r="H143" s="8"/>
    </row>
    <row r="144" spans="2:8">
      <c r="B144" s="216"/>
      <c r="C144" s="839" t="s">
        <v>352</v>
      </c>
      <c r="D144" s="840">
        <v>139</v>
      </c>
      <c r="E144" s="841">
        <v>4052</v>
      </c>
      <c r="F144" s="841">
        <v>238030</v>
      </c>
      <c r="G144" s="287">
        <v>0.017023064319623579</v>
      </c>
      <c r="H144" s="8"/>
    </row>
    <row r="145" spans="2:8">
      <c r="B145" s="216"/>
      <c r="C145" s="839" t="s">
        <v>971</v>
      </c>
      <c r="D145" s="840">
        <v>140</v>
      </c>
      <c r="E145" s="841">
        <v>670</v>
      </c>
      <c r="F145" s="841">
        <v>39679</v>
      </c>
      <c r="G145" s="287">
        <v>0.016885506187151893</v>
      </c>
      <c r="H145" s="8"/>
    </row>
    <row r="146" spans="2:8">
      <c r="B146" s="216"/>
      <c r="C146" s="839" t="s">
        <v>668</v>
      </c>
      <c r="D146" s="840">
        <v>141</v>
      </c>
      <c r="E146" s="841">
        <v>4474</v>
      </c>
      <c r="F146" s="841">
        <v>281451</v>
      </c>
      <c r="G146" s="287">
        <v>0.015896195074808758</v>
      </c>
      <c r="H146" s="8"/>
    </row>
    <row r="147" spans="2:8">
      <c r="B147" s="216"/>
      <c r="C147" s="839" t="s">
        <v>411</v>
      </c>
      <c r="D147" s="840">
        <v>142</v>
      </c>
      <c r="E147" s="841">
        <v>1023</v>
      </c>
      <c r="F147" s="841">
        <v>65959</v>
      </c>
      <c r="G147" s="287">
        <v>0.015509634773116633</v>
      </c>
      <c r="H147" s="8"/>
    </row>
    <row r="148" spans="2:8">
      <c r="B148" s="216"/>
      <c r="C148" s="839" t="s">
        <v>346</v>
      </c>
      <c r="D148" s="840">
        <v>143</v>
      </c>
      <c r="E148" s="841">
        <v>4769</v>
      </c>
      <c r="F148" s="841">
        <v>312438</v>
      </c>
      <c r="G148" s="287">
        <v>0.015263828343543359</v>
      </c>
      <c r="H148" s="8"/>
    </row>
    <row r="149" spans="2:8">
      <c r="B149" s="216"/>
      <c r="C149" s="839" t="s">
        <v>1444</v>
      </c>
      <c r="D149" s="840">
        <v>144</v>
      </c>
      <c r="E149" s="841">
        <v>207</v>
      </c>
      <c r="F149" s="841">
        <v>14276</v>
      </c>
      <c r="G149" s="287">
        <v>0.014499859904735219</v>
      </c>
      <c r="H149" s="8"/>
    </row>
    <row r="150" spans="2:8">
      <c r="B150" s="216"/>
      <c r="C150" s="839" t="s">
        <v>329</v>
      </c>
      <c r="D150" s="840">
        <v>145</v>
      </c>
      <c r="E150" s="841">
        <v>4644</v>
      </c>
      <c r="F150" s="841">
        <v>325710</v>
      </c>
      <c r="G150" s="287">
        <v>0.014258082343188726</v>
      </c>
      <c r="H150" s="8"/>
    </row>
    <row r="151" spans="2:8">
      <c r="B151" s="216"/>
      <c r="C151" s="839" t="s">
        <v>379</v>
      </c>
      <c r="D151" s="840">
        <v>146</v>
      </c>
      <c r="E151" s="841">
        <v>2997</v>
      </c>
      <c r="F151" s="841">
        <v>220959</v>
      </c>
      <c r="G151" s="287">
        <v>0.013563602297258767</v>
      </c>
      <c r="H151" s="8"/>
    </row>
    <row r="152" spans="2:8">
      <c r="B152" s="216"/>
      <c r="C152" s="839" t="s">
        <v>429</v>
      </c>
      <c r="D152" s="840">
        <v>147</v>
      </c>
      <c r="E152" s="841">
        <v>137</v>
      </c>
      <c r="F152" s="841">
        <v>10140</v>
      </c>
      <c r="G152" s="287">
        <v>0.013510848126232742</v>
      </c>
      <c r="H152" s="8"/>
    </row>
    <row r="153" spans="2:8">
      <c r="B153" s="216"/>
      <c r="C153" s="839" t="s">
        <v>385</v>
      </c>
      <c r="D153" s="840">
        <v>148</v>
      </c>
      <c r="E153" s="841">
        <v>2514</v>
      </c>
      <c r="F153" s="841">
        <v>195454</v>
      </c>
      <c r="G153" s="287">
        <v>0.012862361476357609</v>
      </c>
      <c r="H153" s="8"/>
    </row>
    <row r="154" spans="2:8">
      <c r="B154" s="216"/>
      <c r="C154" s="839" t="s">
        <v>1261</v>
      </c>
      <c r="D154" s="840">
        <v>149</v>
      </c>
      <c r="E154" s="841">
        <v>23</v>
      </c>
      <c r="F154" s="841">
        <v>1855</v>
      </c>
      <c r="G154" s="287">
        <v>0.012398921832884097</v>
      </c>
      <c r="H154" s="8"/>
    </row>
    <row r="155" spans="2:8">
      <c r="B155" s="216"/>
      <c r="C155" s="839" t="s">
        <v>599</v>
      </c>
      <c r="D155" s="840">
        <v>150</v>
      </c>
      <c r="E155" s="841">
        <v>590</v>
      </c>
      <c r="F155" s="841">
        <v>52660</v>
      </c>
      <c r="G155" s="287">
        <v>0.011203949867071782</v>
      </c>
      <c r="H155" s="8"/>
    </row>
    <row r="156" spans="2:8">
      <c r="B156" s="216"/>
      <c r="C156" s="839" t="s">
        <v>1167</v>
      </c>
      <c r="D156" s="840">
        <v>151</v>
      </c>
      <c r="E156" s="841">
        <v>10</v>
      </c>
      <c r="F156" s="841">
        <v>1049</v>
      </c>
      <c r="G156" s="287">
        <v>0.0095328884652049577</v>
      </c>
      <c r="H156" s="8"/>
    </row>
    <row r="157" spans="2:8">
      <c r="B157" s="216"/>
      <c r="C157" s="839" t="s">
        <v>214</v>
      </c>
      <c r="D157" s="840">
        <v>152</v>
      </c>
      <c r="E157" s="841">
        <v>11986</v>
      </c>
      <c r="F157" s="841">
        <v>1268852</v>
      </c>
      <c r="G157" s="287">
        <v>0.0094463341666325158</v>
      </c>
      <c r="H157" s="8"/>
    </row>
    <row r="158" spans="2:8">
      <c r="B158" s="216"/>
      <c r="C158" s="839" t="s">
        <v>1152</v>
      </c>
      <c r="D158" s="840">
        <v>153</v>
      </c>
      <c r="E158" s="841">
        <v>126</v>
      </c>
      <c r="F158" s="841">
        <v>13713</v>
      </c>
      <c r="G158" s="287">
        <v>0.0091883614088820835</v>
      </c>
      <c r="H158" s="8"/>
    </row>
    <row r="159" spans="2:8">
      <c r="B159" s="216"/>
      <c r="C159" s="839" t="s">
        <v>1622</v>
      </c>
      <c r="D159" s="840">
        <v>154</v>
      </c>
      <c r="E159" s="841">
        <v>122</v>
      </c>
      <c r="F159" s="841">
        <v>14158</v>
      </c>
      <c r="G159" s="287">
        <v>0.0086170363045627914</v>
      </c>
      <c r="H159" s="8"/>
    </row>
    <row r="160" spans="2:8">
      <c r="B160" s="216"/>
      <c r="C160" s="839" t="s">
        <v>1859</v>
      </c>
      <c r="D160" s="840">
        <v>155</v>
      </c>
      <c r="E160" s="841">
        <v>193</v>
      </c>
      <c r="F160" s="841">
        <v>25205</v>
      </c>
      <c r="G160" s="287">
        <v>0.0076572108708589564</v>
      </c>
      <c r="H160" s="8"/>
    </row>
    <row r="161" spans="2:8">
      <c r="B161" s="216"/>
      <c r="C161" s="839" t="s">
        <v>391</v>
      </c>
      <c r="D161" s="840">
        <v>156</v>
      </c>
      <c r="E161" s="841">
        <v>534</v>
      </c>
      <c r="F161" s="841">
        <v>73648</v>
      </c>
      <c r="G161" s="287">
        <v>0.0072507060612643929</v>
      </c>
      <c r="H161" s="8"/>
    </row>
    <row r="162" spans="2:8">
      <c r="B162" s="216"/>
      <c r="C162" s="839" t="s">
        <v>597</v>
      </c>
      <c r="D162" s="840">
        <v>157</v>
      </c>
      <c r="E162" s="841">
        <v>403</v>
      </c>
      <c r="F162" s="841">
        <v>73903</v>
      </c>
      <c r="G162" s="287">
        <v>0.0054530939204091846</v>
      </c>
      <c r="H162" s="8"/>
    </row>
    <row r="163" spans="2:8">
      <c r="B163" s="216"/>
      <c r="C163" s="839" t="s">
        <v>652</v>
      </c>
      <c r="D163" s="840">
        <v>158</v>
      </c>
      <c r="E163" s="841">
        <v>292</v>
      </c>
      <c r="F163" s="841">
        <v>57647</v>
      </c>
      <c r="G163" s="287">
        <v>0.0050653112911339705</v>
      </c>
      <c r="H163" s="8"/>
    </row>
    <row r="164" spans="2:8">
      <c r="B164" s="216"/>
      <c r="C164" s="839" t="s">
        <v>1954</v>
      </c>
      <c r="D164" s="840">
        <v>159</v>
      </c>
      <c r="E164" s="841">
        <v>14</v>
      </c>
      <c r="F164" s="841">
        <v>3340</v>
      </c>
      <c r="G164" s="287">
        <v>0.0041916167664670656</v>
      </c>
      <c r="H164" s="8"/>
    </row>
    <row r="165" spans="2:8">
      <c r="B165" s="216"/>
      <c r="C165" s="839" t="s">
        <v>1078</v>
      </c>
      <c r="D165" s="840">
        <v>160</v>
      </c>
      <c r="E165" s="841">
        <v>20</v>
      </c>
      <c r="F165" s="841">
        <v>5420</v>
      </c>
      <c r="G165" s="287">
        <v>0.0036900369003690036</v>
      </c>
      <c r="H165" s="8"/>
    </row>
    <row r="166" spans="2:8">
      <c r="B166" s="216"/>
      <c r="C166" s="839" t="s">
        <v>334</v>
      </c>
      <c r="D166" s="840">
        <v>161</v>
      </c>
      <c r="E166" s="841">
        <v>571</v>
      </c>
      <c r="F166" s="841">
        <v>229505</v>
      </c>
      <c r="G166" s="287">
        <v>0.0024879632252020655</v>
      </c>
      <c r="H166" s="8"/>
    </row>
    <row r="167" spans="2:8">
      <c r="B167" s="216"/>
      <c r="C167" s="839" t="s">
        <v>398</v>
      </c>
      <c r="D167" s="840">
        <v>162</v>
      </c>
      <c r="E167" s="841">
        <v>207</v>
      </c>
      <c r="F167" s="841">
        <v>88234</v>
      </c>
      <c r="G167" s="287">
        <v>0.0023460344085046579</v>
      </c>
      <c r="H167" s="8"/>
    </row>
    <row r="168" spans="2:8">
      <c r="B168" s="216"/>
      <c r="C168" s="839" t="s">
        <v>348</v>
      </c>
      <c r="D168" s="840">
        <v>163</v>
      </c>
      <c r="E168" s="841">
        <v>370</v>
      </c>
      <c r="F168" s="841">
        <v>208506</v>
      </c>
      <c r="G168" s="287">
        <v>0.0017745292701409072</v>
      </c>
      <c r="H168" s="8"/>
    </row>
    <row r="169" spans="2:8">
      <c r="B169" s="216"/>
      <c r="C169" s="839" t="s">
        <v>378</v>
      </c>
      <c r="D169" s="840">
        <v>164</v>
      </c>
      <c r="E169" s="841">
        <v>170</v>
      </c>
      <c r="F169" s="841">
        <v>179350</v>
      </c>
      <c r="G169" s="287">
        <v>0.00094786729857819908</v>
      </c>
      <c r="H169" s="8"/>
    </row>
    <row r="170" spans="2:8">
      <c r="B170" s="216"/>
      <c r="C170" s="839" t="s">
        <v>1183</v>
      </c>
      <c r="D170" s="840">
        <v>165</v>
      </c>
      <c r="E170" s="841">
        <v>1</v>
      </c>
      <c r="F170" s="841">
        <v>1168</v>
      </c>
      <c r="G170" s="287">
        <v>0.00085616438356164379</v>
      </c>
      <c r="H170" s="8"/>
    </row>
    <row r="171" spans="2:8">
      <c r="B171" s="216"/>
      <c r="C171" s="839" t="s">
        <v>414</v>
      </c>
      <c r="D171" s="840">
        <v>166</v>
      </c>
      <c r="E171" s="841">
        <v>32</v>
      </c>
      <c r="F171" s="841">
        <v>51117</v>
      </c>
      <c r="G171" s="287">
        <v>0.00062601482872625541</v>
      </c>
      <c r="H171" s="8"/>
    </row>
    <row r="172" spans="2:8">
      <c r="B172" s="216"/>
      <c r="C172" s="839" t="s">
        <v>375</v>
      </c>
      <c r="D172" s="840">
        <v>167</v>
      </c>
      <c r="E172" s="841">
        <v>87</v>
      </c>
      <c r="F172" s="841">
        <v>209652</v>
      </c>
      <c r="G172" s="287">
        <v>0.00041497338446568597</v>
      </c>
      <c r="H172" s="8"/>
    </row>
    <row r="173" spans="2:8">
      <c r="B173" s="216"/>
      <c r="C173" s="839" t="s">
        <v>370</v>
      </c>
      <c r="D173" s="840">
        <v>168</v>
      </c>
      <c r="E173" s="841">
        <v>-55</v>
      </c>
      <c r="F173" s="841">
        <v>227184</v>
      </c>
      <c r="G173" s="287">
        <v>-0.00024209451369814776</v>
      </c>
      <c r="H173" s="8"/>
    </row>
    <row r="174" spans="2:8">
      <c r="B174" s="216"/>
      <c r="C174" s="839" t="s">
        <v>401</v>
      </c>
      <c r="D174" s="840">
        <v>169</v>
      </c>
      <c r="E174" s="841">
        <v>-145</v>
      </c>
      <c r="F174" s="841">
        <v>147862</v>
      </c>
      <c r="G174" s="287">
        <v>-0.00098064411410639656</v>
      </c>
      <c r="H174" s="8"/>
    </row>
    <row r="175" spans="2:8">
      <c r="B175" s="216"/>
      <c r="C175" s="839" t="s">
        <v>216</v>
      </c>
      <c r="D175" s="840">
        <v>170</v>
      </c>
      <c r="E175" s="841">
        <v>-1279</v>
      </c>
      <c r="F175" s="841">
        <v>675158</v>
      </c>
      <c r="G175" s="287">
        <v>-0.0018943713915853771</v>
      </c>
      <c r="H175" s="8"/>
    </row>
    <row r="176" spans="2:8">
      <c r="B176" s="216"/>
      <c r="C176" s="839" t="s">
        <v>325</v>
      </c>
      <c r="D176" s="840">
        <v>171</v>
      </c>
      <c r="E176" s="841">
        <v>-1113</v>
      </c>
      <c r="F176" s="841">
        <v>329672</v>
      </c>
      <c r="G176" s="287">
        <v>-0.0033760828945133344</v>
      </c>
      <c r="H176" s="8"/>
    </row>
    <row r="177" spans="2:8">
      <c r="B177" s="216"/>
      <c r="C177" s="839" t="s">
        <v>406</v>
      </c>
      <c r="D177" s="840">
        <v>172</v>
      </c>
      <c r="E177" s="841">
        <v>-520</v>
      </c>
      <c r="F177" s="841">
        <v>136324</v>
      </c>
      <c r="G177" s="287">
        <v>-0.0038144420644934127</v>
      </c>
      <c r="H177" s="8"/>
    </row>
    <row r="178" spans="2:8">
      <c r="B178" s="216"/>
      <c r="C178" s="839" t="s">
        <v>1070</v>
      </c>
      <c r="D178" s="840">
        <v>173</v>
      </c>
      <c r="E178" s="841">
        <v>-109</v>
      </c>
      <c r="F178" s="841">
        <v>22004</v>
      </c>
      <c r="G178" s="287">
        <v>-0.0049536447918560262</v>
      </c>
      <c r="H178" s="8"/>
    </row>
    <row r="179" spans="2:8">
      <c r="B179" s="216"/>
      <c r="C179" s="839" t="s">
        <v>365</v>
      </c>
      <c r="D179" s="840">
        <v>174</v>
      </c>
      <c r="E179" s="841">
        <v>-1187</v>
      </c>
      <c r="F179" s="841">
        <v>196019</v>
      </c>
      <c r="G179" s="287">
        <v>-0.0060555354327896781</v>
      </c>
      <c r="H179" s="8"/>
    </row>
    <row r="180" spans="2:8">
      <c r="B180" s="216"/>
      <c r="C180" s="839" t="s">
        <v>425</v>
      </c>
      <c r="D180" s="840">
        <v>175</v>
      </c>
      <c r="E180" s="841">
        <v>-187</v>
      </c>
      <c r="F180" s="841">
        <v>27650</v>
      </c>
      <c r="G180" s="287">
        <v>-0.0067631103074141047</v>
      </c>
      <c r="H180" s="8"/>
    </row>
    <row r="181" spans="2:8">
      <c r="B181" s="216"/>
      <c r="C181" s="839" t="s">
        <v>1165</v>
      </c>
      <c r="D181" s="840">
        <v>176</v>
      </c>
      <c r="E181" s="841">
        <v>-14</v>
      </c>
      <c r="F181" s="841">
        <v>2007</v>
      </c>
      <c r="G181" s="287">
        <v>-0.0069755854509217742</v>
      </c>
      <c r="H181" s="8"/>
    </row>
    <row r="182" spans="2:8">
      <c r="B182" s="216"/>
      <c r="C182" s="839" t="s">
        <v>274</v>
      </c>
      <c r="D182" s="840">
        <v>177</v>
      </c>
      <c r="E182" s="841">
        <v>-5246</v>
      </c>
      <c r="F182" s="841">
        <v>632916</v>
      </c>
      <c r="G182" s="287">
        <v>-0.008288619658848884</v>
      </c>
      <c r="H182" s="8"/>
    </row>
    <row r="183" spans="2:8">
      <c r="B183" s="216"/>
      <c r="C183" s="839" t="s">
        <v>336</v>
      </c>
      <c r="D183" s="840">
        <v>178</v>
      </c>
      <c r="E183" s="841">
        <v>-2604</v>
      </c>
      <c r="F183" s="841">
        <v>292494</v>
      </c>
      <c r="G183" s="287">
        <v>-0.008902746723009702</v>
      </c>
      <c r="H183" s="8"/>
    </row>
    <row r="184" spans="2:8">
      <c r="B184" s="216"/>
      <c r="C184" s="839" t="s">
        <v>610</v>
      </c>
      <c r="D184" s="840">
        <v>179</v>
      </c>
      <c r="E184" s="841">
        <v>-187</v>
      </c>
      <c r="F184" s="841">
        <v>20264</v>
      </c>
      <c r="G184" s="287">
        <v>-0.0092281879194630878</v>
      </c>
      <c r="H184" s="8"/>
    </row>
    <row r="185" spans="2:8">
      <c r="B185" s="216"/>
      <c r="C185" s="839" t="s">
        <v>746</v>
      </c>
      <c r="D185" s="840">
        <v>180</v>
      </c>
      <c r="E185" s="841">
        <v>-2719</v>
      </c>
      <c r="F185" s="841">
        <v>276726</v>
      </c>
      <c r="G185" s="287">
        <v>-0.0098256036657198825</v>
      </c>
      <c r="H185" s="8"/>
    </row>
    <row r="186" spans="2:8">
      <c r="B186" s="216"/>
      <c r="C186" s="839" t="s">
        <v>241</v>
      </c>
      <c r="D186" s="840">
        <v>181</v>
      </c>
      <c r="E186" s="841">
        <v>-9227</v>
      </c>
      <c r="F186" s="841">
        <v>822840</v>
      </c>
      <c r="G186" s="287">
        <v>-0.011213601672257061</v>
      </c>
      <c r="H186" s="8"/>
    </row>
    <row r="187" spans="2:8">
      <c r="B187" s="216"/>
      <c r="C187" s="839" t="s">
        <v>340</v>
      </c>
      <c r="D187" s="840">
        <v>182</v>
      </c>
      <c r="E187" s="841">
        <v>-6072</v>
      </c>
      <c r="F187" s="841">
        <v>491296</v>
      </c>
      <c r="G187" s="287">
        <v>-0.012359148049241191</v>
      </c>
      <c r="H187" s="8"/>
    </row>
    <row r="188" spans="2:8">
      <c r="B188" s="216"/>
      <c r="C188" s="839" t="s">
        <v>658</v>
      </c>
      <c r="D188" s="840">
        <v>183</v>
      </c>
      <c r="E188" s="841">
        <v>-3089</v>
      </c>
      <c r="F188" s="841">
        <v>238515</v>
      </c>
      <c r="G188" s="287">
        <v>-0.012950967444395532</v>
      </c>
      <c r="H188" s="8"/>
    </row>
    <row r="189" spans="2:8">
      <c r="B189" s="216"/>
      <c r="C189" s="839" t="s">
        <v>332</v>
      </c>
      <c r="D189" s="840">
        <v>184</v>
      </c>
      <c r="E189" s="841">
        <v>-3530</v>
      </c>
      <c r="F189" s="841">
        <v>268635</v>
      </c>
      <c r="G189" s="287">
        <v>-0.013140506635397472</v>
      </c>
      <c r="H189" s="8"/>
    </row>
    <row r="190" spans="2:8">
      <c r="B190" s="216"/>
      <c r="C190" s="839" t="s">
        <v>511</v>
      </c>
      <c r="D190" s="840">
        <v>185</v>
      </c>
      <c r="E190" s="841">
        <v>-1294</v>
      </c>
      <c r="F190" s="841">
        <v>96093</v>
      </c>
      <c r="G190" s="287">
        <v>-0.013466121361597619</v>
      </c>
      <c r="H190" s="8"/>
    </row>
    <row r="191" spans="2:8">
      <c r="B191" s="216"/>
      <c r="C191" s="839" t="s">
        <v>427</v>
      </c>
      <c r="D191" s="840">
        <v>186</v>
      </c>
      <c r="E191" s="841">
        <v>-436</v>
      </c>
      <c r="F191" s="841">
        <v>29475</v>
      </c>
      <c r="G191" s="287">
        <v>-0.014792196776929601</v>
      </c>
      <c r="H191" s="8"/>
    </row>
    <row r="192" spans="2:8">
      <c r="B192" s="216"/>
      <c r="C192" s="839" t="s">
        <v>351</v>
      </c>
      <c r="D192" s="840">
        <v>187</v>
      </c>
      <c r="E192" s="841">
        <v>-3661</v>
      </c>
      <c r="F192" s="841">
        <v>206163</v>
      </c>
      <c r="G192" s="287">
        <v>-0.01775779359050848</v>
      </c>
      <c r="H192" s="8"/>
    </row>
    <row r="193" spans="2:8">
      <c r="B193" s="216"/>
      <c r="C193" s="839" t="s">
        <v>367</v>
      </c>
      <c r="D193" s="840">
        <v>188</v>
      </c>
      <c r="E193" s="841">
        <v>-3456</v>
      </c>
      <c r="F193" s="841">
        <v>188918</v>
      </c>
      <c r="G193" s="287">
        <v>-0.018293651213754116</v>
      </c>
      <c r="H193" s="8"/>
    </row>
    <row r="194" spans="2:8">
      <c r="B194" s="216"/>
      <c r="C194" s="845" t="s">
        <v>546</v>
      </c>
      <c r="D194" s="846">
        <v>189</v>
      </c>
      <c r="E194" s="847">
        <v>-1703</v>
      </c>
      <c r="F194" s="847">
        <v>89656</v>
      </c>
      <c r="G194" s="288">
        <v>-0.018994824663156957</v>
      </c>
      <c r="H194" s="8"/>
    </row>
    <row r="195" spans="2:8">
      <c r="B195" s="216"/>
      <c r="C195" s="839" t="s">
        <v>177</v>
      </c>
      <c r="D195" s="840">
        <v>190</v>
      </c>
      <c r="E195" s="841">
        <v>-12667</v>
      </c>
      <c r="F195" s="841">
        <v>636381</v>
      </c>
      <c r="G195" s="287">
        <v>-0.019904742599166223</v>
      </c>
      <c r="H195" s="8"/>
    </row>
    <row r="196" spans="2:8">
      <c r="B196" s="216"/>
      <c r="C196" s="839" t="s">
        <v>410</v>
      </c>
      <c r="D196" s="840">
        <v>191</v>
      </c>
      <c r="E196" s="841">
        <v>-1778</v>
      </c>
      <c r="F196" s="841">
        <v>88552</v>
      </c>
      <c r="G196" s="287">
        <v>-0.020078597885987894</v>
      </c>
      <c r="H196" s="8"/>
    </row>
    <row r="197" spans="2:8">
      <c r="B197" s="216"/>
      <c r="C197" s="839" t="s">
        <v>423</v>
      </c>
      <c r="D197" s="840">
        <v>192</v>
      </c>
      <c r="E197" s="841">
        <v>-994</v>
      </c>
      <c r="F197" s="841">
        <v>47943</v>
      </c>
      <c r="G197" s="287">
        <v>-0.02073295371587093</v>
      </c>
      <c r="H197" s="8"/>
    </row>
    <row r="198" spans="2:8">
      <c r="B198" s="216"/>
      <c r="C198" s="839" t="s">
        <v>341</v>
      </c>
      <c r="D198" s="840">
        <v>193</v>
      </c>
      <c r="E198" s="841">
        <v>-7961</v>
      </c>
      <c r="F198" s="841">
        <v>362945</v>
      </c>
      <c r="G198" s="287">
        <v>-0.021934452878535314</v>
      </c>
      <c r="H198" s="8"/>
    </row>
    <row r="199" spans="2:8">
      <c r="B199" s="216"/>
      <c r="C199" s="839" t="s">
        <v>369</v>
      </c>
      <c r="D199" s="840">
        <v>194</v>
      </c>
      <c r="E199" s="841">
        <v>-3911</v>
      </c>
      <c r="F199" s="841">
        <v>178022</v>
      </c>
      <c r="G199" s="287">
        <v>-0.021969194818617924</v>
      </c>
      <c r="H199" s="8"/>
    </row>
    <row r="200" spans="2:8">
      <c r="B200" s="216"/>
      <c r="C200" s="839" t="s">
        <v>950</v>
      </c>
      <c r="D200" s="840">
        <v>195</v>
      </c>
      <c r="E200" s="841">
        <v>-2341</v>
      </c>
      <c r="F200" s="841">
        <v>106245</v>
      </c>
      <c r="G200" s="287">
        <v>-0.022033978069556214</v>
      </c>
      <c r="H200" s="8"/>
    </row>
    <row r="201" spans="2:8">
      <c r="B201" s="216"/>
      <c r="C201" s="839" t="s">
        <v>180</v>
      </c>
      <c r="D201" s="840">
        <v>196</v>
      </c>
      <c r="E201" s="841">
        <v>-10766</v>
      </c>
      <c r="F201" s="841">
        <v>484223</v>
      </c>
      <c r="G201" s="287">
        <v>-0.022233557679003268</v>
      </c>
      <c r="H201" s="8"/>
    </row>
    <row r="202" spans="2:8">
      <c r="B202" s="216"/>
      <c r="C202" s="839" t="s">
        <v>322</v>
      </c>
      <c r="D202" s="840">
        <v>197</v>
      </c>
      <c r="E202" s="841">
        <v>-9290</v>
      </c>
      <c r="F202" s="841">
        <v>368999</v>
      </c>
      <c r="G202" s="287">
        <v>-0.025176219989756068</v>
      </c>
      <c r="H202" s="8"/>
    </row>
    <row r="203" spans="2:8">
      <c r="B203" s="216"/>
      <c r="C203" s="839" t="s">
        <v>211</v>
      </c>
      <c r="D203" s="840">
        <v>198</v>
      </c>
      <c r="E203" s="841">
        <v>-23407</v>
      </c>
      <c r="F203" s="841">
        <v>928716</v>
      </c>
      <c r="G203" s="287">
        <v>-0.025203614452642142</v>
      </c>
      <c r="H203" s="8"/>
    </row>
    <row r="204" spans="2:8">
      <c r="B204" s="216"/>
      <c r="C204" s="839" t="s">
        <v>57</v>
      </c>
      <c r="D204" s="840">
        <v>199</v>
      </c>
      <c r="E204" s="841">
        <v>-13294</v>
      </c>
      <c r="F204" s="841">
        <v>518675</v>
      </c>
      <c r="G204" s="287">
        <v>-0.02563069359425459</v>
      </c>
      <c r="H204" s="8"/>
    </row>
    <row r="205" spans="2:8">
      <c r="B205" s="216"/>
      <c r="C205" s="839" t="s">
        <v>377</v>
      </c>
      <c r="D205" s="840">
        <v>200</v>
      </c>
      <c r="E205" s="841">
        <v>-3519</v>
      </c>
      <c r="F205" s="841">
        <v>132771</v>
      </c>
      <c r="G205" s="287">
        <v>-0.026504281808527465</v>
      </c>
      <c r="H205" s="8"/>
    </row>
    <row r="206" spans="2:8">
      <c r="B206" s="216"/>
      <c r="C206" s="839" t="s">
        <v>1946</v>
      </c>
      <c r="D206" s="840">
        <v>201</v>
      </c>
      <c r="E206" s="841">
        <v>-1549</v>
      </c>
      <c r="F206" s="841">
        <v>50899</v>
      </c>
      <c r="G206" s="287">
        <v>-0.030432817933554686</v>
      </c>
      <c r="H206" s="8"/>
    </row>
    <row r="207" spans="2:8">
      <c r="B207" s="216"/>
      <c r="C207" s="839" t="s">
        <v>1626</v>
      </c>
      <c r="D207" s="840">
        <v>202</v>
      </c>
      <c r="E207" s="841">
        <v>-99</v>
      </c>
      <c r="F207" s="841">
        <v>3101</v>
      </c>
      <c r="G207" s="287">
        <v>-0.031925185424056757</v>
      </c>
      <c r="H207" s="8"/>
    </row>
    <row r="208" spans="2:8">
      <c r="B208" s="216"/>
      <c r="C208" s="839" t="s">
        <v>368</v>
      </c>
      <c r="D208" s="840">
        <v>203</v>
      </c>
      <c r="E208" s="841">
        <v>-6988</v>
      </c>
      <c r="F208" s="841">
        <v>216104</v>
      </c>
      <c r="G208" s="287">
        <v>-0.0323362825306334</v>
      </c>
      <c r="H208" s="8"/>
    </row>
    <row r="209" spans="2:8">
      <c r="B209" s="216"/>
      <c r="C209" s="839" t="s">
        <v>354</v>
      </c>
      <c r="D209" s="840">
        <v>204</v>
      </c>
      <c r="E209" s="841">
        <v>-7170</v>
      </c>
      <c r="F209" s="841">
        <v>220286</v>
      </c>
      <c r="G209" s="287">
        <v>-0.032548595916218011</v>
      </c>
      <c r="H209" s="8"/>
    </row>
    <row r="210" spans="2:8">
      <c r="B210" s="216"/>
      <c r="C210" s="839" t="s">
        <v>407</v>
      </c>
      <c r="D210" s="840">
        <v>205</v>
      </c>
      <c r="E210" s="841">
        <v>-3497</v>
      </c>
      <c r="F210" s="841">
        <v>85600</v>
      </c>
      <c r="G210" s="287">
        <v>-0.040852803738317754</v>
      </c>
      <c r="H210" s="8"/>
    </row>
    <row r="211" spans="2:8">
      <c r="B211" s="216"/>
      <c r="C211" s="839" t="s">
        <v>380</v>
      </c>
      <c r="D211" s="840">
        <v>206</v>
      </c>
      <c r="E211" s="841">
        <v>-12062</v>
      </c>
      <c r="F211" s="841">
        <v>278185</v>
      </c>
      <c r="G211" s="287">
        <v>-0.043359634775419237</v>
      </c>
      <c r="H211" s="8"/>
    </row>
    <row r="212" spans="2:8">
      <c r="B212" s="216"/>
      <c r="C212" s="839" t="s">
        <v>345</v>
      </c>
      <c r="D212" s="840">
        <v>207</v>
      </c>
      <c r="E212" s="841">
        <v>-8936</v>
      </c>
      <c r="F212" s="841">
        <v>201554</v>
      </c>
      <c r="G212" s="287">
        <v>-0.044335513063496632</v>
      </c>
      <c r="H212" s="8"/>
    </row>
    <row r="213" spans="2:8">
      <c r="B213" s="216"/>
      <c r="C213" s="839" t="s">
        <v>327</v>
      </c>
      <c r="D213" s="840">
        <v>208</v>
      </c>
      <c r="E213" s="841">
        <v>-15535</v>
      </c>
      <c r="F213" s="841">
        <v>345506</v>
      </c>
      <c r="G213" s="287">
        <v>-0.044963039715663407</v>
      </c>
      <c r="H213" s="8"/>
    </row>
    <row r="214" spans="2:8">
      <c r="B214" s="216"/>
      <c r="C214" s="839" t="s">
        <v>392</v>
      </c>
      <c r="D214" s="840">
        <v>209</v>
      </c>
      <c r="E214" s="841">
        <v>-6530</v>
      </c>
      <c r="F214" s="841">
        <v>138641</v>
      </c>
      <c r="G214" s="287">
        <v>-0.047100064194574479</v>
      </c>
      <c r="H214" s="8"/>
    </row>
    <row r="215" spans="2:8">
      <c r="B215" s="216"/>
      <c r="C215" s="839" t="s">
        <v>625</v>
      </c>
      <c r="D215" s="840">
        <v>210</v>
      </c>
      <c r="E215" s="841">
        <v>-1455</v>
      </c>
      <c r="F215" s="841">
        <v>29580</v>
      </c>
      <c r="G215" s="287">
        <v>-0.049188640973630834</v>
      </c>
      <c r="H215" s="8"/>
    </row>
    <row r="216" spans="2:8">
      <c r="B216" s="216"/>
      <c r="C216" s="839" t="s">
        <v>1174</v>
      </c>
      <c r="D216" s="840">
        <v>211</v>
      </c>
      <c r="E216" s="841">
        <v>-151</v>
      </c>
      <c r="F216" s="841">
        <v>3027</v>
      </c>
      <c r="G216" s="287">
        <v>-0.049884373967624712</v>
      </c>
      <c r="H216" s="8"/>
    </row>
    <row r="217" spans="2:8">
      <c r="B217" s="216"/>
      <c r="C217" s="839" t="s">
        <v>1079</v>
      </c>
      <c r="D217" s="840">
        <v>212</v>
      </c>
      <c r="E217" s="841">
        <v>-150</v>
      </c>
      <c r="F217" s="841">
        <v>3004</v>
      </c>
      <c r="G217" s="287">
        <v>-0.049933422103861515</v>
      </c>
      <c r="H217" s="8"/>
    </row>
    <row r="218" spans="2:8">
      <c r="B218" s="216"/>
      <c r="C218" s="839" t="s">
        <v>1616</v>
      </c>
      <c r="D218" s="840">
        <v>213</v>
      </c>
      <c r="E218" s="841">
        <v>-3418</v>
      </c>
      <c r="F218" s="841">
        <v>67263</v>
      </c>
      <c r="G218" s="287">
        <v>-0.050815455748331177</v>
      </c>
      <c r="H218" s="8"/>
    </row>
    <row r="219" spans="2:8">
      <c r="B219" s="216"/>
      <c r="C219" s="839" t="s">
        <v>1144</v>
      </c>
      <c r="D219" s="840">
        <v>214</v>
      </c>
      <c r="E219" s="841">
        <v>-8593</v>
      </c>
      <c r="F219" s="841">
        <v>168123</v>
      </c>
      <c r="G219" s="287">
        <v>-0.051111388685664665</v>
      </c>
      <c r="H219" s="8"/>
    </row>
    <row r="220" spans="2:8">
      <c r="B220" s="216"/>
      <c r="C220" s="839" t="s">
        <v>420</v>
      </c>
      <c r="D220" s="840">
        <v>215</v>
      </c>
      <c r="E220" s="841">
        <v>-2068</v>
      </c>
      <c r="F220" s="841">
        <v>40074</v>
      </c>
      <c r="G220" s="287">
        <v>-0.051604531616509457</v>
      </c>
      <c r="H220" s="8"/>
    </row>
    <row r="221" spans="2:8">
      <c r="B221" s="216"/>
      <c r="C221" s="839" t="s">
        <v>998</v>
      </c>
      <c r="D221" s="840">
        <v>216</v>
      </c>
      <c r="E221" s="841">
        <v>-813</v>
      </c>
      <c r="F221" s="841">
        <v>15307</v>
      </c>
      <c r="G221" s="287">
        <v>-0.053112954857254847</v>
      </c>
      <c r="H221" s="8"/>
    </row>
    <row r="222" spans="2:8">
      <c r="B222" s="216"/>
      <c r="C222" s="839" t="s">
        <v>390</v>
      </c>
      <c r="D222" s="840">
        <v>217</v>
      </c>
      <c r="E222" s="841">
        <v>-6094</v>
      </c>
      <c r="F222" s="841">
        <v>110284</v>
      </c>
      <c r="G222" s="287">
        <v>-0.055257335606252948</v>
      </c>
      <c r="H222" s="8"/>
    </row>
    <row r="223" spans="2:8">
      <c r="B223" s="216"/>
      <c r="C223" s="839" t="s">
        <v>366</v>
      </c>
      <c r="D223" s="840">
        <v>218</v>
      </c>
      <c r="E223" s="841">
        <v>-11305</v>
      </c>
      <c r="F223" s="841">
        <v>201926</v>
      </c>
      <c r="G223" s="287">
        <v>-0.055985856204748274</v>
      </c>
      <c r="H223" s="8"/>
    </row>
    <row r="224" spans="2:8">
      <c r="B224" s="216"/>
      <c r="C224" s="839" t="s">
        <v>936</v>
      </c>
      <c r="D224" s="840">
        <v>219</v>
      </c>
      <c r="E224" s="841">
        <v>-338</v>
      </c>
      <c r="F224" s="841">
        <v>5607</v>
      </c>
      <c r="G224" s="287">
        <v>-0.06028179061886927</v>
      </c>
      <c r="H224" s="8"/>
    </row>
    <row r="225" spans="2:8">
      <c r="B225" s="216"/>
      <c r="C225" s="839" t="s">
        <v>360</v>
      </c>
      <c r="D225" s="840">
        <v>220</v>
      </c>
      <c r="E225" s="841">
        <v>-11008</v>
      </c>
      <c r="F225" s="841">
        <v>176160</v>
      </c>
      <c r="G225" s="287">
        <v>-0.062488646684831971</v>
      </c>
      <c r="H225" s="8"/>
    </row>
    <row r="226" spans="2:8">
      <c r="B226" s="216"/>
      <c r="C226" s="839" t="s">
        <v>1164</v>
      </c>
      <c r="D226" s="840">
        <v>221</v>
      </c>
      <c r="E226" s="841">
        <v>-340</v>
      </c>
      <c r="F226" s="841">
        <v>5182</v>
      </c>
      <c r="G226" s="287">
        <v>-0.065611732921651872</v>
      </c>
      <c r="H226" s="8"/>
    </row>
    <row r="227" spans="2:8">
      <c r="B227" s="216"/>
      <c r="C227" s="839" t="s">
        <v>1630</v>
      </c>
      <c r="D227" s="840">
        <v>222</v>
      </c>
      <c r="E227" s="841">
        <v>-288</v>
      </c>
      <c r="F227" s="841">
        <v>4295</v>
      </c>
      <c r="G227" s="287">
        <v>-0.06705471478463329</v>
      </c>
      <c r="H227" s="8"/>
    </row>
    <row r="228" spans="2:8">
      <c r="B228" s="216"/>
      <c r="C228" s="839" t="s">
        <v>331</v>
      </c>
      <c r="D228" s="840">
        <v>223</v>
      </c>
      <c r="E228" s="841">
        <v>-24423</v>
      </c>
      <c r="F228" s="841">
        <v>337802</v>
      </c>
      <c r="G228" s="287">
        <v>-0.072299749557433055</v>
      </c>
      <c r="H228" s="8"/>
    </row>
    <row r="229" spans="2:8">
      <c r="B229" s="216"/>
      <c r="C229" s="839" t="s">
        <v>596</v>
      </c>
      <c r="D229" s="840">
        <v>224</v>
      </c>
      <c r="E229" s="841">
        <v>-7060</v>
      </c>
      <c r="F229" s="841">
        <v>91690</v>
      </c>
      <c r="G229" s="287">
        <v>-0.07699858217908169</v>
      </c>
      <c r="H229" s="8"/>
    </row>
    <row r="230" spans="2:8">
      <c r="B230" s="216"/>
      <c r="C230" s="839" t="s">
        <v>413</v>
      </c>
      <c r="D230" s="840">
        <v>225</v>
      </c>
      <c r="E230" s="841">
        <v>-14279</v>
      </c>
      <c r="F230" s="841">
        <v>183116</v>
      </c>
      <c r="G230" s="287">
        <v>-0.077977893794097725</v>
      </c>
      <c r="H230" s="8"/>
    </row>
    <row r="231" spans="2:8">
      <c r="B231" s="216"/>
      <c r="C231" s="839" t="s">
        <v>1268</v>
      </c>
      <c r="D231" s="840">
        <v>226</v>
      </c>
      <c r="E231" s="841">
        <v>-95</v>
      </c>
      <c r="F231" s="841">
        <v>1179</v>
      </c>
      <c r="G231" s="287">
        <v>-0.080576759966072942</v>
      </c>
      <c r="H231" s="8"/>
    </row>
    <row r="232" spans="2:8">
      <c r="B232" s="216"/>
      <c r="C232" s="839" t="s">
        <v>1256</v>
      </c>
      <c r="D232" s="840">
        <v>227</v>
      </c>
      <c r="E232" s="841">
        <v>-9417</v>
      </c>
      <c r="F232" s="841">
        <v>113482</v>
      </c>
      <c r="G232" s="287">
        <v>-0.082982323187818327</v>
      </c>
      <c r="H232" s="8"/>
    </row>
    <row r="233" spans="2:8">
      <c r="B233" s="216"/>
      <c r="C233" s="839" t="s">
        <v>1356</v>
      </c>
      <c r="D233" s="840">
        <v>228</v>
      </c>
      <c r="E233" s="841">
        <v>-83</v>
      </c>
      <c r="F233" s="841">
        <v>992</v>
      </c>
      <c r="G233" s="287">
        <v>-0.083669354838709672</v>
      </c>
      <c r="H233" s="8"/>
    </row>
    <row r="234" spans="2:8">
      <c r="B234" s="216"/>
      <c r="C234" s="839" t="s">
        <v>1334</v>
      </c>
      <c r="D234" s="840">
        <v>229</v>
      </c>
      <c r="E234" s="841">
        <v>-99</v>
      </c>
      <c r="F234" s="841">
        <v>1171</v>
      </c>
      <c r="G234" s="287">
        <v>-0.084543125533731847</v>
      </c>
      <c r="H234" s="8"/>
    </row>
    <row r="235" spans="2:8">
      <c r="B235" s="216"/>
      <c r="C235" s="839" t="s">
        <v>417</v>
      </c>
      <c r="D235" s="840">
        <v>230</v>
      </c>
      <c r="E235" s="841">
        <v>-2288</v>
      </c>
      <c r="F235" s="841">
        <v>26787</v>
      </c>
      <c r="G235" s="287">
        <v>-0.085414566767461828</v>
      </c>
      <c r="H235" s="8"/>
    </row>
    <row r="236" spans="2:8">
      <c r="B236" s="216"/>
      <c r="C236" s="839" t="s">
        <v>333</v>
      </c>
      <c r="D236" s="840">
        <v>231</v>
      </c>
      <c r="E236" s="841">
        <v>-27343</v>
      </c>
      <c r="F236" s="841">
        <v>316331</v>
      </c>
      <c r="G236" s="287">
        <v>-0.086437940005879912</v>
      </c>
      <c r="H236" s="8"/>
    </row>
    <row r="237" spans="2:8">
      <c r="B237" s="216"/>
      <c r="C237" s="839" t="s">
        <v>1135</v>
      </c>
      <c r="D237" s="840">
        <v>232</v>
      </c>
      <c r="E237" s="841">
        <v>-1462</v>
      </c>
      <c r="F237" s="841">
        <v>16307</v>
      </c>
      <c r="G237" s="287">
        <v>-0.0896547494940823</v>
      </c>
      <c r="H237" s="8"/>
    </row>
    <row r="238" spans="2:8">
      <c r="B238" s="216"/>
      <c r="C238" s="839" t="s">
        <v>418</v>
      </c>
      <c r="D238" s="840">
        <v>233</v>
      </c>
      <c r="E238" s="841">
        <v>-3201</v>
      </c>
      <c r="F238" s="841">
        <v>34074</v>
      </c>
      <c r="G238" s="287">
        <v>-0.093942595527381587</v>
      </c>
      <c r="H238" s="8"/>
    </row>
    <row r="239" spans="2:8">
      <c r="B239" s="216"/>
      <c r="C239" s="839" t="s">
        <v>2065</v>
      </c>
      <c r="D239" s="840">
        <v>234</v>
      </c>
      <c r="E239" s="841">
        <v>-31</v>
      </c>
      <c r="F239" s="841">
        <v>299</v>
      </c>
      <c r="G239" s="287">
        <v>-0.10367892976588629</v>
      </c>
      <c r="H239" s="8"/>
    </row>
    <row r="240" spans="2:8">
      <c r="B240" s="216"/>
      <c r="C240" s="839" t="s">
        <v>765</v>
      </c>
      <c r="D240" s="840">
        <v>235</v>
      </c>
      <c r="E240" s="841">
        <v>-2006</v>
      </c>
      <c r="F240" s="841">
        <v>19059</v>
      </c>
      <c r="G240" s="287">
        <v>-0.10525211186316176</v>
      </c>
      <c r="H240" s="8"/>
    </row>
    <row r="241" spans="2:8">
      <c r="B241" s="216"/>
      <c r="C241" s="839" t="s">
        <v>1343</v>
      </c>
      <c r="D241" s="840">
        <v>236</v>
      </c>
      <c r="E241" s="841">
        <v>-173</v>
      </c>
      <c r="F241" s="841">
        <v>1552</v>
      </c>
      <c r="G241" s="287">
        <v>-0.11146907216494846</v>
      </c>
      <c r="H241" s="8"/>
    </row>
    <row r="242" spans="2:8">
      <c r="B242" s="216"/>
      <c r="C242" s="839" t="s">
        <v>1175</v>
      </c>
      <c r="D242" s="840">
        <v>237</v>
      </c>
      <c r="E242" s="841">
        <v>-71</v>
      </c>
      <c r="F242" s="841">
        <v>630</v>
      </c>
      <c r="G242" s="287">
        <v>-0.1126984126984127</v>
      </c>
      <c r="H242" s="8"/>
    </row>
    <row r="243" spans="2:8">
      <c r="B243" s="216"/>
      <c r="C243" s="839" t="s">
        <v>601</v>
      </c>
      <c r="D243" s="840">
        <v>238</v>
      </c>
      <c r="E243" s="841">
        <v>-2416</v>
      </c>
      <c r="F243" s="841">
        <v>21248</v>
      </c>
      <c r="G243" s="287">
        <v>-0.11370481927710843</v>
      </c>
      <c r="H243" s="8"/>
    </row>
    <row r="244" spans="2:8">
      <c r="B244" s="216"/>
      <c r="C244" s="839" t="s">
        <v>1632</v>
      </c>
      <c r="D244" s="840">
        <v>239</v>
      </c>
      <c r="E244" s="841">
        <v>-118</v>
      </c>
      <c r="F244" s="841">
        <v>1023</v>
      </c>
      <c r="G244" s="287">
        <v>-0.11534701857282502</v>
      </c>
      <c r="H244" s="8"/>
    </row>
    <row r="245" spans="2:8">
      <c r="B245" s="216"/>
      <c r="C245" s="839" t="s">
        <v>1388</v>
      </c>
      <c r="D245" s="840">
        <v>240</v>
      </c>
      <c r="E245" s="841">
        <v>-953</v>
      </c>
      <c r="F245" s="841">
        <v>7175</v>
      </c>
      <c r="G245" s="287">
        <v>-0.13282229965156794</v>
      </c>
      <c r="H245" s="8"/>
    </row>
    <row r="246" spans="2:8">
      <c r="B246" s="216"/>
      <c r="C246" s="839" t="s">
        <v>2061</v>
      </c>
      <c r="D246" s="840">
        <v>241</v>
      </c>
      <c r="E246" s="841">
        <v>-297</v>
      </c>
      <c r="F246" s="841">
        <v>1973</v>
      </c>
      <c r="G246" s="287">
        <v>-0.15053218449062342</v>
      </c>
      <c r="H246" s="8"/>
    </row>
    <row r="247" spans="2:8">
      <c r="B247" s="216"/>
      <c r="C247" s="839" t="s">
        <v>321</v>
      </c>
      <c r="D247" s="840">
        <v>242</v>
      </c>
      <c r="E247" s="841">
        <v>-87193</v>
      </c>
      <c r="F247" s="841">
        <v>561944</v>
      </c>
      <c r="G247" s="287">
        <v>-0.15516314792933103</v>
      </c>
      <c r="H247" s="8"/>
    </row>
    <row r="248" spans="2:8">
      <c r="B248" s="216"/>
      <c r="C248" s="839" t="s">
        <v>1257</v>
      </c>
      <c r="D248" s="840">
        <v>243</v>
      </c>
      <c r="E248" s="841">
        <v>-1469</v>
      </c>
      <c r="F248" s="841">
        <v>9330</v>
      </c>
      <c r="G248" s="287">
        <v>-0.157449088960343</v>
      </c>
      <c r="H248" s="8"/>
    </row>
    <row r="249" spans="2:8">
      <c r="B249" s="216"/>
      <c r="C249" s="839" t="s">
        <v>1620</v>
      </c>
      <c r="D249" s="840">
        <v>244</v>
      </c>
      <c r="E249" s="841">
        <v>-2022</v>
      </c>
      <c r="F249" s="841">
        <v>11810</v>
      </c>
      <c r="G249" s="287">
        <v>-0.1712108382726503</v>
      </c>
      <c r="H249" s="8"/>
    </row>
    <row r="250" spans="2:8">
      <c r="B250" s="216"/>
      <c r="C250" s="839" t="s">
        <v>1624</v>
      </c>
      <c r="D250" s="840">
        <v>245</v>
      </c>
      <c r="E250" s="841">
        <v>-620</v>
      </c>
      <c r="F250" s="841">
        <v>3370</v>
      </c>
      <c r="G250" s="287">
        <v>-0.18397626112759644</v>
      </c>
      <c r="H250" s="8"/>
    </row>
    <row r="251" spans="2:8">
      <c r="B251" s="216"/>
      <c r="C251" s="839" t="s">
        <v>1145</v>
      </c>
      <c r="D251" s="840">
        <v>246</v>
      </c>
      <c r="E251" s="841">
        <v>-1744</v>
      </c>
      <c r="F251" s="841">
        <v>7874</v>
      </c>
      <c r="G251" s="287">
        <v>-0.22148844297688594</v>
      </c>
      <c r="H251" s="8"/>
    </row>
    <row r="252" spans="2:8">
      <c r="B252" s="216"/>
      <c r="C252" s="839" t="s">
        <v>1270</v>
      </c>
      <c r="D252" s="840">
        <v>247</v>
      </c>
      <c r="E252" s="841">
        <v>-2942</v>
      </c>
      <c r="F252" s="841">
        <v>13272</v>
      </c>
      <c r="G252" s="287">
        <v>-0.22166968053044003</v>
      </c>
      <c r="H252" s="8"/>
    </row>
    <row r="253" spans="2:8">
      <c r="B253" s="216"/>
      <c r="C253" s="839" t="s">
        <v>1953</v>
      </c>
      <c r="D253" s="840">
        <v>248</v>
      </c>
      <c r="E253" s="841">
        <v>-852</v>
      </c>
      <c r="F253" s="841">
        <v>3065</v>
      </c>
      <c r="G253" s="287">
        <v>-0.27797716150081564</v>
      </c>
      <c r="H253" s="8"/>
    </row>
    <row r="254" spans="2:8">
      <c r="B254" s="216"/>
      <c r="C254" s="839" t="s">
        <v>1621</v>
      </c>
      <c r="D254" s="840">
        <v>249</v>
      </c>
      <c r="E254" s="841">
        <v>-4410</v>
      </c>
      <c r="F254" s="841">
        <v>14965</v>
      </c>
      <c r="G254" s="287">
        <v>-0.29468760441029068</v>
      </c>
      <c r="H254" s="8"/>
    </row>
    <row r="255" spans="2:8">
      <c r="B255" s="216"/>
      <c r="C255" s="839" t="s">
        <v>1159</v>
      </c>
      <c r="D255" s="840">
        <v>250</v>
      </c>
      <c r="E255" s="841">
        <v>-680</v>
      </c>
      <c r="F255" s="841">
        <v>2057</v>
      </c>
      <c r="G255" s="287">
        <v>-0.33057851239669422</v>
      </c>
      <c r="H255" s="8"/>
    </row>
    <row r="256" spans="2:8">
      <c r="B256" s="216"/>
      <c r="C256" s="839" t="s">
        <v>1265</v>
      </c>
      <c r="D256" s="840">
        <v>251</v>
      </c>
      <c r="E256" s="841">
        <v>-683</v>
      </c>
      <c r="F256" s="841">
        <v>1131</v>
      </c>
      <c r="G256" s="287">
        <v>-0.60389036251105221</v>
      </c>
      <c r="H256" s="8"/>
    </row>
    <row r="257" spans="2:8">
      <c r="B257" s="216"/>
      <c r="C257" s="839" t="s">
        <v>1150</v>
      </c>
      <c r="D257" s="840">
        <v>252</v>
      </c>
      <c r="E257" s="841">
        <v>-10511</v>
      </c>
      <c r="F257" s="841">
        <v>15399</v>
      </c>
      <c r="G257" s="287">
        <v>-0.68257679070069488</v>
      </c>
      <c r="H257" s="8"/>
    </row>
    <row r="258" spans="2:8">
      <c r="B258" s="216"/>
      <c r="C258" s="839" t="s">
        <v>421</v>
      </c>
      <c r="D258" s="840">
        <v>253</v>
      </c>
      <c r="E258" s="841">
        <v>-2364</v>
      </c>
      <c r="F258" s="841">
        <v>2723</v>
      </c>
      <c r="G258" s="287">
        <v>-0.868160117517444</v>
      </c>
      <c r="H258" s="8"/>
    </row>
    <row r="259" spans="2:8">
      <c r="B259" s="216"/>
      <c r="C259" s="839" t="s">
        <v>1951</v>
      </c>
      <c r="D259" s="840">
        <v>254</v>
      </c>
      <c r="E259" s="841">
        <v>-13012</v>
      </c>
      <c r="F259" s="841">
        <v>13742</v>
      </c>
      <c r="G259" s="287">
        <v>-0.94687818367049925</v>
      </c>
      <c r="H259" s="8"/>
    </row>
    <row r="260" spans="2:8">
      <c r="B260" s="216"/>
      <c r="C260" s="839" t="s">
        <v>1205</v>
      </c>
      <c r="D260" s="840">
        <v>255</v>
      </c>
      <c r="E260" s="841">
        <v>-469</v>
      </c>
      <c r="F260" s="841">
        <v>436</v>
      </c>
      <c r="G260" s="287">
        <v>-1.0756880733944953</v>
      </c>
      <c r="H260" s="8"/>
    </row>
    <row r="261" spans="2:8">
      <c r="B261" s="216"/>
      <c r="C261" s="839" t="s">
        <v>1598</v>
      </c>
      <c r="D261" s="840">
        <v>256</v>
      </c>
      <c r="E261" s="841">
        <v>-3152</v>
      </c>
      <c r="F261" s="841">
        <v>916</v>
      </c>
      <c r="G261" s="287">
        <v>-3.4410480349344978</v>
      </c>
      <c r="H261" s="8"/>
    </row>
    <row r="262" spans="2:8">
      <c r="B262" s="216"/>
      <c r="C262" s="204"/>
      <c r="D262" s="204"/>
      <c r="E262" s="204"/>
      <c r="F262" s="204"/>
      <c r="G262" s="185"/>
      <c r="H262" s="8"/>
    </row>
    <row r="263" spans="2:8">
      <c r="B263" s="216"/>
      <c r="C263" s="24" t="s">
        <v>2082</v>
      </c>
      <c r="D263" s="185"/>
      <c r="E263" s="185"/>
      <c r="F263" s="185"/>
      <c r="G263" s="185"/>
      <c r="H263" s="8"/>
    </row>
    <row r="264" spans="2:8" ht="17.25" thickBot="1">
      <c r="B264" s="252"/>
      <c r="C264" s="14" t="s">
        <v>2075</v>
      </c>
      <c r="D264" s="219"/>
      <c r="E264" s="219"/>
      <c r="F264" s="219"/>
      <c r="G264" s="219"/>
      <c r="H264" s="10"/>
    </row>
    <row r="266" spans="3:3">
      <c r="C266" s="13" t="s">
        <v>129</v>
      </c>
    </row>
    <row r="267" spans="3:3">
      <c r="C267" s="1" t="s">
        <v>712</v>
      </c>
    </row>
    <row r="268" spans="3:3">
      <c r="C268" s="1" t="s">
        <v>713</v>
      </c>
    </row>
    <row r="269" spans="3:3">
      <c r="C269" s="1" t="s">
        <v>729</v>
      </c>
    </row>
    <row r="270" spans="2:3">
      <c r="B270" s="1"/>
      <c r="C270" s="1" t="s">
        <v>730</v>
      </c>
    </row>
    <row r="271" spans="2:3">
      <c r="B271" s="1"/>
      <c r="C271" s="1" t="s">
        <v>731</v>
      </c>
    </row>
    <row r="272" spans="2:3">
      <c r="B272" s="1"/>
      <c r="C272" s="1" t="s">
        <v>732</v>
      </c>
    </row>
    <row r="273" spans="2:3">
      <c r="B273" s="1"/>
      <c r="C273" s="1" t="s">
        <v>733</v>
      </c>
    </row>
    <row r="274" spans="2:3">
      <c r="B274" s="1"/>
      <c r="C274" s="1" t="s">
        <v>734</v>
      </c>
    </row>
    <row r="275" spans="2:2">
      <c r="B275" s="1"/>
    </row>
    <row r="276" spans="2:3">
      <c r="B276" s="1"/>
      <c r="C276" s="1" t="s">
        <v>735</v>
      </c>
    </row>
    <row r="277" spans="2:3">
      <c r="B277" s="1"/>
      <c r="C277" s="1" t="s">
        <v>736</v>
      </c>
    </row>
    <row r="279" spans="2:7">
      <c r="B279" s="1"/>
      <c r="C279" s="13" t="s">
        <v>990</v>
      </c>
      <c r="D279" s="13"/>
      <c r="E279" s="13"/>
      <c r="F279" s="13"/>
      <c r="G279" s="13"/>
    </row>
    <row r="280" spans="2:7">
      <c r="B280" s="1"/>
      <c r="C280" s="27" t="s">
        <v>65</v>
      </c>
      <c r="D280" s="13"/>
      <c r="E280" s="13"/>
      <c r="F280" s="13"/>
      <c r="G280" s="13"/>
    </row>
    <row r="281" spans="2:7">
      <c r="B281" s="1"/>
      <c r="C281" s="13" t="s">
        <v>991</v>
      </c>
      <c r="D281" s="13"/>
      <c r="E281" s="13"/>
      <c r="F281" s="13"/>
      <c r="G281" s="13"/>
    </row>
    <row r="282" spans="2:3">
      <c r="B282" s="1"/>
      <c r="C282" s="1" t="s">
        <v>1649</v>
      </c>
    </row>
    <row r="283" spans="2:7">
      <c r="B283" s="1"/>
      <c r="C283" s="1" t="s">
        <v>1648</v>
      </c>
      <c r="D283" s="1"/>
      <c r="E283" s="1"/>
      <c r="F283" s="1"/>
      <c r="G283" s="1"/>
    </row>
    <row r="284" spans="2:7">
      <c r="B284" s="1"/>
      <c r="C284" s="13" t="s">
        <v>989</v>
      </c>
      <c r="D284" s="13"/>
      <c r="E284" s="13"/>
      <c r="F284" s="13"/>
      <c r="G284" s="13"/>
    </row>
    <row r="285" spans="2:7">
      <c r="B285" s="1"/>
      <c r="C285" s="1" t="s">
        <v>999</v>
      </c>
      <c r="D285" s="1"/>
      <c r="E285" s="1"/>
      <c r="F285" s="1"/>
      <c r="G285" s="1"/>
    </row>
    <row r="286" spans="2:7">
      <c r="B286" s="1"/>
      <c r="C286" s="1" t="s">
        <v>988</v>
      </c>
      <c r="D286" s="1"/>
      <c r="E286" s="1"/>
      <c r="F286" s="1"/>
      <c r="G286" s="1"/>
    </row>
  </sheetData>
  <mergeCells count="7">
    <mergeCell ref="C284:G284"/>
    <mergeCell ref="C285:G285"/>
    <mergeCell ref="C286:G286"/>
    <mergeCell ref="C3:G3"/>
    <mergeCell ref="C279:G279"/>
    <mergeCell ref="C281:G281"/>
    <mergeCell ref="C283:G283"/>
  </mergeCells>
  <hyperlinks>
    <hyperlink ref="C4" location="Contents!A1" display="Click here to return to contents"/>
  </hyperlinks>
  <pageMargins left="0.75" right="0.75" top="1" bottom="1" header="0.5" footer="0.5"/>
  <pageSetup paperSize="9" orientation="portrait"/>
  <headerFooter scaleWithDoc="1" alignWithMargins="0" differentFirst="0" differentOddEven="0"/>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3">
    <pageSetUpPr fitToPage="1"/>
  </sheetPr>
  <dimension ref="A1:N296"/>
  <sheetViews>
    <sheetView topLeftCell="A1" view="normal" workbookViewId="0">
      <pane ySplit="6" topLeftCell="A28" activePane="bottomLeft" state="frozen"/>
      <selection pane="bottomLeft" activeCell="E51" sqref="E51"/>
    </sheetView>
  </sheetViews>
  <sheetFormatPr defaultColWidth="9.28515625" defaultRowHeight="16.5"/>
  <cols>
    <col min="1" max="1" width="8.5703125" style="1" customWidth="1"/>
    <col min="2" max="2" width="2.7109375" style="1" customWidth="1"/>
    <col min="3" max="4" width="15.7109375" style="52" customWidth="1"/>
    <col min="5" max="5" width="59.7109375" style="1" customWidth="1"/>
    <col min="6" max="6" width="15.7109375" style="2" customWidth="1"/>
    <col min="7" max="7" width="15.7109375" style="154" customWidth="1"/>
    <col min="8" max="12" width="10.7109375" style="2" customWidth="1"/>
    <col min="13" max="13" width="15.7109375" style="2" customWidth="1"/>
    <col min="14" max="14" width="2.7109375" style="1" customWidth="1"/>
    <col min="15" max="16384" width="9.27734375" style="1" customWidth="1"/>
  </cols>
  <sheetData>
    <row r="1" spans="3:13" s="42" customFormat="1" ht="15" customHeight="1" thickBot="1">
      <c r="C1" s="43"/>
      <c r="D1" s="43"/>
      <c r="F1" s="44"/>
      <c r="G1" s="154"/>
      <c r="H1" s="44"/>
      <c r="I1" s="44"/>
      <c r="J1" s="44"/>
      <c r="K1" s="44"/>
      <c r="L1" s="44"/>
      <c r="M1" s="44"/>
    </row>
    <row r="2" spans="2:14" s="42" customFormat="1">
      <c r="B2" s="45"/>
      <c r="C2" s="46"/>
      <c r="D2" s="46"/>
      <c r="E2" s="47"/>
      <c r="F2" s="48"/>
      <c r="G2" s="155"/>
      <c r="H2" s="49"/>
      <c r="I2" s="49"/>
      <c r="J2" s="49"/>
      <c r="K2" s="49"/>
      <c r="L2" s="49"/>
      <c r="M2" s="49"/>
      <c r="N2" s="50"/>
    </row>
    <row r="3" spans="2:14">
      <c r="B3" s="7"/>
      <c r="C3" s="176" t="s">
        <v>1422</v>
      </c>
      <c r="D3" s="43"/>
      <c r="G3" s="156"/>
      <c r="N3" s="8"/>
    </row>
    <row r="4" spans="2:14">
      <c r="B4" s="7"/>
      <c r="C4" s="43"/>
      <c r="D4" s="43"/>
      <c r="G4" s="156"/>
      <c r="N4" s="8"/>
    </row>
    <row r="5" spans="2:14" ht="26.25">
      <c r="B5" s="7"/>
      <c r="C5" s="376" t="s">
        <v>772</v>
      </c>
      <c r="G5" s="156"/>
      <c r="H5" s="889" t="s">
        <v>192</v>
      </c>
      <c r="I5" s="890"/>
      <c r="J5" s="890"/>
      <c r="K5" s="890"/>
      <c r="L5" s="891"/>
      <c r="M5" s="95" t="s">
        <v>605</v>
      </c>
      <c r="N5" s="8"/>
    </row>
    <row r="6" spans="2:14" ht="33">
      <c r="B6" s="7"/>
      <c r="C6" s="151" t="s">
        <v>1421</v>
      </c>
      <c r="D6" s="151" t="s">
        <v>686</v>
      </c>
      <c r="E6" s="152" t="s">
        <v>222</v>
      </c>
      <c r="F6" s="153" t="s">
        <v>193</v>
      </c>
      <c r="G6" s="157" t="s">
        <v>194</v>
      </c>
      <c r="H6" s="151" t="s">
        <v>195</v>
      </c>
      <c r="I6" s="151" t="s">
        <v>196</v>
      </c>
      <c r="J6" s="151" t="s">
        <v>197</v>
      </c>
      <c r="K6" s="151" t="s">
        <v>198</v>
      </c>
      <c r="L6" s="151" t="s">
        <v>199</v>
      </c>
      <c r="M6" s="151" t="s">
        <v>200</v>
      </c>
      <c r="N6" s="53"/>
    </row>
    <row r="7" spans="2:14">
      <c r="B7" s="7"/>
      <c r="C7" s="133">
        <v>1</v>
      </c>
      <c r="D7" s="133">
        <v>2</v>
      </c>
      <c r="E7" s="136" t="s">
        <v>238</v>
      </c>
      <c r="F7" s="133">
        <v>11</v>
      </c>
      <c r="G7" s="164">
        <v>1550</v>
      </c>
      <c r="H7" s="133">
        <v>66</v>
      </c>
      <c r="I7" s="133">
        <v>30</v>
      </c>
      <c r="J7" s="133">
        <v>3</v>
      </c>
      <c r="K7" s="133">
        <v>0</v>
      </c>
      <c r="L7" s="133">
        <v>0</v>
      </c>
      <c r="M7" s="165">
        <v>3.63</v>
      </c>
      <c r="N7" s="53"/>
    </row>
    <row r="8" spans="2:14">
      <c r="B8" s="7"/>
      <c r="C8" s="133">
        <v>2</v>
      </c>
      <c r="D8" s="133">
        <v>1</v>
      </c>
      <c r="E8" s="136" t="s">
        <v>510</v>
      </c>
      <c r="F8" s="133">
        <v>2</v>
      </c>
      <c r="G8" s="164">
        <v>102</v>
      </c>
      <c r="H8" s="133">
        <v>60</v>
      </c>
      <c r="I8" s="133">
        <v>37</v>
      </c>
      <c r="J8" s="133">
        <v>2</v>
      </c>
      <c r="K8" s="133">
        <v>0</v>
      </c>
      <c r="L8" s="133">
        <v>0</v>
      </c>
      <c r="M8" s="165">
        <v>3.58</v>
      </c>
      <c r="N8" s="53"/>
    </row>
    <row r="9" spans="2:14">
      <c r="B9" s="7"/>
      <c r="C9" s="133">
        <v>3</v>
      </c>
      <c r="D9" s="133">
        <v>5</v>
      </c>
      <c r="E9" s="136" t="s">
        <v>236</v>
      </c>
      <c r="F9" s="133">
        <v>30</v>
      </c>
      <c r="G9" s="164">
        <v>2847</v>
      </c>
      <c r="H9" s="133">
        <v>62</v>
      </c>
      <c r="I9" s="133">
        <v>31</v>
      </c>
      <c r="J9" s="133">
        <v>6</v>
      </c>
      <c r="K9" s="133">
        <v>1</v>
      </c>
      <c r="L9" s="133">
        <v>0</v>
      </c>
      <c r="M9" s="165">
        <v>3.53</v>
      </c>
      <c r="N9" s="53"/>
    </row>
    <row r="10" spans="2:14">
      <c r="B10" s="7"/>
      <c r="C10" s="133">
        <v>3</v>
      </c>
      <c r="D10" s="133">
        <v>3</v>
      </c>
      <c r="E10" s="136" t="s">
        <v>249</v>
      </c>
      <c r="F10" s="133">
        <v>15</v>
      </c>
      <c r="G10" s="164">
        <v>651</v>
      </c>
      <c r="H10" s="133">
        <v>59</v>
      </c>
      <c r="I10" s="133">
        <v>34</v>
      </c>
      <c r="J10" s="133">
        <v>6</v>
      </c>
      <c r="K10" s="133">
        <v>0</v>
      </c>
      <c r="L10" s="133">
        <v>0</v>
      </c>
      <c r="M10" s="165">
        <v>3.53</v>
      </c>
      <c r="N10" s="53"/>
    </row>
    <row r="11" spans="2:14">
      <c r="B11" s="7"/>
      <c r="C11" s="133">
        <v>5</v>
      </c>
      <c r="D11" s="133">
        <v>11</v>
      </c>
      <c r="E11" s="136" t="s">
        <v>243</v>
      </c>
      <c r="F11" s="133">
        <v>28</v>
      </c>
      <c r="G11" s="164">
        <v>1494</v>
      </c>
      <c r="H11" s="133">
        <v>57</v>
      </c>
      <c r="I11" s="133">
        <v>37</v>
      </c>
      <c r="J11" s="133">
        <v>6</v>
      </c>
      <c r="K11" s="133">
        <v>0</v>
      </c>
      <c r="L11" s="133">
        <v>0</v>
      </c>
      <c r="M11" s="165">
        <v>3.51</v>
      </c>
      <c r="N11" s="53"/>
    </row>
    <row r="12" spans="2:14">
      <c r="B12" s="7"/>
      <c r="C12" s="133">
        <v>6</v>
      </c>
      <c r="D12" s="133">
        <v>8</v>
      </c>
      <c r="E12" s="136" t="s">
        <v>588</v>
      </c>
      <c r="F12" s="133">
        <v>32</v>
      </c>
      <c r="G12" s="164">
        <v>3177</v>
      </c>
      <c r="H12" s="133">
        <v>58</v>
      </c>
      <c r="I12" s="133">
        <v>34</v>
      </c>
      <c r="J12" s="133">
        <v>7</v>
      </c>
      <c r="K12" s="133">
        <v>1</v>
      </c>
      <c r="L12" s="133">
        <v>0</v>
      </c>
      <c r="M12" s="165">
        <v>3.5</v>
      </c>
      <c r="N12" s="53"/>
    </row>
    <row r="13" spans="2:14">
      <c r="B13" s="7"/>
      <c r="C13" s="133">
        <v>7</v>
      </c>
      <c r="D13" s="133">
        <v>4</v>
      </c>
      <c r="E13" s="136" t="s">
        <v>234</v>
      </c>
      <c r="F13" s="133">
        <v>31</v>
      </c>
      <c r="G13" s="164">
        <v>3405</v>
      </c>
      <c r="H13" s="133">
        <v>59</v>
      </c>
      <c r="I13" s="133">
        <v>32</v>
      </c>
      <c r="J13" s="133">
        <v>8</v>
      </c>
      <c r="K13" s="133">
        <v>1</v>
      </c>
      <c r="L13" s="133">
        <v>0</v>
      </c>
      <c r="M13" s="165">
        <v>3.49</v>
      </c>
      <c r="N13" s="53"/>
    </row>
    <row r="14" spans="2:14">
      <c r="B14" s="7"/>
      <c r="C14" s="133">
        <v>8</v>
      </c>
      <c r="D14" s="133">
        <v>17</v>
      </c>
      <c r="E14" s="136" t="s">
        <v>235</v>
      </c>
      <c r="F14" s="133">
        <v>31</v>
      </c>
      <c r="G14" s="164">
        <v>2124</v>
      </c>
      <c r="H14" s="133">
        <v>55</v>
      </c>
      <c r="I14" s="133">
        <v>38</v>
      </c>
      <c r="J14" s="133">
        <v>6</v>
      </c>
      <c r="K14" s="133">
        <v>0</v>
      </c>
      <c r="L14" s="133">
        <v>0</v>
      </c>
      <c r="M14" s="165">
        <v>3.47</v>
      </c>
      <c r="N14" s="53"/>
    </row>
    <row r="15" spans="2:14">
      <c r="B15" s="7"/>
      <c r="C15" s="133">
        <v>9</v>
      </c>
      <c r="D15" s="133">
        <v>7</v>
      </c>
      <c r="E15" s="136" t="s">
        <v>702</v>
      </c>
      <c r="F15" s="133">
        <v>25</v>
      </c>
      <c r="G15" s="164">
        <v>1883</v>
      </c>
      <c r="H15" s="133">
        <v>55</v>
      </c>
      <c r="I15" s="133">
        <v>36</v>
      </c>
      <c r="J15" s="133">
        <v>8</v>
      </c>
      <c r="K15" s="133">
        <v>0</v>
      </c>
      <c r="L15" s="133">
        <v>0</v>
      </c>
      <c r="M15" s="165">
        <v>3.46</v>
      </c>
      <c r="N15" s="53"/>
    </row>
    <row r="16" spans="2:14">
      <c r="B16" s="7"/>
      <c r="C16" s="133">
        <v>10</v>
      </c>
      <c r="D16" s="133">
        <v>14</v>
      </c>
      <c r="E16" s="136" t="s">
        <v>181</v>
      </c>
      <c r="F16" s="133">
        <v>24</v>
      </c>
      <c r="G16" s="164">
        <v>946</v>
      </c>
      <c r="H16" s="133">
        <v>53</v>
      </c>
      <c r="I16" s="133">
        <v>40</v>
      </c>
      <c r="J16" s="133">
        <v>7</v>
      </c>
      <c r="K16" s="133">
        <v>0</v>
      </c>
      <c r="L16" s="133">
        <v>0</v>
      </c>
      <c r="M16" s="165">
        <v>3.45</v>
      </c>
      <c r="N16" s="53"/>
    </row>
    <row r="17" spans="2:14">
      <c r="B17" s="7"/>
      <c r="C17" s="133">
        <v>10</v>
      </c>
      <c r="D17" s="133">
        <v>10</v>
      </c>
      <c r="E17" s="136" t="s">
        <v>380</v>
      </c>
      <c r="F17" s="133">
        <v>2</v>
      </c>
      <c r="G17" s="164">
        <v>451</v>
      </c>
      <c r="H17" s="133">
        <v>52</v>
      </c>
      <c r="I17" s="133">
        <v>40</v>
      </c>
      <c r="J17" s="133">
        <v>8</v>
      </c>
      <c r="K17" s="133">
        <v>0</v>
      </c>
      <c r="L17" s="133">
        <v>0</v>
      </c>
      <c r="M17" s="165">
        <v>3.45</v>
      </c>
      <c r="N17" s="53"/>
    </row>
    <row r="18" spans="2:14">
      <c r="B18" s="7"/>
      <c r="C18" s="133">
        <v>12</v>
      </c>
      <c r="D18" s="133">
        <v>24</v>
      </c>
      <c r="E18" s="136" t="s">
        <v>651</v>
      </c>
      <c r="F18" s="133">
        <v>2</v>
      </c>
      <c r="G18" s="164">
        <v>82</v>
      </c>
      <c r="H18" s="133">
        <v>54</v>
      </c>
      <c r="I18" s="133">
        <v>37</v>
      </c>
      <c r="J18" s="133">
        <v>9</v>
      </c>
      <c r="K18" s="133">
        <v>0</v>
      </c>
      <c r="L18" s="133">
        <v>0</v>
      </c>
      <c r="M18" s="165">
        <v>3.44</v>
      </c>
      <c r="N18" s="53"/>
    </row>
    <row r="19" spans="2:14">
      <c r="B19" s="7"/>
      <c r="C19" s="133">
        <v>13</v>
      </c>
      <c r="D19" s="133">
        <v>31</v>
      </c>
      <c r="E19" s="136" t="s">
        <v>242</v>
      </c>
      <c r="F19" s="133">
        <v>28</v>
      </c>
      <c r="G19" s="164">
        <v>1461</v>
      </c>
      <c r="H19" s="133">
        <v>52</v>
      </c>
      <c r="I19" s="133">
        <v>41</v>
      </c>
      <c r="J19" s="133">
        <v>7</v>
      </c>
      <c r="K19" s="133">
        <v>0</v>
      </c>
      <c r="L19" s="133">
        <v>0</v>
      </c>
      <c r="M19" s="165">
        <v>3.43</v>
      </c>
      <c r="N19" s="53"/>
    </row>
    <row r="20" spans="2:14">
      <c r="B20" s="7"/>
      <c r="C20" s="133">
        <v>13</v>
      </c>
      <c r="D20" s="133">
        <v>24</v>
      </c>
      <c r="E20" s="136" t="s">
        <v>189</v>
      </c>
      <c r="F20" s="133">
        <v>28</v>
      </c>
      <c r="G20" s="164">
        <v>1378</v>
      </c>
      <c r="H20" s="133">
        <v>51</v>
      </c>
      <c r="I20" s="133">
        <v>42</v>
      </c>
      <c r="J20" s="133">
        <v>7</v>
      </c>
      <c r="K20" s="133">
        <v>0</v>
      </c>
      <c r="L20" s="133">
        <v>0</v>
      </c>
      <c r="M20" s="165">
        <v>3.43</v>
      </c>
      <c r="N20" s="53"/>
    </row>
    <row r="21" spans="2:14">
      <c r="B21" s="7"/>
      <c r="C21" s="133">
        <v>15</v>
      </c>
      <c r="D21" s="133">
        <v>11</v>
      </c>
      <c r="E21" s="136" t="s">
        <v>188</v>
      </c>
      <c r="F21" s="133">
        <v>28</v>
      </c>
      <c r="G21" s="164">
        <v>2563</v>
      </c>
      <c r="H21" s="133">
        <v>52</v>
      </c>
      <c r="I21" s="133">
        <v>39</v>
      </c>
      <c r="J21" s="133">
        <v>9</v>
      </c>
      <c r="K21" s="133">
        <v>1</v>
      </c>
      <c r="L21" s="133">
        <v>0</v>
      </c>
      <c r="M21" s="165">
        <v>3.42</v>
      </c>
      <c r="N21" s="53"/>
    </row>
    <row r="22" spans="2:14">
      <c r="B22" s="7"/>
      <c r="C22" s="133">
        <v>15</v>
      </c>
      <c r="D22" s="133">
        <v>8</v>
      </c>
      <c r="E22" s="136" t="s">
        <v>248</v>
      </c>
      <c r="F22" s="133">
        <v>22</v>
      </c>
      <c r="G22" s="164">
        <v>1252</v>
      </c>
      <c r="H22" s="133">
        <v>50</v>
      </c>
      <c r="I22" s="133">
        <v>42</v>
      </c>
      <c r="J22" s="133">
        <v>7</v>
      </c>
      <c r="K22" s="133">
        <v>0</v>
      </c>
      <c r="L22" s="133">
        <v>0</v>
      </c>
      <c r="M22" s="165">
        <v>3.42</v>
      </c>
      <c r="N22" s="53"/>
    </row>
    <row r="23" spans="2:14">
      <c r="B23" s="7"/>
      <c r="C23" s="133">
        <v>17</v>
      </c>
      <c r="D23" s="133">
        <v>18</v>
      </c>
      <c r="E23" s="136" t="s">
        <v>246</v>
      </c>
      <c r="F23" s="133">
        <v>25</v>
      </c>
      <c r="G23" s="164">
        <v>1313</v>
      </c>
      <c r="H23" s="133">
        <v>49</v>
      </c>
      <c r="I23" s="133">
        <v>43</v>
      </c>
      <c r="J23" s="133">
        <v>7</v>
      </c>
      <c r="K23" s="133">
        <v>0</v>
      </c>
      <c r="L23" s="133">
        <v>0</v>
      </c>
      <c r="M23" s="165">
        <v>3.41</v>
      </c>
      <c r="N23" s="53"/>
    </row>
    <row r="24" spans="2:14">
      <c r="B24" s="7"/>
      <c r="C24" s="133">
        <v>18</v>
      </c>
      <c r="D24" s="133">
        <v>14</v>
      </c>
      <c r="E24" s="136" t="s">
        <v>244</v>
      </c>
      <c r="F24" s="133">
        <v>25</v>
      </c>
      <c r="G24" s="164">
        <v>1518</v>
      </c>
      <c r="H24" s="133">
        <v>48</v>
      </c>
      <c r="I24" s="133">
        <v>44</v>
      </c>
      <c r="J24" s="133">
        <v>8</v>
      </c>
      <c r="K24" s="133">
        <v>0</v>
      </c>
      <c r="L24" s="133">
        <v>0</v>
      </c>
      <c r="M24" s="165">
        <v>3.4</v>
      </c>
      <c r="N24" s="53"/>
    </row>
    <row r="25" spans="2:14">
      <c r="B25" s="7"/>
      <c r="C25" s="133">
        <v>19</v>
      </c>
      <c r="D25" s="133">
        <v>11</v>
      </c>
      <c r="E25" s="136" t="s">
        <v>632</v>
      </c>
      <c r="F25" s="133">
        <v>20</v>
      </c>
      <c r="G25" s="164">
        <v>1040</v>
      </c>
      <c r="H25" s="133">
        <v>47</v>
      </c>
      <c r="I25" s="133">
        <v>45</v>
      </c>
      <c r="J25" s="133">
        <v>7</v>
      </c>
      <c r="K25" s="133">
        <v>0</v>
      </c>
      <c r="L25" s="133">
        <v>0</v>
      </c>
      <c r="M25" s="165">
        <v>3.39</v>
      </c>
      <c r="N25" s="53"/>
    </row>
    <row r="26" spans="2:14">
      <c r="B26" s="7"/>
      <c r="C26" s="133">
        <v>20</v>
      </c>
      <c r="D26" s="133">
        <v>23</v>
      </c>
      <c r="E26" s="136" t="s">
        <v>485</v>
      </c>
      <c r="F26" s="133">
        <v>23</v>
      </c>
      <c r="G26" s="164">
        <v>732</v>
      </c>
      <c r="H26" s="133">
        <v>47</v>
      </c>
      <c r="I26" s="133">
        <v>44</v>
      </c>
      <c r="J26" s="133">
        <v>9</v>
      </c>
      <c r="K26" s="133">
        <v>0</v>
      </c>
      <c r="L26" s="133">
        <v>0</v>
      </c>
      <c r="M26" s="165">
        <v>3.38</v>
      </c>
      <c r="N26" s="53"/>
    </row>
    <row r="27" spans="2:14">
      <c r="B27" s="7"/>
      <c r="C27" s="133">
        <v>21</v>
      </c>
      <c r="D27" s="133">
        <v>18</v>
      </c>
      <c r="E27" s="136" t="s">
        <v>495</v>
      </c>
      <c r="F27" s="133">
        <v>17</v>
      </c>
      <c r="G27" s="164">
        <v>900</v>
      </c>
      <c r="H27" s="133">
        <v>46</v>
      </c>
      <c r="I27" s="133">
        <v>45</v>
      </c>
      <c r="J27" s="133">
        <v>8</v>
      </c>
      <c r="K27" s="133">
        <v>0</v>
      </c>
      <c r="L27" s="133">
        <v>0</v>
      </c>
      <c r="M27" s="165">
        <v>3.37</v>
      </c>
      <c r="N27" s="53"/>
    </row>
    <row r="28" spans="2:14">
      <c r="B28" s="7"/>
      <c r="C28" s="133">
        <v>22</v>
      </c>
      <c r="D28" s="133">
        <v>6</v>
      </c>
      <c r="E28" s="136" t="s">
        <v>177</v>
      </c>
      <c r="F28" s="133">
        <v>23</v>
      </c>
      <c r="G28" s="164">
        <v>1406</v>
      </c>
      <c r="H28" s="133">
        <v>45</v>
      </c>
      <c r="I28" s="133">
        <v>45</v>
      </c>
      <c r="J28" s="133">
        <v>9</v>
      </c>
      <c r="K28" s="133">
        <v>1</v>
      </c>
      <c r="L28" s="133">
        <v>0</v>
      </c>
      <c r="M28" s="165">
        <v>3.36</v>
      </c>
      <c r="N28" s="53"/>
    </row>
    <row r="29" spans="2:14">
      <c r="B29" s="7"/>
      <c r="C29" s="133">
        <v>23</v>
      </c>
      <c r="D29" s="133">
        <v>21</v>
      </c>
      <c r="E29" s="136" t="s">
        <v>239</v>
      </c>
      <c r="F29" s="133">
        <v>28</v>
      </c>
      <c r="G29" s="164">
        <v>1686</v>
      </c>
      <c r="H29" s="133">
        <v>46</v>
      </c>
      <c r="I29" s="133">
        <v>44</v>
      </c>
      <c r="J29" s="133">
        <v>9</v>
      </c>
      <c r="K29" s="133">
        <v>1</v>
      </c>
      <c r="L29" s="133">
        <v>0</v>
      </c>
      <c r="M29" s="165">
        <v>3.35</v>
      </c>
      <c r="N29" s="53"/>
    </row>
    <row r="30" spans="2:14">
      <c r="B30" s="7"/>
      <c r="C30" s="133">
        <v>23</v>
      </c>
      <c r="D30" s="133">
        <v>30</v>
      </c>
      <c r="E30" s="136" t="s">
        <v>183</v>
      </c>
      <c r="F30" s="133">
        <v>26</v>
      </c>
      <c r="G30" s="164">
        <v>1251</v>
      </c>
      <c r="H30" s="133">
        <v>47</v>
      </c>
      <c r="I30" s="133">
        <v>42</v>
      </c>
      <c r="J30" s="133">
        <v>10</v>
      </c>
      <c r="K30" s="133">
        <v>1</v>
      </c>
      <c r="L30" s="133">
        <v>0</v>
      </c>
      <c r="M30" s="165">
        <v>3.35</v>
      </c>
      <c r="N30" s="53"/>
    </row>
    <row r="31" spans="2:14">
      <c r="B31" s="7"/>
      <c r="C31" s="133">
        <v>25</v>
      </c>
      <c r="D31" s="133">
        <v>26</v>
      </c>
      <c r="E31" s="136" t="s">
        <v>241</v>
      </c>
      <c r="F31" s="133">
        <v>29</v>
      </c>
      <c r="G31" s="164">
        <v>1718</v>
      </c>
      <c r="H31" s="133">
        <v>45</v>
      </c>
      <c r="I31" s="133">
        <v>45</v>
      </c>
      <c r="J31" s="133">
        <v>10</v>
      </c>
      <c r="K31" s="133">
        <v>0</v>
      </c>
      <c r="L31" s="133">
        <v>0</v>
      </c>
      <c r="M31" s="165">
        <v>3.34</v>
      </c>
      <c r="N31" s="53"/>
    </row>
    <row r="32" spans="2:14">
      <c r="B32" s="7"/>
      <c r="C32" s="133">
        <v>25</v>
      </c>
      <c r="D32" s="133">
        <v>33</v>
      </c>
      <c r="E32" s="136" t="s">
        <v>245</v>
      </c>
      <c r="F32" s="133">
        <v>23</v>
      </c>
      <c r="G32" s="164">
        <v>1225</v>
      </c>
      <c r="H32" s="133">
        <v>44</v>
      </c>
      <c r="I32" s="133">
        <v>47</v>
      </c>
      <c r="J32" s="133">
        <v>8</v>
      </c>
      <c r="K32" s="133">
        <v>1</v>
      </c>
      <c r="L32" s="133">
        <v>0</v>
      </c>
      <c r="M32" s="165">
        <v>3.34</v>
      </c>
      <c r="N32" s="53"/>
    </row>
    <row r="33" spans="2:14">
      <c r="B33" s="7"/>
      <c r="C33" s="133">
        <v>25</v>
      </c>
      <c r="D33" s="133">
        <v>20</v>
      </c>
      <c r="E33" s="136" t="s">
        <v>536</v>
      </c>
      <c r="F33" s="133">
        <v>24</v>
      </c>
      <c r="G33" s="164">
        <v>1065</v>
      </c>
      <c r="H33" s="133">
        <v>45</v>
      </c>
      <c r="I33" s="133">
        <v>45</v>
      </c>
      <c r="J33" s="133">
        <v>10</v>
      </c>
      <c r="K33" s="133">
        <v>0</v>
      </c>
      <c r="L33" s="133">
        <v>0</v>
      </c>
      <c r="M33" s="165">
        <v>3.34</v>
      </c>
      <c r="N33" s="53"/>
    </row>
    <row r="34" spans="2:14">
      <c r="B34" s="7"/>
      <c r="C34" s="133">
        <v>28</v>
      </c>
      <c r="D34" s="133">
        <v>14</v>
      </c>
      <c r="E34" s="136" t="s">
        <v>483</v>
      </c>
      <c r="F34" s="133">
        <v>14</v>
      </c>
      <c r="G34" s="164">
        <v>763</v>
      </c>
      <c r="H34" s="133">
        <v>40</v>
      </c>
      <c r="I34" s="133">
        <v>52</v>
      </c>
      <c r="J34" s="133">
        <v>8</v>
      </c>
      <c r="K34" s="133">
        <v>0</v>
      </c>
      <c r="L34" s="133">
        <v>0</v>
      </c>
      <c r="M34" s="165">
        <v>3.31</v>
      </c>
      <c r="N34" s="53"/>
    </row>
    <row r="35" spans="2:14">
      <c r="B35" s="7"/>
      <c r="C35" s="133">
        <v>28</v>
      </c>
      <c r="D35" s="133">
        <v>21</v>
      </c>
      <c r="E35" s="136" t="s">
        <v>538</v>
      </c>
      <c r="F35" s="133">
        <v>21</v>
      </c>
      <c r="G35" s="164">
        <v>664</v>
      </c>
      <c r="H35" s="133">
        <v>42</v>
      </c>
      <c r="I35" s="133">
        <v>47</v>
      </c>
      <c r="J35" s="133">
        <v>11</v>
      </c>
      <c r="K35" s="133">
        <v>0</v>
      </c>
      <c r="L35" s="133">
        <v>0</v>
      </c>
      <c r="M35" s="165">
        <v>3.31</v>
      </c>
      <c r="N35" s="53"/>
    </row>
    <row r="36" spans="2:14">
      <c r="B36" s="7"/>
      <c r="C36" s="133">
        <v>30</v>
      </c>
      <c r="D36" s="133">
        <v>49</v>
      </c>
      <c r="E36" s="136" t="s">
        <v>326</v>
      </c>
      <c r="F36" s="133">
        <v>16</v>
      </c>
      <c r="G36" s="164">
        <v>898</v>
      </c>
      <c r="H36" s="133">
        <v>40</v>
      </c>
      <c r="I36" s="133">
        <v>51</v>
      </c>
      <c r="J36" s="133">
        <v>9</v>
      </c>
      <c r="K36" s="133">
        <v>0</v>
      </c>
      <c r="L36" s="133">
        <v>0</v>
      </c>
      <c r="M36" s="165">
        <v>3.3</v>
      </c>
      <c r="N36" s="53"/>
    </row>
    <row r="37" spans="2:14">
      <c r="B37" s="7"/>
      <c r="C37" s="133">
        <v>30</v>
      </c>
      <c r="D37" s="133">
        <v>53</v>
      </c>
      <c r="E37" s="136" t="s">
        <v>480</v>
      </c>
      <c r="F37" s="133">
        <v>22</v>
      </c>
      <c r="G37" s="164">
        <v>718</v>
      </c>
      <c r="H37" s="133">
        <v>42</v>
      </c>
      <c r="I37" s="133">
        <v>47</v>
      </c>
      <c r="J37" s="133">
        <v>11</v>
      </c>
      <c r="K37" s="133">
        <v>0</v>
      </c>
      <c r="L37" s="133">
        <v>0</v>
      </c>
      <c r="M37" s="165">
        <v>3.3</v>
      </c>
      <c r="N37" s="53"/>
    </row>
    <row r="38" spans="2:14">
      <c r="B38" s="7"/>
      <c r="C38" s="133">
        <v>30</v>
      </c>
      <c r="D38" s="133">
        <v>26</v>
      </c>
      <c r="E38" s="136" t="s">
        <v>500</v>
      </c>
      <c r="F38" s="133">
        <v>19</v>
      </c>
      <c r="G38" s="164">
        <v>531</v>
      </c>
      <c r="H38" s="133">
        <v>42</v>
      </c>
      <c r="I38" s="133">
        <v>46</v>
      </c>
      <c r="J38" s="133">
        <v>11</v>
      </c>
      <c r="K38" s="133">
        <v>0</v>
      </c>
      <c r="L38" s="133">
        <v>0</v>
      </c>
      <c r="M38" s="165">
        <v>3.3</v>
      </c>
      <c r="N38" s="53"/>
    </row>
    <row r="39" spans="2:14">
      <c r="B39" s="7"/>
      <c r="C39" s="133">
        <v>33</v>
      </c>
      <c r="D39" s="133">
        <v>26</v>
      </c>
      <c r="E39" s="136" t="s">
        <v>179</v>
      </c>
      <c r="F39" s="133">
        <v>27</v>
      </c>
      <c r="G39" s="164">
        <v>1371</v>
      </c>
      <c r="H39" s="133">
        <v>42</v>
      </c>
      <c r="I39" s="133">
        <v>46</v>
      </c>
      <c r="J39" s="133">
        <v>11</v>
      </c>
      <c r="K39" s="133">
        <v>1</v>
      </c>
      <c r="L39" s="133">
        <v>0</v>
      </c>
      <c r="M39" s="165">
        <v>3.29</v>
      </c>
      <c r="N39" s="53"/>
    </row>
    <row r="40" spans="2:14">
      <c r="B40" s="7"/>
      <c r="C40" s="133">
        <v>33</v>
      </c>
      <c r="D40" s="133">
        <v>40</v>
      </c>
      <c r="E40" s="136" t="s">
        <v>492</v>
      </c>
      <c r="F40" s="133">
        <v>25</v>
      </c>
      <c r="G40" s="164">
        <v>830</v>
      </c>
      <c r="H40" s="133">
        <v>41</v>
      </c>
      <c r="I40" s="133">
        <v>49</v>
      </c>
      <c r="J40" s="133">
        <v>10</v>
      </c>
      <c r="K40" s="133">
        <v>1</v>
      </c>
      <c r="L40" s="133">
        <v>0</v>
      </c>
      <c r="M40" s="165">
        <v>3.29</v>
      </c>
      <c r="N40" s="53"/>
    </row>
    <row r="41" spans="2:14">
      <c r="B41" s="7"/>
      <c r="C41" s="133">
        <v>33</v>
      </c>
      <c r="D41" s="133">
        <v>37</v>
      </c>
      <c r="E41" s="136" t="s">
        <v>542</v>
      </c>
      <c r="F41" s="133">
        <v>14</v>
      </c>
      <c r="G41" s="164">
        <v>732</v>
      </c>
      <c r="H41" s="133">
        <v>41</v>
      </c>
      <c r="I41" s="133">
        <v>48</v>
      </c>
      <c r="J41" s="133">
        <v>10</v>
      </c>
      <c r="K41" s="133">
        <v>1</v>
      </c>
      <c r="L41" s="133">
        <v>0</v>
      </c>
      <c r="M41" s="165">
        <v>3.29</v>
      </c>
      <c r="N41" s="53"/>
    </row>
    <row r="42" spans="2:14">
      <c r="B42" s="7"/>
      <c r="C42" s="133">
        <v>33</v>
      </c>
      <c r="D42" s="133">
        <v>45</v>
      </c>
      <c r="E42" s="136" t="s">
        <v>497</v>
      </c>
      <c r="F42" s="133">
        <v>14</v>
      </c>
      <c r="G42" s="164">
        <v>611</v>
      </c>
      <c r="H42" s="133">
        <v>41</v>
      </c>
      <c r="I42" s="133">
        <v>48</v>
      </c>
      <c r="J42" s="133">
        <v>10</v>
      </c>
      <c r="K42" s="133">
        <v>1</v>
      </c>
      <c r="L42" s="133">
        <v>1</v>
      </c>
      <c r="M42" s="165">
        <v>3.29</v>
      </c>
      <c r="N42" s="53"/>
    </row>
    <row r="43" spans="2:14">
      <c r="B43" s="7"/>
      <c r="C43" s="133">
        <v>37</v>
      </c>
      <c r="D43" s="133">
        <v>42</v>
      </c>
      <c r="E43" s="136" t="s">
        <v>704</v>
      </c>
      <c r="F43" s="133">
        <v>22</v>
      </c>
      <c r="G43" s="164">
        <v>964</v>
      </c>
      <c r="H43" s="133">
        <v>40</v>
      </c>
      <c r="I43" s="133">
        <v>48</v>
      </c>
      <c r="J43" s="133">
        <v>11</v>
      </c>
      <c r="K43" s="133">
        <v>1</v>
      </c>
      <c r="L43" s="133">
        <v>0</v>
      </c>
      <c r="M43" s="165">
        <v>3.27</v>
      </c>
      <c r="N43" s="53"/>
    </row>
    <row r="44" spans="2:14">
      <c r="B44" s="7"/>
      <c r="C44" s="133">
        <v>38</v>
      </c>
      <c r="D44" s="133">
        <v>49</v>
      </c>
      <c r="E44" s="136" t="s">
        <v>482</v>
      </c>
      <c r="F44" s="133">
        <v>26</v>
      </c>
      <c r="G44" s="164">
        <v>725</v>
      </c>
      <c r="H44" s="133">
        <v>42</v>
      </c>
      <c r="I44" s="133">
        <v>45</v>
      </c>
      <c r="J44" s="133">
        <v>12</v>
      </c>
      <c r="K44" s="133">
        <v>2</v>
      </c>
      <c r="L44" s="133">
        <v>0</v>
      </c>
      <c r="M44" s="165">
        <v>3.26</v>
      </c>
      <c r="N44" s="53"/>
    </row>
    <row r="45" spans="2:14">
      <c r="B45" s="7"/>
      <c r="C45" s="133">
        <v>39</v>
      </c>
      <c r="D45" s="133">
        <v>49</v>
      </c>
      <c r="E45" s="136" t="s">
        <v>746</v>
      </c>
      <c r="F45" s="133">
        <v>13</v>
      </c>
      <c r="G45" s="164">
        <v>496</v>
      </c>
      <c r="H45" s="133">
        <v>40</v>
      </c>
      <c r="I45" s="133">
        <v>46</v>
      </c>
      <c r="J45" s="133">
        <v>13</v>
      </c>
      <c r="K45" s="133">
        <v>1</v>
      </c>
      <c r="L45" s="133">
        <v>0</v>
      </c>
      <c r="M45" s="165">
        <v>3.25</v>
      </c>
      <c r="N45" s="53"/>
    </row>
    <row r="46" spans="2:14">
      <c r="B46" s="7"/>
      <c r="C46" s="133">
        <v>40</v>
      </c>
      <c r="D46" s="133">
        <v>38</v>
      </c>
      <c r="E46" s="136" t="s">
        <v>493</v>
      </c>
      <c r="F46" s="133">
        <v>23</v>
      </c>
      <c r="G46" s="164">
        <v>700</v>
      </c>
      <c r="H46" s="133">
        <v>40</v>
      </c>
      <c r="I46" s="133">
        <v>46</v>
      </c>
      <c r="J46" s="133">
        <v>13</v>
      </c>
      <c r="K46" s="133">
        <v>2</v>
      </c>
      <c r="L46" s="133">
        <v>0</v>
      </c>
      <c r="M46" s="165">
        <v>3.24</v>
      </c>
      <c r="N46" s="53"/>
    </row>
    <row r="47" spans="2:14">
      <c r="B47" s="7"/>
      <c r="C47" s="133">
        <v>40</v>
      </c>
      <c r="D47" s="133">
        <v>61</v>
      </c>
      <c r="E47" s="136" t="s">
        <v>773</v>
      </c>
      <c r="F47" s="133">
        <v>12</v>
      </c>
      <c r="G47" s="164">
        <v>249</v>
      </c>
      <c r="H47" s="133">
        <v>41</v>
      </c>
      <c r="I47" s="133">
        <v>42</v>
      </c>
      <c r="J47" s="133">
        <v>16</v>
      </c>
      <c r="K47" s="133">
        <v>1</v>
      </c>
      <c r="L47" s="133">
        <v>0</v>
      </c>
      <c r="M47" s="165">
        <v>3.24</v>
      </c>
      <c r="N47" s="53"/>
    </row>
    <row r="48" spans="2:14">
      <c r="B48" s="7"/>
      <c r="C48" s="133">
        <v>42</v>
      </c>
      <c r="D48" s="133">
        <v>35</v>
      </c>
      <c r="E48" s="136" t="s">
        <v>501</v>
      </c>
      <c r="F48" s="133">
        <v>17</v>
      </c>
      <c r="G48" s="164">
        <v>702</v>
      </c>
      <c r="H48" s="133">
        <v>38</v>
      </c>
      <c r="I48" s="133">
        <v>49</v>
      </c>
      <c r="J48" s="133">
        <v>13</v>
      </c>
      <c r="K48" s="133">
        <v>1</v>
      </c>
      <c r="L48" s="133">
        <v>0</v>
      </c>
      <c r="M48" s="165">
        <v>3.23</v>
      </c>
      <c r="N48" s="53"/>
    </row>
    <row r="49" spans="2:14">
      <c r="B49" s="7"/>
      <c r="C49" s="133">
        <v>42</v>
      </c>
      <c r="D49" s="133">
        <v>38</v>
      </c>
      <c r="E49" s="136" t="s">
        <v>540</v>
      </c>
      <c r="F49" s="133">
        <v>16</v>
      </c>
      <c r="G49" s="164">
        <v>461</v>
      </c>
      <c r="H49" s="133">
        <v>40</v>
      </c>
      <c r="I49" s="133">
        <v>44</v>
      </c>
      <c r="J49" s="133">
        <v>14</v>
      </c>
      <c r="K49" s="133">
        <v>1</v>
      </c>
      <c r="L49" s="133">
        <v>0</v>
      </c>
      <c r="M49" s="165">
        <v>3.23</v>
      </c>
      <c r="N49" s="53"/>
    </row>
    <row r="50" spans="2:14">
      <c r="B50" s="7"/>
      <c r="C50" s="133">
        <v>42</v>
      </c>
      <c r="D50" s="133">
        <v>42</v>
      </c>
      <c r="E50" s="136" t="s">
        <v>369</v>
      </c>
      <c r="F50" s="133">
        <v>9</v>
      </c>
      <c r="G50" s="164">
        <v>271</v>
      </c>
      <c r="H50" s="133">
        <v>40</v>
      </c>
      <c r="I50" s="133">
        <v>45</v>
      </c>
      <c r="J50" s="133">
        <v>13</v>
      </c>
      <c r="K50" s="133">
        <v>2</v>
      </c>
      <c r="L50" s="133">
        <v>0</v>
      </c>
      <c r="M50" s="165">
        <v>3.23</v>
      </c>
      <c r="N50" s="53"/>
    </row>
    <row r="51" spans="2:14">
      <c r="B51" s="7"/>
      <c r="C51" s="147">
        <v>42</v>
      </c>
      <c r="D51" s="147">
        <v>42</v>
      </c>
      <c r="E51" s="177" t="s">
        <v>703</v>
      </c>
      <c r="F51" s="147">
        <v>2</v>
      </c>
      <c r="G51" s="178">
        <v>108</v>
      </c>
      <c r="H51" s="147">
        <v>36</v>
      </c>
      <c r="I51" s="147">
        <v>51</v>
      </c>
      <c r="J51" s="147">
        <v>13</v>
      </c>
      <c r="K51" s="147">
        <v>0</v>
      </c>
      <c r="L51" s="147">
        <v>0</v>
      </c>
      <c r="M51" s="179">
        <v>3.23</v>
      </c>
      <c r="N51" s="53"/>
    </row>
    <row r="52" spans="2:14">
      <c r="B52" s="7"/>
      <c r="C52" s="133">
        <v>46</v>
      </c>
      <c r="D52" s="133">
        <v>33</v>
      </c>
      <c r="E52" s="136" t="s">
        <v>362</v>
      </c>
      <c r="F52" s="133">
        <v>11</v>
      </c>
      <c r="G52" s="164">
        <v>422</v>
      </c>
      <c r="H52" s="133">
        <v>36</v>
      </c>
      <c r="I52" s="133">
        <v>51</v>
      </c>
      <c r="J52" s="133">
        <v>12</v>
      </c>
      <c r="K52" s="133">
        <v>1</v>
      </c>
      <c r="L52" s="133">
        <v>0</v>
      </c>
      <c r="M52" s="165">
        <v>3.22</v>
      </c>
      <c r="N52" s="53"/>
    </row>
    <row r="53" spans="2:14">
      <c r="B53" s="7"/>
      <c r="C53" s="133">
        <v>46</v>
      </c>
      <c r="D53" s="133">
        <v>46</v>
      </c>
      <c r="E53" s="136" t="s">
        <v>537</v>
      </c>
      <c r="F53" s="133">
        <v>15</v>
      </c>
      <c r="G53" s="164">
        <v>418</v>
      </c>
      <c r="H53" s="133">
        <v>41</v>
      </c>
      <c r="I53" s="133">
        <v>42</v>
      </c>
      <c r="J53" s="133">
        <v>14</v>
      </c>
      <c r="K53" s="133">
        <v>2</v>
      </c>
      <c r="L53" s="133">
        <v>0</v>
      </c>
      <c r="M53" s="165">
        <v>3.22</v>
      </c>
      <c r="N53" s="53"/>
    </row>
    <row r="54" spans="2:14">
      <c r="B54" s="7"/>
      <c r="C54" s="133">
        <v>48</v>
      </c>
      <c r="D54" s="133">
        <v>26</v>
      </c>
      <c r="E54" s="136" t="s">
        <v>350</v>
      </c>
      <c r="F54" s="133">
        <v>18</v>
      </c>
      <c r="G54" s="164">
        <v>578</v>
      </c>
      <c r="H54" s="133">
        <v>35</v>
      </c>
      <c r="I54" s="133">
        <v>51</v>
      </c>
      <c r="J54" s="133">
        <v>14</v>
      </c>
      <c r="K54" s="133">
        <v>0</v>
      </c>
      <c r="L54" s="133">
        <v>0</v>
      </c>
      <c r="M54" s="165">
        <v>3.2</v>
      </c>
      <c r="N54" s="53"/>
    </row>
    <row r="55" spans="2:14">
      <c r="B55" s="7"/>
      <c r="C55" s="133">
        <v>48</v>
      </c>
      <c r="D55" s="133">
        <v>54</v>
      </c>
      <c r="E55" s="136" t="s">
        <v>668</v>
      </c>
      <c r="F55" s="133">
        <v>17</v>
      </c>
      <c r="G55" s="164">
        <v>558</v>
      </c>
      <c r="H55" s="133">
        <v>35</v>
      </c>
      <c r="I55" s="133">
        <v>52</v>
      </c>
      <c r="J55" s="133">
        <v>12</v>
      </c>
      <c r="K55" s="133">
        <v>1</v>
      </c>
      <c r="L55" s="133">
        <v>0</v>
      </c>
      <c r="M55" s="165">
        <v>3.2</v>
      </c>
      <c r="N55" s="53"/>
    </row>
    <row r="56" spans="2:14">
      <c r="B56" s="7"/>
      <c r="C56" s="133">
        <v>50</v>
      </c>
      <c r="D56" s="133">
        <v>31</v>
      </c>
      <c r="E56" s="136" t="s">
        <v>354</v>
      </c>
      <c r="F56" s="133">
        <v>3</v>
      </c>
      <c r="G56" s="164">
        <v>348</v>
      </c>
      <c r="H56" s="133">
        <v>31</v>
      </c>
      <c r="I56" s="133">
        <v>57</v>
      </c>
      <c r="J56" s="133">
        <v>10</v>
      </c>
      <c r="K56" s="133">
        <v>1</v>
      </c>
      <c r="L56" s="133">
        <v>0</v>
      </c>
      <c r="M56" s="165">
        <v>3.18</v>
      </c>
      <c r="N56" s="53"/>
    </row>
    <row r="57" spans="2:14">
      <c r="B57" s="7"/>
      <c r="C57" s="133">
        <v>51</v>
      </c>
      <c r="D57" s="133">
        <v>66</v>
      </c>
      <c r="E57" s="136" t="s">
        <v>478</v>
      </c>
      <c r="F57" s="133">
        <v>12</v>
      </c>
      <c r="G57" s="164">
        <v>679</v>
      </c>
      <c r="H57" s="133">
        <v>31</v>
      </c>
      <c r="I57" s="133">
        <v>50</v>
      </c>
      <c r="J57" s="133">
        <v>17</v>
      </c>
      <c r="K57" s="133">
        <v>1</v>
      </c>
      <c r="L57" s="133">
        <v>0</v>
      </c>
      <c r="M57" s="165">
        <v>3.11</v>
      </c>
      <c r="N57" s="53"/>
    </row>
    <row r="58" spans="2:14">
      <c r="B58" s="7"/>
      <c r="C58" s="133">
        <v>51</v>
      </c>
      <c r="D58" s="133">
        <v>48</v>
      </c>
      <c r="E58" s="136" t="s">
        <v>545</v>
      </c>
      <c r="F58" s="133">
        <v>15</v>
      </c>
      <c r="G58" s="164">
        <v>446</v>
      </c>
      <c r="H58" s="133">
        <v>31</v>
      </c>
      <c r="I58" s="133">
        <v>50</v>
      </c>
      <c r="J58" s="133">
        <v>17</v>
      </c>
      <c r="K58" s="133">
        <v>1</v>
      </c>
      <c r="L58" s="133">
        <v>0</v>
      </c>
      <c r="M58" s="165">
        <v>3.11</v>
      </c>
      <c r="N58" s="53"/>
    </row>
    <row r="59" spans="2:14">
      <c r="B59" s="7"/>
      <c r="C59" s="133">
        <v>51</v>
      </c>
      <c r="D59" s="133">
        <v>56</v>
      </c>
      <c r="E59" s="136" t="s">
        <v>544</v>
      </c>
      <c r="F59" s="133">
        <v>14</v>
      </c>
      <c r="G59" s="164">
        <v>415</v>
      </c>
      <c r="H59" s="133">
        <v>34</v>
      </c>
      <c r="I59" s="133">
        <v>45</v>
      </c>
      <c r="J59" s="133">
        <v>18</v>
      </c>
      <c r="K59" s="133">
        <v>3</v>
      </c>
      <c r="L59" s="133">
        <v>0</v>
      </c>
      <c r="M59" s="165">
        <v>3.11</v>
      </c>
      <c r="N59" s="53"/>
    </row>
    <row r="60" spans="2:14">
      <c r="B60" s="7"/>
      <c r="C60" s="133">
        <v>51</v>
      </c>
      <c r="D60" s="133">
        <v>60</v>
      </c>
      <c r="E60" s="136" t="s">
        <v>738</v>
      </c>
      <c r="F60" s="133">
        <v>11</v>
      </c>
      <c r="G60" s="164">
        <v>218</v>
      </c>
      <c r="H60" s="133">
        <v>36</v>
      </c>
      <c r="I60" s="133">
        <v>42</v>
      </c>
      <c r="J60" s="133">
        <v>21</v>
      </c>
      <c r="K60" s="133">
        <v>1</v>
      </c>
      <c r="L60" s="133">
        <v>0</v>
      </c>
      <c r="M60" s="165">
        <v>3.11</v>
      </c>
      <c r="N60" s="53"/>
    </row>
    <row r="61" spans="2:14">
      <c r="B61" s="7"/>
      <c r="C61" s="133">
        <v>55</v>
      </c>
      <c r="D61" s="133">
        <v>84</v>
      </c>
      <c r="E61" s="136" t="s">
        <v>481</v>
      </c>
      <c r="F61" s="133">
        <v>14</v>
      </c>
      <c r="G61" s="164">
        <v>395</v>
      </c>
      <c r="H61" s="133">
        <v>28</v>
      </c>
      <c r="I61" s="133">
        <v>54</v>
      </c>
      <c r="J61" s="133">
        <v>16</v>
      </c>
      <c r="K61" s="133">
        <v>1</v>
      </c>
      <c r="L61" s="133">
        <v>0</v>
      </c>
      <c r="M61" s="165">
        <v>3.1</v>
      </c>
      <c r="N61" s="53"/>
    </row>
    <row r="62" spans="2:14">
      <c r="B62" s="7"/>
      <c r="C62" s="133">
        <v>55</v>
      </c>
      <c r="D62" s="133">
        <v>72</v>
      </c>
      <c r="E62" s="136" t="s">
        <v>496</v>
      </c>
      <c r="F62" s="133">
        <v>15</v>
      </c>
      <c r="G62" s="164">
        <v>334</v>
      </c>
      <c r="H62" s="133">
        <v>29</v>
      </c>
      <c r="I62" s="133">
        <v>53</v>
      </c>
      <c r="J62" s="133">
        <v>17</v>
      </c>
      <c r="K62" s="133">
        <v>1</v>
      </c>
      <c r="L62" s="133">
        <v>0</v>
      </c>
      <c r="M62" s="165">
        <v>3.1</v>
      </c>
      <c r="N62" s="53"/>
    </row>
    <row r="63" spans="2:14">
      <c r="B63" s="7"/>
      <c r="C63" s="133">
        <v>57</v>
      </c>
      <c r="D63" s="133">
        <v>57</v>
      </c>
      <c r="E63" s="136" t="s">
        <v>505</v>
      </c>
      <c r="F63" s="133">
        <v>17</v>
      </c>
      <c r="G63" s="164">
        <v>331</v>
      </c>
      <c r="H63" s="133">
        <v>30</v>
      </c>
      <c r="I63" s="133">
        <v>49</v>
      </c>
      <c r="J63" s="133">
        <v>20</v>
      </c>
      <c r="K63" s="133">
        <v>1</v>
      </c>
      <c r="L63" s="133">
        <v>0</v>
      </c>
      <c r="M63" s="165">
        <v>3.07</v>
      </c>
      <c r="N63" s="53"/>
    </row>
    <row r="64" spans="2:14">
      <c r="B64" s="7"/>
      <c r="C64" s="133">
        <v>58</v>
      </c>
      <c r="D64" s="133">
        <v>70</v>
      </c>
      <c r="E64" s="136" t="s">
        <v>543</v>
      </c>
      <c r="F64" s="133">
        <v>13</v>
      </c>
      <c r="G64" s="164">
        <v>1056</v>
      </c>
      <c r="H64" s="133">
        <v>28</v>
      </c>
      <c r="I64" s="133">
        <v>52</v>
      </c>
      <c r="J64" s="133">
        <v>19</v>
      </c>
      <c r="K64" s="133">
        <v>1</v>
      </c>
      <c r="L64" s="133">
        <v>0</v>
      </c>
      <c r="M64" s="165">
        <v>3.06</v>
      </c>
      <c r="N64" s="53"/>
    </row>
    <row r="65" spans="2:14">
      <c r="B65" s="7"/>
      <c r="C65" s="133">
        <v>58</v>
      </c>
      <c r="D65" s="133">
        <v>35</v>
      </c>
      <c r="E65" s="136" t="s">
        <v>379</v>
      </c>
      <c r="F65" s="133">
        <v>7</v>
      </c>
      <c r="G65" s="164">
        <v>435</v>
      </c>
      <c r="H65" s="133">
        <v>28</v>
      </c>
      <c r="I65" s="133">
        <v>51</v>
      </c>
      <c r="J65" s="133">
        <v>19</v>
      </c>
      <c r="K65" s="133">
        <v>2</v>
      </c>
      <c r="L65" s="133">
        <v>0</v>
      </c>
      <c r="M65" s="165">
        <v>3.06</v>
      </c>
      <c r="N65" s="53"/>
    </row>
    <row r="66" spans="2:14">
      <c r="B66" s="7"/>
      <c r="C66" s="133">
        <v>60</v>
      </c>
      <c r="D66" s="133">
        <v>58</v>
      </c>
      <c r="E66" s="136" t="s">
        <v>494</v>
      </c>
      <c r="F66" s="133">
        <v>10</v>
      </c>
      <c r="G66" s="164">
        <v>377</v>
      </c>
      <c r="H66" s="133">
        <v>29</v>
      </c>
      <c r="I66" s="133">
        <v>48</v>
      </c>
      <c r="J66" s="133">
        <v>20</v>
      </c>
      <c r="K66" s="133">
        <v>2</v>
      </c>
      <c r="L66" s="133">
        <v>0</v>
      </c>
      <c r="M66" s="165">
        <v>3.05</v>
      </c>
      <c r="N66" s="53"/>
    </row>
    <row r="67" spans="2:14">
      <c r="B67" s="7"/>
      <c r="C67" s="133">
        <v>61</v>
      </c>
      <c r="D67" s="133">
        <v>46</v>
      </c>
      <c r="E67" s="136" t="s">
        <v>539</v>
      </c>
      <c r="F67" s="133">
        <v>22</v>
      </c>
      <c r="G67" s="164">
        <v>698</v>
      </c>
      <c r="H67" s="133">
        <v>25</v>
      </c>
      <c r="I67" s="133">
        <v>54</v>
      </c>
      <c r="J67" s="133">
        <v>20</v>
      </c>
      <c r="K67" s="133">
        <v>1</v>
      </c>
      <c r="L67" s="133">
        <v>0</v>
      </c>
      <c r="M67" s="165">
        <v>3.03</v>
      </c>
      <c r="N67" s="53"/>
    </row>
    <row r="68" spans="2:14">
      <c r="B68" s="7"/>
      <c r="C68" s="133">
        <v>62</v>
      </c>
      <c r="D68" s="133">
        <v>54</v>
      </c>
      <c r="E68" s="136" t="s">
        <v>321</v>
      </c>
      <c r="F68" s="133">
        <v>21</v>
      </c>
      <c r="G68" s="164">
        <v>649</v>
      </c>
      <c r="H68" s="133">
        <v>29</v>
      </c>
      <c r="I68" s="133">
        <v>47</v>
      </c>
      <c r="J68" s="133">
        <v>21</v>
      </c>
      <c r="K68" s="133">
        <v>3</v>
      </c>
      <c r="L68" s="133">
        <v>0</v>
      </c>
      <c r="M68" s="165">
        <v>3.02</v>
      </c>
      <c r="N68" s="53"/>
    </row>
    <row r="69" spans="2:14">
      <c r="B69" s="7"/>
      <c r="C69" s="133">
        <v>62</v>
      </c>
      <c r="D69" s="133">
        <v>83</v>
      </c>
      <c r="E69" s="136" t="s">
        <v>323</v>
      </c>
      <c r="F69" s="133">
        <v>12</v>
      </c>
      <c r="G69" s="164">
        <v>321</v>
      </c>
      <c r="H69" s="133">
        <v>26</v>
      </c>
      <c r="I69" s="133">
        <v>52</v>
      </c>
      <c r="J69" s="133">
        <v>21</v>
      </c>
      <c r="K69" s="133">
        <v>1</v>
      </c>
      <c r="L69" s="133">
        <v>0</v>
      </c>
      <c r="M69" s="165">
        <v>3.02</v>
      </c>
      <c r="N69" s="53"/>
    </row>
    <row r="70" spans="2:14">
      <c r="B70" s="7"/>
      <c r="C70" s="133">
        <v>64</v>
      </c>
      <c r="D70" s="133">
        <v>66</v>
      </c>
      <c r="E70" s="136" t="s">
        <v>477</v>
      </c>
      <c r="F70" s="133">
        <v>18</v>
      </c>
      <c r="G70" s="164">
        <v>440</v>
      </c>
      <c r="H70" s="133">
        <v>25</v>
      </c>
      <c r="I70" s="133">
        <v>54</v>
      </c>
      <c r="J70" s="133">
        <v>18</v>
      </c>
      <c r="K70" s="133">
        <v>2</v>
      </c>
      <c r="L70" s="133">
        <v>1</v>
      </c>
      <c r="M70" s="165">
        <v>3.01</v>
      </c>
      <c r="N70" s="53"/>
    </row>
    <row r="71" spans="2:14">
      <c r="B71" s="7"/>
      <c r="C71" s="133">
        <v>65</v>
      </c>
      <c r="D71" s="133">
        <v>65</v>
      </c>
      <c r="E71" s="136" t="s">
        <v>487</v>
      </c>
      <c r="F71" s="133">
        <v>16</v>
      </c>
      <c r="G71" s="164">
        <v>574</v>
      </c>
      <c r="H71" s="133">
        <v>27</v>
      </c>
      <c r="I71" s="133">
        <v>50</v>
      </c>
      <c r="J71" s="133">
        <v>21</v>
      </c>
      <c r="K71" s="133">
        <v>2</v>
      </c>
      <c r="L71" s="133">
        <v>0</v>
      </c>
      <c r="M71" s="165">
        <v>3</v>
      </c>
      <c r="N71" s="53"/>
    </row>
    <row r="72" spans="2:14">
      <c r="B72" s="7"/>
      <c r="C72" s="133">
        <v>65</v>
      </c>
      <c r="D72" s="133">
        <v>66</v>
      </c>
      <c r="E72" s="136" t="s">
        <v>491</v>
      </c>
      <c r="F72" s="133">
        <v>13</v>
      </c>
      <c r="G72" s="164">
        <v>393</v>
      </c>
      <c r="H72" s="133">
        <v>28</v>
      </c>
      <c r="I72" s="133">
        <v>46</v>
      </c>
      <c r="J72" s="133">
        <v>24</v>
      </c>
      <c r="K72" s="133">
        <v>2</v>
      </c>
      <c r="L72" s="133">
        <v>0</v>
      </c>
      <c r="M72" s="165">
        <v>3</v>
      </c>
      <c r="N72" s="53"/>
    </row>
    <row r="73" spans="2:14">
      <c r="B73" s="7"/>
      <c r="C73" s="133">
        <v>65</v>
      </c>
      <c r="D73" s="133">
        <v>58</v>
      </c>
      <c r="E73" s="136" t="s">
        <v>377</v>
      </c>
      <c r="F73" s="133">
        <v>14</v>
      </c>
      <c r="G73" s="164">
        <v>308</v>
      </c>
      <c r="H73" s="133">
        <v>26</v>
      </c>
      <c r="I73" s="133">
        <v>50</v>
      </c>
      <c r="J73" s="133">
        <v>22</v>
      </c>
      <c r="K73" s="133">
        <v>2</v>
      </c>
      <c r="L73" s="133">
        <v>0</v>
      </c>
      <c r="M73" s="165">
        <v>3</v>
      </c>
      <c r="N73" s="53"/>
    </row>
    <row r="74" spans="2:14">
      <c r="B74" s="7"/>
      <c r="C74" s="133">
        <v>65</v>
      </c>
      <c r="D74" s="133">
        <v>87</v>
      </c>
      <c r="E74" s="136" t="s">
        <v>488</v>
      </c>
      <c r="F74" s="133">
        <v>11</v>
      </c>
      <c r="G74" s="164">
        <v>291</v>
      </c>
      <c r="H74" s="133">
        <v>24</v>
      </c>
      <c r="I74" s="133">
        <v>54</v>
      </c>
      <c r="J74" s="133">
        <v>20</v>
      </c>
      <c r="K74" s="133">
        <v>2</v>
      </c>
      <c r="L74" s="133">
        <v>0</v>
      </c>
      <c r="M74" s="165">
        <v>3</v>
      </c>
      <c r="N74" s="53"/>
    </row>
    <row r="75" spans="2:14">
      <c r="B75" s="7"/>
      <c r="C75" s="133">
        <v>69</v>
      </c>
      <c r="D75" s="133">
        <v>87</v>
      </c>
      <c r="E75" s="136" t="s">
        <v>504</v>
      </c>
      <c r="F75" s="133">
        <v>22</v>
      </c>
      <c r="G75" s="164">
        <v>380</v>
      </c>
      <c r="H75" s="133">
        <v>26</v>
      </c>
      <c r="I75" s="133">
        <v>51</v>
      </c>
      <c r="J75" s="133">
        <v>20</v>
      </c>
      <c r="K75" s="133">
        <v>3</v>
      </c>
      <c r="L75" s="133">
        <v>0</v>
      </c>
      <c r="M75" s="165">
        <v>2.98</v>
      </c>
      <c r="N75" s="53"/>
    </row>
    <row r="76" spans="2:14">
      <c r="B76" s="7"/>
      <c r="C76" s="133">
        <v>70</v>
      </c>
      <c r="D76" s="133">
        <v>72</v>
      </c>
      <c r="E76" s="136" t="s">
        <v>669</v>
      </c>
      <c r="F76" s="133">
        <v>13</v>
      </c>
      <c r="G76" s="164">
        <v>372</v>
      </c>
      <c r="H76" s="133">
        <v>22</v>
      </c>
      <c r="I76" s="133">
        <v>53</v>
      </c>
      <c r="J76" s="133">
        <v>22</v>
      </c>
      <c r="K76" s="133">
        <v>2</v>
      </c>
      <c r="L76" s="133">
        <v>0</v>
      </c>
      <c r="M76" s="165">
        <v>2.96</v>
      </c>
      <c r="N76" s="53"/>
    </row>
    <row r="77" spans="2:14">
      <c r="B77" s="7"/>
      <c r="C77" s="133">
        <v>70</v>
      </c>
      <c r="D77" s="133">
        <v>63</v>
      </c>
      <c r="E77" s="136" t="s">
        <v>401</v>
      </c>
      <c r="F77" s="133">
        <v>7</v>
      </c>
      <c r="G77" s="164">
        <v>116</v>
      </c>
      <c r="H77" s="133">
        <v>30</v>
      </c>
      <c r="I77" s="133">
        <v>42</v>
      </c>
      <c r="J77" s="133">
        <v>23</v>
      </c>
      <c r="K77" s="133">
        <v>5</v>
      </c>
      <c r="L77" s="133">
        <v>0</v>
      </c>
      <c r="M77" s="165">
        <v>2.96</v>
      </c>
      <c r="N77" s="53"/>
    </row>
    <row r="78" spans="2:14">
      <c r="B78" s="7"/>
      <c r="C78" s="133">
        <v>72</v>
      </c>
      <c r="D78" s="133">
        <v>75</v>
      </c>
      <c r="E78" s="136" t="s">
        <v>378</v>
      </c>
      <c r="F78" s="133">
        <v>9</v>
      </c>
      <c r="G78" s="164">
        <v>217</v>
      </c>
      <c r="H78" s="133">
        <v>27</v>
      </c>
      <c r="I78" s="133">
        <v>45</v>
      </c>
      <c r="J78" s="133">
        <v>23</v>
      </c>
      <c r="K78" s="133">
        <v>4</v>
      </c>
      <c r="L78" s="133">
        <v>0</v>
      </c>
      <c r="M78" s="165">
        <v>2.95</v>
      </c>
      <c r="N78" s="53"/>
    </row>
    <row r="79" spans="2:14">
      <c r="B79" s="7"/>
      <c r="C79" s="133">
        <v>73</v>
      </c>
      <c r="D79" s="133">
        <v>63</v>
      </c>
      <c r="E79" s="136" t="s">
        <v>325</v>
      </c>
      <c r="F79" s="133">
        <v>14</v>
      </c>
      <c r="G79" s="164">
        <v>458</v>
      </c>
      <c r="H79" s="133">
        <v>24</v>
      </c>
      <c r="I79" s="133">
        <v>48</v>
      </c>
      <c r="J79" s="133">
        <v>26</v>
      </c>
      <c r="K79" s="133">
        <v>2</v>
      </c>
      <c r="L79" s="133">
        <v>0</v>
      </c>
      <c r="M79" s="165">
        <v>2.93</v>
      </c>
      <c r="N79" s="53"/>
    </row>
    <row r="80" spans="2:14">
      <c r="B80" s="7"/>
      <c r="C80" s="133">
        <v>74</v>
      </c>
      <c r="D80" s="133">
        <v>75</v>
      </c>
      <c r="E80" s="136" t="s">
        <v>340</v>
      </c>
      <c r="F80" s="133">
        <v>10</v>
      </c>
      <c r="G80" s="164">
        <v>452</v>
      </c>
      <c r="H80" s="133">
        <v>22</v>
      </c>
      <c r="I80" s="133">
        <v>48</v>
      </c>
      <c r="J80" s="133">
        <v>28</v>
      </c>
      <c r="K80" s="133">
        <v>2</v>
      </c>
      <c r="L80" s="133">
        <v>0</v>
      </c>
      <c r="M80" s="165">
        <v>2.9</v>
      </c>
      <c r="N80" s="53"/>
    </row>
    <row r="81" spans="2:14">
      <c r="B81" s="7"/>
      <c r="C81" s="133">
        <v>75</v>
      </c>
      <c r="D81" s="133">
        <v>72</v>
      </c>
      <c r="E81" s="136" t="s">
        <v>334</v>
      </c>
      <c r="F81" s="133">
        <v>11</v>
      </c>
      <c r="G81" s="164">
        <v>368</v>
      </c>
      <c r="H81" s="133">
        <v>23</v>
      </c>
      <c r="I81" s="133">
        <v>47</v>
      </c>
      <c r="J81" s="133">
        <v>28</v>
      </c>
      <c r="K81" s="133">
        <v>3</v>
      </c>
      <c r="L81" s="133">
        <v>0</v>
      </c>
      <c r="M81" s="165">
        <v>2.89</v>
      </c>
      <c r="N81" s="53"/>
    </row>
    <row r="82" spans="2:14">
      <c r="B82" s="7"/>
      <c r="C82" s="133">
        <v>76</v>
      </c>
      <c r="D82" s="133">
        <v>75</v>
      </c>
      <c r="E82" s="136" t="s">
        <v>654</v>
      </c>
      <c r="F82" s="133">
        <v>16</v>
      </c>
      <c r="G82" s="164">
        <v>638</v>
      </c>
      <c r="H82" s="133">
        <v>21</v>
      </c>
      <c r="I82" s="133">
        <v>52</v>
      </c>
      <c r="J82" s="133">
        <v>22</v>
      </c>
      <c r="K82" s="133">
        <v>4</v>
      </c>
      <c r="L82" s="133">
        <v>1</v>
      </c>
      <c r="M82" s="165">
        <v>2.88</v>
      </c>
      <c r="N82" s="53"/>
    </row>
    <row r="83" spans="2:14">
      <c r="B83" s="7"/>
      <c r="C83" s="133">
        <v>77</v>
      </c>
      <c r="D83" s="133">
        <v>79</v>
      </c>
      <c r="E83" s="136" t="s">
        <v>352</v>
      </c>
      <c r="F83" s="133">
        <v>15</v>
      </c>
      <c r="G83" s="164">
        <v>377</v>
      </c>
      <c r="H83" s="133">
        <v>20</v>
      </c>
      <c r="I83" s="133">
        <v>50</v>
      </c>
      <c r="J83" s="133">
        <v>27</v>
      </c>
      <c r="K83" s="133">
        <v>3</v>
      </c>
      <c r="L83" s="133">
        <v>0</v>
      </c>
      <c r="M83" s="165">
        <v>2.87</v>
      </c>
      <c r="N83" s="53"/>
    </row>
    <row r="84" spans="2:14">
      <c r="B84" s="7"/>
      <c r="C84" s="133">
        <v>78</v>
      </c>
      <c r="D84" s="133">
        <v>103</v>
      </c>
      <c r="E84" s="136" t="s">
        <v>484</v>
      </c>
      <c r="F84" s="133">
        <v>13</v>
      </c>
      <c r="G84" s="164">
        <v>387</v>
      </c>
      <c r="H84" s="133">
        <v>21</v>
      </c>
      <c r="I84" s="133">
        <v>49</v>
      </c>
      <c r="J84" s="133">
        <v>26</v>
      </c>
      <c r="K84" s="133">
        <v>4</v>
      </c>
      <c r="L84" s="133">
        <v>0</v>
      </c>
      <c r="M84" s="165">
        <v>2.86</v>
      </c>
      <c r="N84" s="53"/>
    </row>
    <row r="85" spans="2:14">
      <c r="B85" s="7"/>
      <c r="C85" s="133">
        <v>78</v>
      </c>
      <c r="D85" s="133">
        <v>89</v>
      </c>
      <c r="E85" s="136" t="s">
        <v>381</v>
      </c>
      <c r="F85" s="133">
        <v>13</v>
      </c>
      <c r="G85" s="164">
        <v>251</v>
      </c>
      <c r="H85" s="133">
        <v>21</v>
      </c>
      <c r="I85" s="133">
        <v>47</v>
      </c>
      <c r="J85" s="133">
        <v>29</v>
      </c>
      <c r="K85" s="133">
        <v>3</v>
      </c>
      <c r="L85" s="133">
        <v>0</v>
      </c>
      <c r="M85" s="165">
        <v>2.86</v>
      </c>
      <c r="N85" s="53"/>
    </row>
    <row r="86" spans="2:14">
      <c r="B86" s="7"/>
      <c r="C86" s="133">
        <v>80</v>
      </c>
      <c r="D86" s="133">
        <v>49</v>
      </c>
      <c r="E86" s="136" t="s">
        <v>502</v>
      </c>
      <c r="F86" s="133">
        <v>8</v>
      </c>
      <c r="G86" s="164">
        <v>222</v>
      </c>
      <c r="H86" s="133">
        <v>16</v>
      </c>
      <c r="I86" s="133">
        <v>57</v>
      </c>
      <c r="J86" s="133">
        <v>24</v>
      </c>
      <c r="K86" s="133">
        <v>2</v>
      </c>
      <c r="L86" s="133">
        <v>0</v>
      </c>
      <c r="M86" s="165">
        <v>2.85</v>
      </c>
      <c r="N86" s="53"/>
    </row>
    <row r="87" spans="2:14">
      <c r="B87" s="7"/>
      <c r="C87" s="133">
        <v>81</v>
      </c>
      <c r="D87" s="133">
        <v>41</v>
      </c>
      <c r="E87" s="136" t="s">
        <v>393</v>
      </c>
      <c r="F87" s="133">
        <v>5</v>
      </c>
      <c r="G87" s="164">
        <v>141</v>
      </c>
      <c r="H87" s="133">
        <v>20</v>
      </c>
      <c r="I87" s="133">
        <v>50</v>
      </c>
      <c r="J87" s="133">
        <v>26</v>
      </c>
      <c r="K87" s="133">
        <v>5</v>
      </c>
      <c r="L87" s="133">
        <v>0</v>
      </c>
      <c r="M87" s="165">
        <v>2.83</v>
      </c>
      <c r="N87" s="53"/>
    </row>
    <row r="88" spans="2:14">
      <c r="B88" s="7"/>
      <c r="C88" s="133">
        <v>82</v>
      </c>
      <c r="D88" s="133">
        <v>62</v>
      </c>
      <c r="E88" s="136" t="s">
        <v>349</v>
      </c>
      <c r="F88" s="133">
        <v>16</v>
      </c>
      <c r="G88" s="164">
        <v>584</v>
      </c>
      <c r="H88" s="133">
        <v>22</v>
      </c>
      <c r="I88" s="133">
        <v>44</v>
      </c>
      <c r="J88" s="133">
        <v>28</v>
      </c>
      <c r="K88" s="133">
        <v>5</v>
      </c>
      <c r="L88" s="133">
        <v>1</v>
      </c>
      <c r="M88" s="165">
        <v>2.82</v>
      </c>
      <c r="N88" s="53"/>
    </row>
    <row r="89" spans="2:14">
      <c r="B89" s="7"/>
      <c r="C89" s="133">
        <v>83</v>
      </c>
      <c r="D89" s="133">
        <v>93</v>
      </c>
      <c r="E89" s="136" t="s">
        <v>479</v>
      </c>
      <c r="F89" s="133">
        <v>19</v>
      </c>
      <c r="G89" s="164">
        <v>418</v>
      </c>
      <c r="H89" s="133">
        <v>18</v>
      </c>
      <c r="I89" s="133">
        <v>48</v>
      </c>
      <c r="J89" s="133">
        <v>30</v>
      </c>
      <c r="K89" s="133">
        <v>4</v>
      </c>
      <c r="L89" s="133">
        <v>0</v>
      </c>
      <c r="M89" s="165">
        <v>2.81</v>
      </c>
      <c r="N89" s="53"/>
    </row>
    <row r="90" spans="2:14">
      <c r="B90" s="7"/>
      <c r="C90" s="133">
        <v>83</v>
      </c>
      <c r="D90" s="133">
        <v>100</v>
      </c>
      <c r="E90" s="136" t="s">
        <v>1419</v>
      </c>
      <c r="F90" s="133">
        <v>16</v>
      </c>
      <c r="G90" s="164">
        <v>259</v>
      </c>
      <c r="H90" s="133">
        <v>19</v>
      </c>
      <c r="I90" s="133">
        <v>45</v>
      </c>
      <c r="J90" s="133">
        <v>34</v>
      </c>
      <c r="K90" s="133">
        <v>2</v>
      </c>
      <c r="L90" s="133">
        <v>0</v>
      </c>
      <c r="M90" s="165">
        <v>2.81</v>
      </c>
      <c r="N90" s="53"/>
    </row>
    <row r="91" spans="2:14">
      <c r="B91" s="7"/>
      <c r="C91" s="133">
        <v>85</v>
      </c>
      <c r="D91" s="133">
        <v>80</v>
      </c>
      <c r="E91" s="136" t="s">
        <v>489</v>
      </c>
      <c r="F91" s="133">
        <v>19</v>
      </c>
      <c r="G91" s="164">
        <v>552</v>
      </c>
      <c r="H91" s="133">
        <v>19</v>
      </c>
      <c r="I91" s="133">
        <v>48</v>
      </c>
      <c r="J91" s="133">
        <v>27</v>
      </c>
      <c r="K91" s="133">
        <v>5</v>
      </c>
      <c r="L91" s="133">
        <v>1</v>
      </c>
      <c r="M91" s="165">
        <v>2.8</v>
      </c>
      <c r="N91" s="53"/>
    </row>
    <row r="92" spans="2:14">
      <c r="B92" s="7"/>
      <c r="C92" s="133">
        <v>86</v>
      </c>
      <c r="D92" s="133">
        <v>85</v>
      </c>
      <c r="E92" s="136" t="s">
        <v>345</v>
      </c>
      <c r="F92" s="133">
        <v>12</v>
      </c>
      <c r="G92" s="164">
        <v>405</v>
      </c>
      <c r="H92" s="133">
        <v>19</v>
      </c>
      <c r="I92" s="133">
        <v>45</v>
      </c>
      <c r="J92" s="133">
        <v>31</v>
      </c>
      <c r="K92" s="133">
        <v>4</v>
      </c>
      <c r="L92" s="133">
        <v>0</v>
      </c>
      <c r="M92" s="165">
        <v>2.78</v>
      </c>
      <c r="N92" s="53"/>
    </row>
    <row r="93" spans="2:14">
      <c r="B93" s="7"/>
      <c r="C93" s="133">
        <v>86</v>
      </c>
      <c r="D93" s="133">
        <v>89</v>
      </c>
      <c r="E93" s="136" t="s">
        <v>366</v>
      </c>
      <c r="F93" s="133">
        <v>8</v>
      </c>
      <c r="G93" s="164">
        <v>187</v>
      </c>
      <c r="H93" s="133">
        <v>16</v>
      </c>
      <c r="I93" s="133">
        <v>52</v>
      </c>
      <c r="J93" s="133">
        <v>28</v>
      </c>
      <c r="K93" s="133">
        <v>5</v>
      </c>
      <c r="L93" s="133">
        <v>0</v>
      </c>
      <c r="M93" s="165">
        <v>2.78</v>
      </c>
      <c r="N93" s="53"/>
    </row>
    <row r="94" spans="2:14">
      <c r="B94" s="7"/>
      <c r="C94" s="133">
        <v>86</v>
      </c>
      <c r="D94" s="133">
        <v>108</v>
      </c>
      <c r="E94" s="136" t="s">
        <v>373</v>
      </c>
      <c r="F94" s="133">
        <v>7</v>
      </c>
      <c r="G94" s="164">
        <v>102</v>
      </c>
      <c r="H94" s="133">
        <v>17</v>
      </c>
      <c r="I94" s="133">
        <v>50</v>
      </c>
      <c r="J94" s="133">
        <v>25</v>
      </c>
      <c r="K94" s="133">
        <v>7</v>
      </c>
      <c r="L94" s="133">
        <v>0</v>
      </c>
      <c r="M94" s="165">
        <v>2.78</v>
      </c>
      <c r="N94" s="53"/>
    </row>
    <row r="95" spans="2:14">
      <c r="B95" s="7"/>
      <c r="C95" s="133">
        <v>89</v>
      </c>
      <c r="D95" s="133">
        <v>69</v>
      </c>
      <c r="E95" s="136" t="s">
        <v>374</v>
      </c>
      <c r="F95" s="133">
        <v>13</v>
      </c>
      <c r="G95" s="164">
        <v>513</v>
      </c>
      <c r="H95" s="133">
        <v>19</v>
      </c>
      <c r="I95" s="133">
        <v>46</v>
      </c>
      <c r="J95" s="133">
        <v>29</v>
      </c>
      <c r="K95" s="133">
        <v>4</v>
      </c>
      <c r="L95" s="133">
        <v>1</v>
      </c>
      <c r="M95" s="165">
        <v>2.77</v>
      </c>
      <c r="N95" s="53"/>
    </row>
    <row r="96" spans="2:14">
      <c r="B96" s="7"/>
      <c r="C96" s="133">
        <v>90</v>
      </c>
      <c r="D96" s="133">
        <v>85</v>
      </c>
      <c r="E96" s="136" t="s">
        <v>364</v>
      </c>
      <c r="F96" s="133">
        <v>5</v>
      </c>
      <c r="G96" s="164">
        <v>240</v>
      </c>
      <c r="H96" s="133">
        <v>16</v>
      </c>
      <c r="I96" s="133">
        <v>47</v>
      </c>
      <c r="J96" s="133">
        <v>33</v>
      </c>
      <c r="K96" s="133">
        <v>3</v>
      </c>
      <c r="L96" s="133">
        <v>0</v>
      </c>
      <c r="M96" s="165">
        <v>2.76</v>
      </c>
      <c r="N96" s="53"/>
    </row>
    <row r="97" spans="2:14">
      <c r="B97" s="7"/>
      <c r="C97" s="133">
        <v>91</v>
      </c>
      <c r="D97" s="133">
        <v>115</v>
      </c>
      <c r="E97" s="136" t="s">
        <v>503</v>
      </c>
      <c r="F97" s="133">
        <v>9</v>
      </c>
      <c r="G97" s="164">
        <v>97</v>
      </c>
      <c r="H97" s="133">
        <v>19</v>
      </c>
      <c r="I97" s="133">
        <v>45</v>
      </c>
      <c r="J97" s="133">
        <v>28</v>
      </c>
      <c r="K97" s="133">
        <v>7</v>
      </c>
      <c r="L97" s="133">
        <v>1</v>
      </c>
      <c r="M97" s="165">
        <v>2.75</v>
      </c>
      <c r="N97" s="53"/>
    </row>
    <row r="98" spans="2:14">
      <c r="B98" s="7"/>
      <c r="C98" s="133">
        <v>92</v>
      </c>
      <c r="D98" s="133">
        <v>98</v>
      </c>
      <c r="E98" s="136" t="s">
        <v>376</v>
      </c>
      <c r="F98" s="133">
        <v>12</v>
      </c>
      <c r="G98" s="164">
        <v>205</v>
      </c>
      <c r="H98" s="133">
        <v>14</v>
      </c>
      <c r="I98" s="133">
        <v>47</v>
      </c>
      <c r="J98" s="133">
        <v>35</v>
      </c>
      <c r="K98" s="133">
        <v>4</v>
      </c>
      <c r="L98" s="133">
        <v>0</v>
      </c>
      <c r="M98" s="165">
        <v>2.72</v>
      </c>
      <c r="N98" s="53"/>
    </row>
    <row r="99" spans="2:14">
      <c r="B99" s="7"/>
      <c r="C99" s="133">
        <v>92</v>
      </c>
      <c r="D99" s="133">
        <v>124</v>
      </c>
      <c r="E99" s="136" t="s">
        <v>1420</v>
      </c>
      <c r="F99" s="133">
        <v>4</v>
      </c>
      <c r="G99" s="164">
        <v>58</v>
      </c>
      <c r="H99" s="133">
        <v>19</v>
      </c>
      <c r="I99" s="133">
        <v>40</v>
      </c>
      <c r="J99" s="133">
        <v>35</v>
      </c>
      <c r="K99" s="133">
        <v>4</v>
      </c>
      <c r="L99" s="133">
        <v>1</v>
      </c>
      <c r="M99" s="165">
        <v>2.72</v>
      </c>
      <c r="N99" s="53"/>
    </row>
    <row r="100" spans="2:14">
      <c r="B100" s="7"/>
      <c r="C100" s="133">
        <v>94</v>
      </c>
      <c r="D100" s="133">
        <v>89</v>
      </c>
      <c r="E100" s="136" t="s">
        <v>405</v>
      </c>
      <c r="F100" s="133">
        <v>9</v>
      </c>
      <c r="G100" s="164">
        <v>173</v>
      </c>
      <c r="H100" s="133">
        <v>20</v>
      </c>
      <c r="I100" s="133">
        <v>38</v>
      </c>
      <c r="J100" s="133">
        <v>36</v>
      </c>
      <c r="K100" s="133">
        <v>6</v>
      </c>
      <c r="L100" s="133">
        <v>0</v>
      </c>
      <c r="M100" s="165">
        <v>2.71</v>
      </c>
      <c r="N100" s="53"/>
    </row>
    <row r="101" spans="2:14">
      <c r="B101" s="7"/>
      <c r="C101" s="133">
        <v>94</v>
      </c>
      <c r="D101" s="133">
        <v>89</v>
      </c>
      <c r="E101" s="136" t="s">
        <v>372</v>
      </c>
      <c r="F101" s="133">
        <v>9</v>
      </c>
      <c r="G101" s="164">
        <v>120</v>
      </c>
      <c r="H101" s="133">
        <v>20</v>
      </c>
      <c r="I101" s="133">
        <v>40</v>
      </c>
      <c r="J101" s="133">
        <v>32</v>
      </c>
      <c r="K101" s="133">
        <v>8</v>
      </c>
      <c r="L101" s="133">
        <v>1</v>
      </c>
      <c r="M101" s="165">
        <v>2.71</v>
      </c>
      <c r="N101" s="53"/>
    </row>
    <row r="102" spans="2:14">
      <c r="B102" s="7"/>
      <c r="C102" s="133">
        <v>96</v>
      </c>
      <c r="D102" s="133">
        <v>82</v>
      </c>
      <c r="E102" s="136" t="s">
        <v>353</v>
      </c>
      <c r="F102" s="133">
        <v>14</v>
      </c>
      <c r="G102" s="164">
        <v>290</v>
      </c>
      <c r="H102" s="133">
        <v>19</v>
      </c>
      <c r="I102" s="133">
        <v>40</v>
      </c>
      <c r="J102" s="133">
        <v>34</v>
      </c>
      <c r="K102" s="133">
        <v>6</v>
      </c>
      <c r="L102" s="133">
        <v>1</v>
      </c>
      <c r="M102" s="165">
        <v>2.7</v>
      </c>
      <c r="N102" s="53"/>
    </row>
    <row r="103" spans="2:14">
      <c r="B103" s="7"/>
      <c r="C103" s="133">
        <v>97</v>
      </c>
      <c r="D103" s="133">
        <v>75</v>
      </c>
      <c r="E103" s="136" t="s">
        <v>363</v>
      </c>
      <c r="F103" s="133">
        <v>13</v>
      </c>
      <c r="G103" s="164">
        <v>486</v>
      </c>
      <c r="H103" s="133">
        <v>16</v>
      </c>
      <c r="I103" s="133">
        <v>46</v>
      </c>
      <c r="J103" s="133">
        <v>31</v>
      </c>
      <c r="K103" s="133">
        <v>6</v>
      </c>
      <c r="L103" s="133">
        <v>2</v>
      </c>
      <c r="M103" s="165">
        <v>2.69</v>
      </c>
      <c r="N103" s="53"/>
    </row>
    <row r="104" spans="2:14">
      <c r="B104" s="7"/>
      <c r="C104" s="133">
        <v>98</v>
      </c>
      <c r="D104" s="133">
        <v>110</v>
      </c>
      <c r="E104" s="136" t="s">
        <v>658</v>
      </c>
      <c r="F104" s="133">
        <v>15</v>
      </c>
      <c r="G104" s="164">
        <v>353</v>
      </c>
      <c r="H104" s="133">
        <v>16</v>
      </c>
      <c r="I104" s="133">
        <v>43</v>
      </c>
      <c r="J104" s="133">
        <v>34</v>
      </c>
      <c r="K104" s="133">
        <v>6</v>
      </c>
      <c r="L104" s="133">
        <v>0</v>
      </c>
      <c r="M104" s="165">
        <v>2.68</v>
      </c>
      <c r="N104" s="53"/>
    </row>
    <row r="105" spans="2:14">
      <c r="B105" s="7"/>
      <c r="C105" s="133">
        <v>99</v>
      </c>
      <c r="D105" s="133">
        <v>106</v>
      </c>
      <c r="E105" s="136" t="s">
        <v>382</v>
      </c>
      <c r="F105" s="133">
        <v>13</v>
      </c>
      <c r="G105" s="164">
        <v>259</v>
      </c>
      <c r="H105" s="133">
        <v>15</v>
      </c>
      <c r="I105" s="133">
        <v>44</v>
      </c>
      <c r="J105" s="133">
        <v>33</v>
      </c>
      <c r="K105" s="133">
        <v>7</v>
      </c>
      <c r="L105" s="133">
        <v>0</v>
      </c>
      <c r="M105" s="165">
        <v>2.67</v>
      </c>
      <c r="N105" s="53"/>
    </row>
    <row r="106" spans="2:14">
      <c r="B106" s="7"/>
      <c r="C106" s="133">
        <v>99</v>
      </c>
      <c r="D106" s="133">
        <v>126</v>
      </c>
      <c r="E106" s="136" t="s">
        <v>541</v>
      </c>
      <c r="F106" s="133">
        <v>7</v>
      </c>
      <c r="G106" s="164">
        <v>75</v>
      </c>
      <c r="H106" s="133">
        <v>18</v>
      </c>
      <c r="I106" s="133">
        <v>44</v>
      </c>
      <c r="J106" s="133">
        <v>26</v>
      </c>
      <c r="K106" s="133">
        <v>12</v>
      </c>
      <c r="L106" s="133">
        <v>0</v>
      </c>
      <c r="M106" s="165">
        <v>2.67</v>
      </c>
      <c r="N106" s="53"/>
    </row>
    <row r="107" spans="2:14">
      <c r="B107" s="7"/>
      <c r="C107" s="133">
        <v>101</v>
      </c>
      <c r="D107" s="133">
        <v>93</v>
      </c>
      <c r="E107" s="136" t="s">
        <v>629</v>
      </c>
      <c r="F107" s="133">
        <v>12</v>
      </c>
      <c r="G107" s="164">
        <v>195</v>
      </c>
      <c r="H107" s="133">
        <v>16</v>
      </c>
      <c r="I107" s="133">
        <v>45</v>
      </c>
      <c r="J107" s="133">
        <v>30</v>
      </c>
      <c r="K107" s="133">
        <v>6</v>
      </c>
      <c r="L107" s="133">
        <v>3</v>
      </c>
      <c r="M107" s="165">
        <v>2.66</v>
      </c>
      <c r="N107" s="53"/>
    </row>
    <row r="108" spans="2:14">
      <c r="B108" s="7"/>
      <c r="C108" s="133">
        <v>101</v>
      </c>
      <c r="D108" s="133">
        <v>110</v>
      </c>
      <c r="E108" s="136" t="s">
        <v>670</v>
      </c>
      <c r="F108" s="133">
        <v>8</v>
      </c>
      <c r="G108" s="164">
        <v>111</v>
      </c>
      <c r="H108" s="133">
        <v>13</v>
      </c>
      <c r="I108" s="133">
        <v>48</v>
      </c>
      <c r="J108" s="133">
        <v>33</v>
      </c>
      <c r="K108" s="133">
        <v>6</v>
      </c>
      <c r="L108" s="133">
        <v>0</v>
      </c>
      <c r="M108" s="165">
        <v>2.66</v>
      </c>
      <c r="N108" s="53"/>
    </row>
    <row r="109" spans="2:14">
      <c r="B109" s="7"/>
      <c r="C109" s="133">
        <v>103</v>
      </c>
      <c r="D109" s="133">
        <v>96</v>
      </c>
      <c r="E109" s="136" t="s">
        <v>361</v>
      </c>
      <c r="F109" s="133">
        <v>7</v>
      </c>
      <c r="G109" s="164">
        <v>105</v>
      </c>
      <c r="H109" s="133">
        <v>19</v>
      </c>
      <c r="I109" s="133">
        <v>41</v>
      </c>
      <c r="J109" s="133">
        <v>26</v>
      </c>
      <c r="K109" s="133">
        <v>10</v>
      </c>
      <c r="L109" s="133">
        <v>3</v>
      </c>
      <c r="M109" s="165">
        <v>2.63</v>
      </c>
      <c r="N109" s="53"/>
    </row>
    <row r="110" spans="2:14">
      <c r="B110" s="7"/>
      <c r="C110" s="133">
        <v>103</v>
      </c>
      <c r="D110" s="133" t="s">
        <v>522</v>
      </c>
      <c r="E110" s="136" t="s">
        <v>609</v>
      </c>
      <c r="F110" s="133">
        <v>2</v>
      </c>
      <c r="G110" s="164">
        <v>45</v>
      </c>
      <c r="H110" s="133">
        <v>12</v>
      </c>
      <c r="I110" s="133">
        <v>45</v>
      </c>
      <c r="J110" s="133">
        <v>37</v>
      </c>
      <c r="K110" s="133">
        <v>6</v>
      </c>
      <c r="L110" s="133">
        <v>0</v>
      </c>
      <c r="M110" s="165">
        <v>2.63</v>
      </c>
      <c r="N110" s="53"/>
    </row>
    <row r="111" spans="2:14">
      <c r="B111" s="7"/>
      <c r="C111" s="133">
        <v>105</v>
      </c>
      <c r="D111" s="133">
        <v>80</v>
      </c>
      <c r="E111" s="136" t="s">
        <v>535</v>
      </c>
      <c r="F111" s="133">
        <v>7</v>
      </c>
      <c r="G111" s="164">
        <v>77</v>
      </c>
      <c r="H111" s="133">
        <v>19</v>
      </c>
      <c r="I111" s="133">
        <v>32</v>
      </c>
      <c r="J111" s="133">
        <v>38</v>
      </c>
      <c r="K111" s="133">
        <v>9</v>
      </c>
      <c r="L111" s="133">
        <v>1</v>
      </c>
      <c r="M111" s="165">
        <v>2.59</v>
      </c>
      <c r="N111" s="53"/>
    </row>
    <row r="112" spans="2:14">
      <c r="B112" s="7"/>
      <c r="C112" s="133">
        <v>106</v>
      </c>
      <c r="D112" s="133">
        <v>70</v>
      </c>
      <c r="E112" s="136" t="s">
        <v>499</v>
      </c>
      <c r="F112" s="133">
        <v>13</v>
      </c>
      <c r="G112" s="164">
        <v>208</v>
      </c>
      <c r="H112" s="133">
        <v>12</v>
      </c>
      <c r="I112" s="133">
        <v>42</v>
      </c>
      <c r="J112" s="133">
        <v>37</v>
      </c>
      <c r="K112" s="133">
        <v>7</v>
      </c>
      <c r="L112" s="133">
        <v>1</v>
      </c>
      <c r="M112" s="165">
        <v>2.58</v>
      </c>
      <c r="N112" s="53"/>
    </row>
    <row r="113" spans="2:14">
      <c r="B113" s="7"/>
      <c r="C113" s="133">
        <v>107</v>
      </c>
      <c r="D113" s="133">
        <v>105</v>
      </c>
      <c r="E113" s="136" t="s">
        <v>498</v>
      </c>
      <c r="F113" s="133">
        <v>17</v>
      </c>
      <c r="G113" s="164">
        <v>296</v>
      </c>
      <c r="H113" s="133">
        <v>11</v>
      </c>
      <c r="I113" s="133">
        <v>41</v>
      </c>
      <c r="J113" s="133">
        <v>41</v>
      </c>
      <c r="K113" s="133">
        <v>7</v>
      </c>
      <c r="L113" s="133">
        <v>0</v>
      </c>
      <c r="M113" s="165">
        <v>2.56</v>
      </c>
      <c r="N113" s="53"/>
    </row>
    <row r="114" spans="2:14">
      <c r="B114" s="7"/>
      <c r="C114" s="133">
        <v>108</v>
      </c>
      <c r="D114" s="133">
        <v>102</v>
      </c>
      <c r="E114" s="136" t="s">
        <v>655</v>
      </c>
      <c r="F114" s="133">
        <v>7</v>
      </c>
      <c r="G114" s="164">
        <v>84</v>
      </c>
      <c r="H114" s="133">
        <v>11</v>
      </c>
      <c r="I114" s="133">
        <v>40</v>
      </c>
      <c r="J114" s="133">
        <v>41</v>
      </c>
      <c r="K114" s="133">
        <v>8</v>
      </c>
      <c r="L114" s="133">
        <v>0</v>
      </c>
      <c r="M114" s="165">
        <v>2.54</v>
      </c>
      <c r="N114" s="53"/>
    </row>
    <row r="115" spans="2:14">
      <c r="B115" s="7"/>
      <c r="C115" s="133">
        <v>109</v>
      </c>
      <c r="D115" s="133">
        <v>104</v>
      </c>
      <c r="E115" s="136" t="s">
        <v>514</v>
      </c>
      <c r="F115" s="133">
        <v>13</v>
      </c>
      <c r="G115" s="164">
        <v>164</v>
      </c>
      <c r="H115" s="133">
        <v>12</v>
      </c>
      <c r="I115" s="133">
        <v>39</v>
      </c>
      <c r="J115" s="133">
        <v>38</v>
      </c>
      <c r="K115" s="133">
        <v>10</v>
      </c>
      <c r="L115" s="133">
        <v>0</v>
      </c>
      <c r="M115" s="165">
        <v>2.53</v>
      </c>
      <c r="N115" s="53"/>
    </row>
    <row r="116" spans="2:14">
      <c r="B116" s="7"/>
      <c r="C116" s="133">
        <v>110</v>
      </c>
      <c r="D116" s="133">
        <v>119</v>
      </c>
      <c r="E116" s="136" t="s">
        <v>375</v>
      </c>
      <c r="F116" s="133">
        <v>10</v>
      </c>
      <c r="G116" s="164">
        <v>264</v>
      </c>
      <c r="H116" s="133">
        <v>11</v>
      </c>
      <c r="I116" s="133">
        <v>42</v>
      </c>
      <c r="J116" s="133">
        <v>38</v>
      </c>
      <c r="K116" s="133">
        <v>9</v>
      </c>
      <c r="L116" s="133">
        <v>1</v>
      </c>
      <c r="M116" s="165">
        <v>2.52</v>
      </c>
      <c r="N116" s="53"/>
    </row>
    <row r="117" spans="2:14">
      <c r="B117" s="7"/>
      <c r="C117" s="133">
        <v>110</v>
      </c>
      <c r="D117" s="133">
        <v>107</v>
      </c>
      <c r="E117" s="136" t="s">
        <v>404</v>
      </c>
      <c r="F117" s="133">
        <v>13</v>
      </c>
      <c r="G117" s="164">
        <v>168</v>
      </c>
      <c r="H117" s="133">
        <v>13</v>
      </c>
      <c r="I117" s="133">
        <v>36</v>
      </c>
      <c r="J117" s="133">
        <v>41</v>
      </c>
      <c r="K117" s="133">
        <v>10</v>
      </c>
      <c r="L117" s="133">
        <v>0</v>
      </c>
      <c r="M117" s="165">
        <v>2.52</v>
      </c>
      <c r="N117" s="53"/>
    </row>
    <row r="118" spans="2:14">
      <c r="B118" s="7"/>
      <c r="C118" s="133">
        <v>112</v>
      </c>
      <c r="D118" s="133">
        <v>117</v>
      </c>
      <c r="E118" s="136" t="s">
        <v>396</v>
      </c>
      <c r="F118" s="133">
        <v>19</v>
      </c>
      <c r="G118" s="164">
        <v>256</v>
      </c>
      <c r="H118" s="133">
        <v>11</v>
      </c>
      <c r="I118" s="133">
        <v>40</v>
      </c>
      <c r="J118" s="133">
        <v>37</v>
      </c>
      <c r="K118" s="133">
        <v>11</v>
      </c>
      <c r="L118" s="133">
        <v>1</v>
      </c>
      <c r="M118" s="165">
        <v>2.5</v>
      </c>
      <c r="N118" s="53"/>
    </row>
    <row r="119" spans="2:14">
      <c r="B119" s="7"/>
      <c r="C119" s="133">
        <v>112</v>
      </c>
      <c r="D119" s="133">
        <v>97</v>
      </c>
      <c r="E119" s="136" t="s">
        <v>413</v>
      </c>
      <c r="F119" s="133">
        <v>5</v>
      </c>
      <c r="G119" s="164">
        <v>68</v>
      </c>
      <c r="H119" s="133">
        <v>15</v>
      </c>
      <c r="I119" s="133">
        <v>34</v>
      </c>
      <c r="J119" s="133">
        <v>37</v>
      </c>
      <c r="K119" s="133">
        <v>12</v>
      </c>
      <c r="L119" s="133">
        <v>2</v>
      </c>
      <c r="M119" s="165">
        <v>2.5</v>
      </c>
      <c r="N119" s="53"/>
    </row>
    <row r="120" spans="2:14">
      <c r="B120" s="7"/>
      <c r="C120" s="133">
        <v>114</v>
      </c>
      <c r="D120" s="133" t="s">
        <v>522</v>
      </c>
      <c r="E120" s="136" t="s">
        <v>973</v>
      </c>
      <c r="F120" s="133">
        <v>2</v>
      </c>
      <c r="G120" s="164">
        <v>25</v>
      </c>
      <c r="H120" s="133">
        <v>5</v>
      </c>
      <c r="I120" s="133">
        <v>50</v>
      </c>
      <c r="J120" s="133">
        <v>34</v>
      </c>
      <c r="K120" s="133">
        <v>11</v>
      </c>
      <c r="L120" s="133">
        <v>0</v>
      </c>
      <c r="M120" s="165">
        <v>2.49</v>
      </c>
      <c r="N120" s="53"/>
    </row>
    <row r="121" spans="2:14">
      <c r="B121" s="7"/>
      <c r="C121" s="133">
        <v>115</v>
      </c>
      <c r="D121" s="133">
        <v>101</v>
      </c>
      <c r="E121" s="136" t="s">
        <v>657</v>
      </c>
      <c r="F121" s="133">
        <v>10</v>
      </c>
      <c r="G121" s="164">
        <v>272</v>
      </c>
      <c r="H121" s="133">
        <v>9</v>
      </c>
      <c r="I121" s="133">
        <v>40</v>
      </c>
      <c r="J121" s="133">
        <v>40</v>
      </c>
      <c r="K121" s="133">
        <v>10</v>
      </c>
      <c r="L121" s="133">
        <v>0</v>
      </c>
      <c r="M121" s="165">
        <v>2.48</v>
      </c>
      <c r="N121" s="53"/>
    </row>
    <row r="122" spans="2:14">
      <c r="B122" s="7"/>
      <c r="C122" s="133">
        <v>116</v>
      </c>
      <c r="D122" s="133">
        <v>120</v>
      </c>
      <c r="E122" s="136" t="s">
        <v>410</v>
      </c>
      <c r="F122" s="133">
        <v>13</v>
      </c>
      <c r="G122" s="164">
        <v>161</v>
      </c>
      <c r="H122" s="133">
        <v>11</v>
      </c>
      <c r="I122" s="133">
        <v>35</v>
      </c>
      <c r="J122" s="133">
        <v>42</v>
      </c>
      <c r="K122" s="133">
        <v>11</v>
      </c>
      <c r="L122" s="133">
        <v>1</v>
      </c>
      <c r="M122" s="165">
        <v>2.43</v>
      </c>
      <c r="N122" s="53"/>
    </row>
    <row r="123" spans="2:14">
      <c r="B123" s="7"/>
      <c r="C123" s="133">
        <v>116</v>
      </c>
      <c r="D123" s="133">
        <v>98</v>
      </c>
      <c r="E123" s="136" t="s">
        <v>398</v>
      </c>
      <c r="F123" s="133">
        <v>13</v>
      </c>
      <c r="G123" s="164">
        <v>127</v>
      </c>
      <c r="H123" s="133">
        <v>12</v>
      </c>
      <c r="I123" s="133">
        <v>38</v>
      </c>
      <c r="J123" s="133">
        <v>34</v>
      </c>
      <c r="K123" s="133">
        <v>14</v>
      </c>
      <c r="L123" s="133">
        <v>2</v>
      </c>
      <c r="M123" s="165">
        <v>2.43</v>
      </c>
      <c r="N123" s="53"/>
    </row>
    <row r="124" spans="2:14">
      <c r="B124" s="7"/>
      <c r="C124" s="133">
        <v>118</v>
      </c>
      <c r="D124" s="133">
        <v>95</v>
      </c>
      <c r="E124" s="136" t="s">
        <v>513</v>
      </c>
      <c r="F124" s="133">
        <v>10</v>
      </c>
      <c r="G124" s="164">
        <v>92</v>
      </c>
      <c r="H124" s="133">
        <v>12</v>
      </c>
      <c r="I124" s="133">
        <v>34</v>
      </c>
      <c r="J124" s="133">
        <v>39</v>
      </c>
      <c r="K124" s="133">
        <v>13</v>
      </c>
      <c r="L124" s="133">
        <v>2</v>
      </c>
      <c r="M124" s="165">
        <v>2.41</v>
      </c>
      <c r="N124" s="53"/>
    </row>
    <row r="125" spans="2:14">
      <c r="B125" s="7"/>
      <c r="C125" s="133">
        <v>119</v>
      </c>
      <c r="D125" s="133">
        <v>117</v>
      </c>
      <c r="E125" s="136" t="s">
        <v>511</v>
      </c>
      <c r="F125" s="133">
        <v>12</v>
      </c>
      <c r="G125" s="164">
        <v>148</v>
      </c>
      <c r="H125" s="133">
        <v>7</v>
      </c>
      <c r="I125" s="133">
        <v>33</v>
      </c>
      <c r="J125" s="133">
        <v>46</v>
      </c>
      <c r="K125" s="133">
        <v>13</v>
      </c>
      <c r="L125" s="133">
        <v>1</v>
      </c>
      <c r="M125" s="165">
        <v>2.32</v>
      </c>
      <c r="N125" s="53"/>
    </row>
    <row r="126" spans="2:14">
      <c r="B126" s="7"/>
      <c r="C126" s="133">
        <v>120</v>
      </c>
      <c r="D126" s="133">
        <v>113</v>
      </c>
      <c r="E126" s="136" t="s">
        <v>391</v>
      </c>
      <c r="F126" s="133">
        <v>6</v>
      </c>
      <c r="G126" s="164">
        <v>58</v>
      </c>
      <c r="H126" s="133">
        <v>4</v>
      </c>
      <c r="I126" s="133">
        <v>37</v>
      </c>
      <c r="J126" s="133">
        <v>44</v>
      </c>
      <c r="K126" s="133">
        <v>15</v>
      </c>
      <c r="L126" s="133">
        <v>0</v>
      </c>
      <c r="M126" s="165">
        <v>2.3</v>
      </c>
      <c r="N126" s="53"/>
    </row>
    <row r="127" spans="2:14">
      <c r="B127" s="7"/>
      <c r="C127" s="133">
        <v>121</v>
      </c>
      <c r="D127" s="133">
        <v>109</v>
      </c>
      <c r="E127" s="136" t="s">
        <v>402</v>
      </c>
      <c r="F127" s="133">
        <v>6</v>
      </c>
      <c r="G127" s="164">
        <v>30</v>
      </c>
      <c r="H127" s="133">
        <v>9</v>
      </c>
      <c r="I127" s="133">
        <v>35</v>
      </c>
      <c r="J127" s="133">
        <v>29</v>
      </c>
      <c r="K127" s="133">
        <v>26</v>
      </c>
      <c r="L127" s="133">
        <v>1</v>
      </c>
      <c r="M127" s="165">
        <v>2.25</v>
      </c>
      <c r="N127" s="53"/>
    </row>
    <row r="128" spans="2:14">
      <c r="B128" s="7"/>
      <c r="C128" s="133">
        <v>122</v>
      </c>
      <c r="D128" s="133">
        <v>116</v>
      </c>
      <c r="E128" s="136" t="s">
        <v>509</v>
      </c>
      <c r="F128" s="133">
        <v>12</v>
      </c>
      <c r="G128" s="164">
        <v>151</v>
      </c>
      <c r="H128" s="133">
        <v>5</v>
      </c>
      <c r="I128" s="133">
        <v>33</v>
      </c>
      <c r="J128" s="133">
        <v>41</v>
      </c>
      <c r="K128" s="133">
        <v>17</v>
      </c>
      <c r="L128" s="133">
        <v>2</v>
      </c>
      <c r="M128" s="165">
        <v>2.22</v>
      </c>
      <c r="N128" s="53"/>
    </row>
    <row r="129" spans="2:14">
      <c r="B129" s="7"/>
      <c r="C129" s="133">
        <v>123</v>
      </c>
      <c r="D129" s="133">
        <v>112</v>
      </c>
      <c r="E129" s="136" t="s">
        <v>1034</v>
      </c>
      <c r="F129" s="133">
        <v>4</v>
      </c>
      <c r="G129" s="164">
        <v>22</v>
      </c>
      <c r="H129" s="133">
        <v>6</v>
      </c>
      <c r="I129" s="133">
        <v>30</v>
      </c>
      <c r="J129" s="133">
        <v>44</v>
      </c>
      <c r="K129" s="133">
        <v>19</v>
      </c>
      <c r="L129" s="133">
        <v>2</v>
      </c>
      <c r="M129" s="165">
        <v>2.19</v>
      </c>
      <c r="N129" s="53"/>
    </row>
    <row r="130" spans="2:14">
      <c r="B130" s="7"/>
      <c r="C130" s="133">
        <v>124</v>
      </c>
      <c r="D130" s="133">
        <v>127</v>
      </c>
      <c r="E130" s="136" t="s">
        <v>1191</v>
      </c>
      <c r="F130" s="133">
        <v>3</v>
      </c>
      <c r="G130" s="164">
        <v>54</v>
      </c>
      <c r="H130" s="133">
        <v>5</v>
      </c>
      <c r="I130" s="133">
        <v>29</v>
      </c>
      <c r="J130" s="133">
        <v>46</v>
      </c>
      <c r="K130" s="133">
        <v>17</v>
      </c>
      <c r="L130" s="133">
        <v>3</v>
      </c>
      <c r="M130" s="165">
        <v>2.16</v>
      </c>
      <c r="N130" s="53"/>
    </row>
    <row r="131" spans="2:14">
      <c r="B131" s="7"/>
      <c r="C131" s="133">
        <v>125</v>
      </c>
      <c r="D131" s="133">
        <v>123</v>
      </c>
      <c r="E131" s="136" t="s">
        <v>600</v>
      </c>
      <c r="F131" s="133">
        <v>6</v>
      </c>
      <c r="G131" s="164">
        <v>44</v>
      </c>
      <c r="H131" s="133">
        <v>8</v>
      </c>
      <c r="I131" s="133">
        <v>28</v>
      </c>
      <c r="J131" s="133">
        <v>31</v>
      </c>
      <c r="K131" s="133">
        <v>32</v>
      </c>
      <c r="L131" s="133">
        <v>0</v>
      </c>
      <c r="M131" s="165">
        <v>2.11</v>
      </c>
      <c r="N131" s="53"/>
    </row>
    <row r="132" spans="2:14">
      <c r="B132" s="7"/>
      <c r="C132" s="133">
        <v>126</v>
      </c>
      <c r="D132" s="133">
        <v>113</v>
      </c>
      <c r="E132" s="136" t="s">
        <v>624</v>
      </c>
      <c r="F132" s="133">
        <v>7</v>
      </c>
      <c r="G132" s="164">
        <v>57</v>
      </c>
      <c r="H132" s="133">
        <v>8</v>
      </c>
      <c r="I132" s="133">
        <v>22</v>
      </c>
      <c r="J132" s="133">
        <v>40</v>
      </c>
      <c r="K132" s="133">
        <v>24</v>
      </c>
      <c r="L132" s="133">
        <v>6</v>
      </c>
      <c r="M132" s="165">
        <v>2.02</v>
      </c>
      <c r="N132" s="53"/>
    </row>
    <row r="133" spans="2:14">
      <c r="B133" s="7"/>
      <c r="C133" s="133">
        <v>127</v>
      </c>
      <c r="D133" s="133">
        <v>125</v>
      </c>
      <c r="E133" s="136" t="s">
        <v>601</v>
      </c>
      <c r="F133" s="133">
        <v>5</v>
      </c>
      <c r="G133" s="164">
        <v>45</v>
      </c>
      <c r="H133" s="133">
        <v>6</v>
      </c>
      <c r="I133" s="133">
        <v>23</v>
      </c>
      <c r="J133" s="133">
        <v>33</v>
      </c>
      <c r="K133" s="133">
        <v>34</v>
      </c>
      <c r="L133" s="133">
        <v>4</v>
      </c>
      <c r="M133" s="165">
        <v>1.92</v>
      </c>
      <c r="N133" s="53"/>
    </row>
    <row r="134" spans="2:14">
      <c r="B134" s="7"/>
      <c r="C134" s="133">
        <v>128</v>
      </c>
      <c r="D134" s="133">
        <v>120</v>
      </c>
      <c r="E134" s="136" t="s">
        <v>512</v>
      </c>
      <c r="F134" s="133">
        <v>7</v>
      </c>
      <c r="G134" s="164">
        <v>66</v>
      </c>
      <c r="H134" s="133">
        <v>4</v>
      </c>
      <c r="I134" s="133">
        <v>25</v>
      </c>
      <c r="J134" s="133">
        <v>34</v>
      </c>
      <c r="K134" s="133">
        <v>29</v>
      </c>
      <c r="L134" s="133">
        <v>8</v>
      </c>
      <c r="M134" s="165">
        <v>1.89</v>
      </c>
      <c r="N134" s="53"/>
    </row>
    <row r="135" spans="2:14">
      <c r="B135" s="7"/>
      <c r="C135" s="133">
        <v>129</v>
      </c>
      <c r="D135" s="133" t="s">
        <v>522</v>
      </c>
      <c r="E135" s="136" t="s">
        <v>935</v>
      </c>
      <c r="F135" s="133">
        <v>2</v>
      </c>
      <c r="G135" s="164">
        <v>71</v>
      </c>
      <c r="H135" s="133">
        <v>3</v>
      </c>
      <c r="I135" s="133">
        <v>13</v>
      </c>
      <c r="J135" s="133">
        <v>45</v>
      </c>
      <c r="K135" s="133">
        <v>34</v>
      </c>
      <c r="L135" s="133">
        <v>5</v>
      </c>
      <c r="M135" s="165">
        <v>1.74</v>
      </c>
      <c r="N135" s="53"/>
    </row>
    <row r="136" spans="2:14" hidden="1">
      <c r="B136" s="7"/>
      <c r="C136" s="159" t="s">
        <v>671</v>
      </c>
      <c r="D136" s="160"/>
      <c r="E136" s="161"/>
      <c r="F136" s="160"/>
      <c r="G136" s="162"/>
      <c r="H136" s="160"/>
      <c r="I136" s="160"/>
      <c r="J136" s="160"/>
      <c r="K136" s="160"/>
      <c r="L136" s="160"/>
      <c r="M136" s="163"/>
      <c r="N136" s="53"/>
    </row>
    <row r="137" spans="2:14" ht="33" hidden="1">
      <c r="B137" s="7"/>
      <c r="C137" s="151" t="s">
        <v>686</v>
      </c>
      <c r="D137" s="151" t="s">
        <v>687</v>
      </c>
      <c r="E137" s="152" t="s">
        <v>222</v>
      </c>
      <c r="F137" s="153" t="s">
        <v>193</v>
      </c>
      <c r="G137" s="157" t="s">
        <v>194</v>
      </c>
      <c r="H137" s="151" t="s">
        <v>195</v>
      </c>
      <c r="I137" s="151" t="s">
        <v>196</v>
      </c>
      <c r="J137" s="151" t="s">
        <v>197</v>
      </c>
      <c r="K137" s="151" t="s">
        <v>198</v>
      </c>
      <c r="L137" s="151" t="s">
        <v>199</v>
      </c>
      <c r="M137" s="151" t="s">
        <v>200</v>
      </c>
      <c r="N137" s="53"/>
    </row>
    <row r="138" spans="2:14" hidden="1">
      <c r="B138" s="7"/>
      <c r="C138" s="133">
        <v>1</v>
      </c>
      <c r="D138" s="133">
        <v>2</v>
      </c>
      <c r="E138" s="136" t="s">
        <v>427</v>
      </c>
      <c r="F138" s="133">
        <v>1</v>
      </c>
      <c r="G138" s="164">
        <v>33</v>
      </c>
      <c r="H138" s="133">
        <v>56</v>
      </c>
      <c r="I138" s="133">
        <v>39</v>
      </c>
      <c r="J138" s="133">
        <v>4</v>
      </c>
      <c r="K138" s="133">
        <v>0</v>
      </c>
      <c r="L138" s="133">
        <v>1</v>
      </c>
      <c r="M138" s="165">
        <v>3.49</v>
      </c>
      <c r="N138" s="53"/>
    </row>
    <row r="139" spans="2:14" hidden="1">
      <c r="B139" s="7"/>
      <c r="C139" s="133">
        <v>2</v>
      </c>
      <c r="D139" s="133">
        <v>1</v>
      </c>
      <c r="E139" s="136" t="s">
        <v>385</v>
      </c>
      <c r="F139" s="133">
        <v>1</v>
      </c>
      <c r="G139" s="164">
        <v>99</v>
      </c>
      <c r="H139" s="133">
        <v>56</v>
      </c>
      <c r="I139" s="133">
        <v>26</v>
      </c>
      <c r="J139" s="133">
        <v>12</v>
      </c>
      <c r="K139" s="133">
        <v>3</v>
      </c>
      <c r="L139" s="133">
        <v>3</v>
      </c>
      <c r="M139" s="165">
        <v>3.29</v>
      </c>
      <c r="N139" s="53"/>
    </row>
    <row r="140" spans="2:14" hidden="1">
      <c r="B140" s="7"/>
      <c r="C140" s="133">
        <v>3</v>
      </c>
      <c r="D140" s="133" t="s">
        <v>522</v>
      </c>
      <c r="E140" s="136" t="s">
        <v>672</v>
      </c>
      <c r="F140" s="133">
        <v>1</v>
      </c>
      <c r="G140" s="164">
        <v>57</v>
      </c>
      <c r="H140" s="133">
        <v>42</v>
      </c>
      <c r="I140" s="133">
        <v>32</v>
      </c>
      <c r="J140" s="133">
        <v>23</v>
      </c>
      <c r="K140" s="133">
        <v>3</v>
      </c>
      <c r="L140" s="133">
        <v>0</v>
      </c>
      <c r="M140" s="165">
        <v>3.13</v>
      </c>
      <c r="N140" s="53"/>
    </row>
    <row r="141" spans="2:14" hidden="1">
      <c r="B141" s="7"/>
      <c r="C141" s="133" t="s">
        <v>142</v>
      </c>
      <c r="D141" s="133" t="s">
        <v>522</v>
      </c>
      <c r="E141" s="136" t="s">
        <v>490</v>
      </c>
      <c r="F141" s="133">
        <v>1</v>
      </c>
      <c r="G141" s="164">
        <v>110</v>
      </c>
      <c r="H141" s="133">
        <v>31</v>
      </c>
      <c r="I141" s="133">
        <v>52</v>
      </c>
      <c r="J141" s="133">
        <v>15</v>
      </c>
      <c r="K141" s="133">
        <v>2</v>
      </c>
      <c r="L141" s="133">
        <v>0</v>
      </c>
      <c r="M141" s="165">
        <v>3.12</v>
      </c>
      <c r="N141" s="53"/>
    </row>
    <row r="142" spans="2:14" hidden="1">
      <c r="B142" s="7"/>
      <c r="C142" s="133" t="s">
        <v>142</v>
      </c>
      <c r="D142" s="133" t="s">
        <v>201</v>
      </c>
      <c r="E142" s="136" t="s">
        <v>673</v>
      </c>
      <c r="F142" s="133">
        <v>1</v>
      </c>
      <c r="G142" s="164">
        <v>21</v>
      </c>
      <c r="H142" s="133">
        <v>22</v>
      </c>
      <c r="I142" s="133">
        <v>68</v>
      </c>
      <c r="J142" s="133">
        <v>10</v>
      </c>
      <c r="K142" s="133">
        <v>0</v>
      </c>
      <c r="L142" s="133">
        <v>0</v>
      </c>
      <c r="M142" s="165">
        <v>3.12</v>
      </c>
      <c r="N142" s="53"/>
    </row>
    <row r="143" spans="2:14" hidden="1">
      <c r="B143" s="7"/>
      <c r="C143" s="133">
        <v>6</v>
      </c>
      <c r="D143" s="133" t="s">
        <v>630</v>
      </c>
      <c r="E143" s="136" t="s">
        <v>506</v>
      </c>
      <c r="F143" s="133">
        <v>1</v>
      </c>
      <c r="G143" s="164">
        <v>103</v>
      </c>
      <c r="H143" s="133">
        <v>35</v>
      </c>
      <c r="I143" s="133">
        <v>44</v>
      </c>
      <c r="J143" s="133">
        <v>18</v>
      </c>
      <c r="K143" s="133">
        <v>3</v>
      </c>
      <c r="L143" s="133">
        <v>0</v>
      </c>
      <c r="M143" s="165">
        <v>3.11</v>
      </c>
      <c r="N143" s="53"/>
    </row>
    <row r="144" spans="2:14" hidden="1">
      <c r="B144" s="7"/>
      <c r="C144" s="133" t="s">
        <v>265</v>
      </c>
      <c r="D144" s="133" t="s">
        <v>142</v>
      </c>
      <c r="E144" s="136" t="s">
        <v>415</v>
      </c>
      <c r="F144" s="133">
        <v>1</v>
      </c>
      <c r="G144" s="164">
        <v>60</v>
      </c>
      <c r="H144" s="133">
        <v>37</v>
      </c>
      <c r="I144" s="133">
        <v>40</v>
      </c>
      <c r="J144" s="133">
        <v>17</v>
      </c>
      <c r="K144" s="133">
        <v>6</v>
      </c>
      <c r="L144" s="133">
        <v>0</v>
      </c>
      <c r="M144" s="165">
        <v>3.08</v>
      </c>
      <c r="N144" s="53"/>
    </row>
    <row r="145" spans="2:14" hidden="1">
      <c r="B145" s="7"/>
      <c r="C145" s="133" t="s">
        <v>265</v>
      </c>
      <c r="D145" s="133" t="s">
        <v>572</v>
      </c>
      <c r="E145" s="136" t="s">
        <v>422</v>
      </c>
      <c r="F145" s="133">
        <v>1</v>
      </c>
      <c r="G145" s="164">
        <v>11</v>
      </c>
      <c r="H145" s="133">
        <v>36</v>
      </c>
      <c r="I145" s="133">
        <v>39</v>
      </c>
      <c r="J145" s="133">
        <v>22</v>
      </c>
      <c r="K145" s="133">
        <v>3</v>
      </c>
      <c r="L145" s="133">
        <v>0</v>
      </c>
      <c r="M145" s="165">
        <v>3.08</v>
      </c>
      <c r="N145" s="53"/>
    </row>
    <row r="146" spans="2:14" hidden="1">
      <c r="B146" s="7"/>
      <c r="C146" s="133">
        <v>9</v>
      </c>
      <c r="D146" s="133" t="s">
        <v>201</v>
      </c>
      <c r="E146" s="136" t="s">
        <v>674</v>
      </c>
      <c r="F146" s="133">
        <v>1</v>
      </c>
      <c r="G146" s="164">
        <v>21</v>
      </c>
      <c r="H146" s="133">
        <v>39</v>
      </c>
      <c r="I146" s="133">
        <v>31</v>
      </c>
      <c r="J146" s="133">
        <v>25</v>
      </c>
      <c r="K146" s="133">
        <v>4</v>
      </c>
      <c r="L146" s="133">
        <v>1</v>
      </c>
      <c r="M146" s="165">
        <v>3.03</v>
      </c>
      <c r="N146" s="53"/>
    </row>
    <row r="147" spans="2:14" hidden="1">
      <c r="B147" s="7"/>
      <c r="C147" s="133">
        <v>10</v>
      </c>
      <c r="D147" s="133" t="s">
        <v>630</v>
      </c>
      <c r="E147" s="136" t="s">
        <v>418</v>
      </c>
      <c r="F147" s="133">
        <v>1</v>
      </c>
      <c r="G147" s="164">
        <v>14</v>
      </c>
      <c r="H147" s="133">
        <v>34</v>
      </c>
      <c r="I147" s="133">
        <v>39</v>
      </c>
      <c r="J147" s="133">
        <v>22</v>
      </c>
      <c r="K147" s="133">
        <v>4</v>
      </c>
      <c r="L147" s="133">
        <v>1</v>
      </c>
      <c r="M147" s="165">
        <v>3.01</v>
      </c>
      <c r="N147" s="53"/>
    </row>
    <row r="148" spans="2:14" hidden="1">
      <c r="B148" s="7"/>
      <c r="C148" s="133" t="s">
        <v>267</v>
      </c>
      <c r="D148" s="133">
        <v>13</v>
      </c>
      <c r="E148" s="136" t="s">
        <v>425</v>
      </c>
      <c r="F148" s="133">
        <v>1</v>
      </c>
      <c r="G148" s="164">
        <v>15</v>
      </c>
      <c r="H148" s="133">
        <v>26</v>
      </c>
      <c r="I148" s="133">
        <v>41</v>
      </c>
      <c r="J148" s="133">
        <v>26</v>
      </c>
      <c r="K148" s="133">
        <v>6</v>
      </c>
      <c r="L148" s="133">
        <v>1</v>
      </c>
      <c r="M148" s="165">
        <v>2.85</v>
      </c>
      <c r="N148" s="53"/>
    </row>
    <row r="149" spans="2:14" hidden="1">
      <c r="B149" s="7"/>
      <c r="C149" s="133" t="s">
        <v>267</v>
      </c>
      <c r="D149" s="133" t="s">
        <v>522</v>
      </c>
      <c r="E149" s="136" t="s">
        <v>675</v>
      </c>
      <c r="F149" s="133">
        <v>1</v>
      </c>
      <c r="G149" s="164">
        <v>12</v>
      </c>
      <c r="H149" s="133">
        <v>26</v>
      </c>
      <c r="I149" s="133">
        <v>39</v>
      </c>
      <c r="J149" s="133">
        <v>29</v>
      </c>
      <c r="K149" s="133">
        <v>6</v>
      </c>
      <c r="L149" s="133">
        <v>0</v>
      </c>
      <c r="M149" s="165">
        <v>2.85</v>
      </c>
      <c r="N149" s="53"/>
    </row>
    <row r="150" spans="2:14" hidden="1">
      <c r="B150" s="7"/>
      <c r="C150" s="133">
        <v>13</v>
      </c>
      <c r="D150" s="133" t="s">
        <v>522</v>
      </c>
      <c r="E150" s="136" t="s">
        <v>676</v>
      </c>
      <c r="F150" s="133">
        <v>1</v>
      </c>
      <c r="G150" s="164">
        <v>16</v>
      </c>
      <c r="H150" s="133">
        <v>22</v>
      </c>
      <c r="I150" s="133">
        <v>40</v>
      </c>
      <c r="J150" s="133">
        <v>36</v>
      </c>
      <c r="K150" s="133">
        <v>2</v>
      </c>
      <c r="L150" s="133">
        <v>0</v>
      </c>
      <c r="M150" s="165">
        <v>2.82</v>
      </c>
      <c r="N150" s="53"/>
    </row>
    <row r="151" spans="2:14" hidden="1">
      <c r="B151" s="7"/>
      <c r="C151" s="133">
        <v>14</v>
      </c>
      <c r="D151" s="133" t="s">
        <v>522</v>
      </c>
      <c r="E151" s="136" t="s">
        <v>417</v>
      </c>
      <c r="F151" s="133">
        <v>1</v>
      </c>
      <c r="G151" s="164">
        <v>12</v>
      </c>
      <c r="H151" s="133">
        <v>18</v>
      </c>
      <c r="I151" s="133">
        <v>50</v>
      </c>
      <c r="J151" s="133">
        <v>24</v>
      </c>
      <c r="K151" s="133">
        <v>8</v>
      </c>
      <c r="L151" s="133">
        <v>0</v>
      </c>
      <c r="M151" s="165">
        <v>2.78</v>
      </c>
      <c r="N151" s="53"/>
    </row>
    <row r="152" spans="2:14" hidden="1">
      <c r="B152" s="7"/>
      <c r="C152" s="133">
        <v>15</v>
      </c>
      <c r="D152" s="133">
        <v>12</v>
      </c>
      <c r="E152" s="136" t="s">
        <v>416</v>
      </c>
      <c r="F152" s="133">
        <v>1</v>
      </c>
      <c r="G152" s="164">
        <v>53</v>
      </c>
      <c r="H152" s="133">
        <v>23</v>
      </c>
      <c r="I152" s="133">
        <v>38</v>
      </c>
      <c r="J152" s="133">
        <v>31</v>
      </c>
      <c r="K152" s="133">
        <v>8</v>
      </c>
      <c r="L152" s="133">
        <v>0</v>
      </c>
      <c r="M152" s="165">
        <v>2.76</v>
      </c>
      <c r="N152" s="53"/>
    </row>
    <row r="153" spans="2:14" hidden="1">
      <c r="B153" s="7"/>
      <c r="C153" s="133">
        <v>16</v>
      </c>
      <c r="D153" s="133" t="s">
        <v>142</v>
      </c>
      <c r="E153" s="136" t="s">
        <v>419</v>
      </c>
      <c r="F153" s="133">
        <v>1</v>
      </c>
      <c r="G153" s="164">
        <v>14</v>
      </c>
      <c r="H153" s="133">
        <v>21</v>
      </c>
      <c r="I153" s="133">
        <v>40</v>
      </c>
      <c r="J153" s="133">
        <v>34</v>
      </c>
      <c r="K153" s="133">
        <v>3</v>
      </c>
      <c r="L153" s="133">
        <v>2</v>
      </c>
      <c r="M153" s="165">
        <v>2.75</v>
      </c>
      <c r="N153" s="53"/>
    </row>
    <row r="154" spans="2:14" hidden="1">
      <c r="B154" s="7"/>
      <c r="C154" s="133">
        <v>17</v>
      </c>
      <c r="D154" s="133">
        <v>21</v>
      </c>
      <c r="E154" s="136" t="s">
        <v>403</v>
      </c>
      <c r="F154" s="133">
        <v>1</v>
      </c>
      <c r="G154" s="164">
        <v>21</v>
      </c>
      <c r="H154" s="133">
        <v>17</v>
      </c>
      <c r="I154" s="133">
        <v>47</v>
      </c>
      <c r="J154" s="133">
        <v>29</v>
      </c>
      <c r="K154" s="133">
        <v>5</v>
      </c>
      <c r="L154" s="133">
        <v>2</v>
      </c>
      <c r="M154" s="165">
        <v>2.72</v>
      </c>
      <c r="N154" s="53"/>
    </row>
    <row r="155" spans="2:14" hidden="1">
      <c r="B155" s="7"/>
      <c r="C155" s="133">
        <v>18</v>
      </c>
      <c r="D155" s="133" t="s">
        <v>264</v>
      </c>
      <c r="E155" s="136" t="s">
        <v>602</v>
      </c>
      <c r="F155" s="133">
        <v>1</v>
      </c>
      <c r="G155" s="164">
        <v>7</v>
      </c>
      <c r="H155" s="133">
        <v>19</v>
      </c>
      <c r="I155" s="133">
        <v>36</v>
      </c>
      <c r="J155" s="133">
        <v>40</v>
      </c>
      <c r="K155" s="133">
        <v>5</v>
      </c>
      <c r="L155" s="133">
        <v>0</v>
      </c>
      <c r="M155" s="165">
        <v>2.69</v>
      </c>
      <c r="N155" s="53"/>
    </row>
    <row r="156" spans="2:14" hidden="1">
      <c r="B156" s="7"/>
      <c r="C156" s="133">
        <v>19</v>
      </c>
      <c r="D156" s="133">
        <v>20</v>
      </c>
      <c r="E156" s="136" t="s">
        <v>598</v>
      </c>
      <c r="F156" s="133">
        <v>1</v>
      </c>
      <c r="G156" s="164">
        <v>17</v>
      </c>
      <c r="H156" s="133">
        <v>10</v>
      </c>
      <c r="I156" s="133">
        <v>46</v>
      </c>
      <c r="J156" s="133">
        <v>44</v>
      </c>
      <c r="K156" s="133">
        <v>0</v>
      </c>
      <c r="L156" s="133">
        <v>0</v>
      </c>
      <c r="M156" s="165">
        <v>2.66</v>
      </c>
      <c r="N156" s="53"/>
    </row>
    <row r="157" spans="2:14" hidden="1">
      <c r="B157" s="7"/>
      <c r="C157" s="133">
        <v>20</v>
      </c>
      <c r="D157" s="133" t="s">
        <v>253</v>
      </c>
      <c r="E157" s="136" t="s">
        <v>420</v>
      </c>
      <c r="F157" s="133">
        <v>1</v>
      </c>
      <c r="G157" s="164">
        <v>16</v>
      </c>
      <c r="H157" s="133">
        <v>21</v>
      </c>
      <c r="I157" s="133">
        <v>30</v>
      </c>
      <c r="J157" s="133">
        <v>31</v>
      </c>
      <c r="K157" s="133">
        <v>8</v>
      </c>
      <c r="L157" s="133">
        <v>10</v>
      </c>
      <c r="M157" s="165">
        <v>2.44</v>
      </c>
      <c r="N157" s="53"/>
    </row>
    <row r="158" spans="2:14" hidden="1">
      <c r="B158" s="7"/>
      <c r="C158" s="133">
        <v>21</v>
      </c>
      <c r="D158" s="133" t="s">
        <v>548</v>
      </c>
      <c r="E158" s="136" t="s">
        <v>428</v>
      </c>
      <c r="F158" s="133">
        <v>1</v>
      </c>
      <c r="G158" s="164">
        <v>5</v>
      </c>
      <c r="H158" s="133">
        <v>20</v>
      </c>
      <c r="I158" s="133">
        <v>24</v>
      </c>
      <c r="J158" s="133">
        <v>28</v>
      </c>
      <c r="K158" s="133">
        <v>28</v>
      </c>
      <c r="L158" s="133">
        <v>0</v>
      </c>
      <c r="M158" s="165">
        <v>2.36</v>
      </c>
      <c r="N158" s="53"/>
    </row>
    <row r="159" spans="2:14" hidden="1">
      <c r="B159" s="7"/>
      <c r="C159" s="133">
        <v>22</v>
      </c>
      <c r="D159" s="133">
        <v>27</v>
      </c>
      <c r="E159" s="136" t="s">
        <v>609</v>
      </c>
      <c r="F159" s="133">
        <v>1</v>
      </c>
      <c r="G159" s="164">
        <v>12</v>
      </c>
      <c r="H159" s="133">
        <v>7</v>
      </c>
      <c r="I159" s="133">
        <v>36</v>
      </c>
      <c r="J159" s="133">
        <v>38</v>
      </c>
      <c r="K159" s="133">
        <v>18</v>
      </c>
      <c r="L159" s="133">
        <v>1</v>
      </c>
      <c r="M159" s="165">
        <v>2.3</v>
      </c>
      <c r="N159" s="53"/>
    </row>
    <row r="160" spans="2:14" hidden="1">
      <c r="B160" s="7"/>
      <c r="C160" s="133">
        <v>23</v>
      </c>
      <c r="D160" s="133">
        <v>26</v>
      </c>
      <c r="E160" s="136" t="s">
        <v>431</v>
      </c>
      <c r="F160" s="133">
        <v>1</v>
      </c>
      <c r="G160" s="164">
        <v>6</v>
      </c>
      <c r="H160" s="133">
        <v>7</v>
      </c>
      <c r="I160" s="133">
        <v>42</v>
      </c>
      <c r="J160" s="133">
        <v>30</v>
      </c>
      <c r="K160" s="133">
        <v>15</v>
      </c>
      <c r="L160" s="133">
        <v>6</v>
      </c>
      <c r="M160" s="165">
        <v>2.29</v>
      </c>
      <c r="N160" s="53"/>
    </row>
    <row r="161" spans="2:14" hidden="1">
      <c r="B161" s="7"/>
      <c r="C161" s="133">
        <v>24</v>
      </c>
      <c r="D161" s="133">
        <v>22</v>
      </c>
      <c r="E161" s="136" t="s">
        <v>677</v>
      </c>
      <c r="F161" s="133">
        <v>1</v>
      </c>
      <c r="G161" s="164">
        <v>3</v>
      </c>
      <c r="H161" s="133">
        <v>0</v>
      </c>
      <c r="I161" s="133">
        <v>22</v>
      </c>
      <c r="J161" s="133">
        <v>25</v>
      </c>
      <c r="K161" s="133">
        <v>38</v>
      </c>
      <c r="L161" s="133">
        <v>15</v>
      </c>
      <c r="M161" s="165">
        <v>1.54</v>
      </c>
      <c r="N161" s="53"/>
    </row>
    <row r="162" spans="2:14" hidden="1">
      <c r="B162" s="7"/>
      <c r="C162" s="133">
        <v>25</v>
      </c>
      <c r="D162" s="133" t="s">
        <v>548</v>
      </c>
      <c r="E162" s="136" t="s">
        <v>610</v>
      </c>
      <c r="F162" s="133">
        <v>1</v>
      </c>
      <c r="G162" s="164">
        <v>12</v>
      </c>
      <c r="H162" s="133">
        <v>3</v>
      </c>
      <c r="I162" s="133">
        <v>4</v>
      </c>
      <c r="J162" s="133">
        <v>39</v>
      </c>
      <c r="K162" s="133">
        <v>38</v>
      </c>
      <c r="L162" s="133">
        <v>16</v>
      </c>
      <c r="M162" s="165">
        <v>1.4</v>
      </c>
      <c r="N162" s="53"/>
    </row>
    <row r="163" spans="2:14" hidden="1">
      <c r="B163" s="7"/>
      <c r="C163" s="133">
        <v>26</v>
      </c>
      <c r="D163" s="133" t="s">
        <v>522</v>
      </c>
      <c r="E163" s="136" t="s">
        <v>622</v>
      </c>
      <c r="F163" s="133">
        <v>1</v>
      </c>
      <c r="G163" s="164">
        <v>3</v>
      </c>
      <c r="H163" s="133">
        <v>0</v>
      </c>
      <c r="I163" s="133">
        <v>0</v>
      </c>
      <c r="J163" s="133">
        <v>20</v>
      </c>
      <c r="K163" s="133">
        <v>67</v>
      </c>
      <c r="L163" s="133">
        <v>13</v>
      </c>
      <c r="M163" s="165">
        <v>1.07</v>
      </c>
      <c r="N163" s="53"/>
    </row>
    <row r="164" spans="2:14">
      <c r="B164" s="7"/>
      <c r="C164" s="44"/>
      <c r="D164" s="44"/>
      <c r="E164" s="54"/>
      <c r="F164" s="55"/>
      <c r="G164" s="156"/>
      <c r="H164" s="44"/>
      <c r="I164" s="44"/>
      <c r="J164" s="44"/>
      <c r="K164" s="44"/>
      <c r="L164" s="44"/>
      <c r="M164" s="56"/>
      <c r="N164" s="53"/>
    </row>
    <row r="165" spans="2:14">
      <c r="B165" s="7"/>
      <c r="C165" s="81" t="s">
        <v>552</v>
      </c>
      <c r="D165" s="81"/>
      <c r="E165" s="54"/>
      <c r="F165" s="55"/>
      <c r="G165" s="156"/>
      <c r="H165" s="44"/>
      <c r="I165" s="44"/>
      <c r="J165" s="44"/>
      <c r="K165" s="44"/>
      <c r="L165" s="44"/>
      <c r="M165" s="56"/>
      <c r="N165" s="53"/>
    </row>
    <row r="166" spans="2:14" ht="17.25" thickBot="1">
      <c r="B166" s="9"/>
      <c r="C166" s="14" t="s">
        <v>1426</v>
      </c>
      <c r="D166" s="14"/>
      <c r="E166" s="57"/>
      <c r="F166" s="58"/>
      <c r="G166" s="158"/>
      <c r="H166" s="60"/>
      <c r="I166" s="60"/>
      <c r="J166" s="60"/>
      <c r="K166" s="60"/>
      <c r="L166" s="58"/>
      <c r="M166" s="58"/>
      <c r="N166" s="61"/>
    </row>
    <row r="167" spans="3:14">
      <c r="C167" s="166"/>
      <c r="D167" s="166"/>
      <c r="E167" s="167"/>
      <c r="F167" s="168"/>
      <c r="G167" s="169"/>
      <c r="H167" s="170"/>
      <c r="I167" s="170"/>
      <c r="J167" s="170"/>
      <c r="K167" s="170"/>
      <c r="L167" s="170"/>
      <c r="M167" s="170"/>
      <c r="N167" s="42"/>
    </row>
    <row r="168" spans="3:14" ht="34.15" customHeight="1">
      <c r="C168" s="892" t="s">
        <v>1430</v>
      </c>
      <c r="D168" s="892"/>
      <c r="E168" s="892"/>
      <c r="F168" s="892"/>
      <c r="G168" s="892"/>
      <c r="H168" s="892"/>
      <c r="I168" s="892"/>
      <c r="J168" s="892"/>
      <c r="K168" s="892"/>
      <c r="L168" s="892"/>
      <c r="M168" s="892"/>
      <c r="N168" s="42"/>
    </row>
    <row r="169" spans="3:14">
      <c r="C169" s="791"/>
      <c r="D169" s="792"/>
      <c r="E169" s="793"/>
      <c r="F169" s="794"/>
      <c r="G169" s="795"/>
      <c r="H169" s="796"/>
      <c r="I169" s="796"/>
      <c r="J169" s="796"/>
      <c r="K169" s="796"/>
      <c r="L169" s="796"/>
      <c r="M169" s="797"/>
      <c r="N169" s="42"/>
    </row>
    <row r="170" spans="3:14" ht="29.45" customHeight="1">
      <c r="C170" s="893" t="s">
        <v>1431</v>
      </c>
      <c r="D170" s="893"/>
      <c r="E170" s="893"/>
      <c r="F170" s="893"/>
      <c r="G170" s="893"/>
      <c r="H170" s="893"/>
      <c r="I170" s="893"/>
      <c r="J170" s="893"/>
      <c r="K170" s="893"/>
      <c r="L170" s="893"/>
      <c r="M170" s="893"/>
      <c r="N170" s="42"/>
    </row>
    <row r="171" spans="3:14">
      <c r="C171" s="798"/>
      <c r="D171" s="792"/>
      <c r="E171" s="793"/>
      <c r="F171" s="794"/>
      <c r="G171" s="795"/>
      <c r="H171" s="796"/>
      <c r="I171" s="796"/>
      <c r="J171" s="796"/>
      <c r="K171" s="796"/>
      <c r="L171" s="796"/>
      <c r="M171" s="797"/>
      <c r="N171" s="42"/>
    </row>
    <row r="172" spans="3:14" ht="46.15" customHeight="1">
      <c r="C172" s="893" t="s">
        <v>1432</v>
      </c>
      <c r="D172" s="893"/>
      <c r="E172" s="893"/>
      <c r="F172" s="893"/>
      <c r="G172" s="893"/>
      <c r="H172" s="893"/>
      <c r="I172" s="893"/>
      <c r="J172" s="893"/>
      <c r="K172" s="893"/>
      <c r="L172" s="893"/>
      <c r="M172" s="893"/>
      <c r="N172" s="42"/>
    </row>
    <row r="173" spans="3:14">
      <c r="C173" s="198"/>
      <c r="D173" s="65"/>
      <c r="E173" s="54"/>
      <c r="F173" s="55"/>
      <c r="G173" s="156"/>
      <c r="H173" s="44"/>
      <c r="I173" s="44"/>
      <c r="J173" s="44"/>
      <c r="K173" s="44"/>
      <c r="L173" s="44"/>
      <c r="M173" s="56"/>
      <c r="N173" s="42"/>
    </row>
    <row r="174" spans="3:14">
      <c r="C174" s="92"/>
      <c r="D174" s="65"/>
      <c r="E174" s="54"/>
      <c r="F174" s="55"/>
      <c r="G174" s="156"/>
      <c r="H174" s="44"/>
      <c r="I174" s="44"/>
      <c r="J174" s="44"/>
      <c r="K174" s="44"/>
      <c r="L174" s="44"/>
      <c r="M174" s="56"/>
      <c r="N174" s="42"/>
    </row>
    <row r="175" spans="3:14">
      <c r="C175" s="15"/>
      <c r="D175" s="65"/>
      <c r="E175" s="54"/>
      <c r="F175" s="55"/>
      <c r="G175" s="156"/>
      <c r="H175" s="44"/>
      <c r="I175" s="44"/>
      <c r="J175" s="44"/>
      <c r="K175" s="44"/>
      <c r="L175" s="44"/>
      <c r="M175" s="56"/>
      <c r="N175" s="42"/>
    </row>
    <row r="176" spans="3:14">
      <c r="C176" s="15"/>
      <c r="D176" s="65"/>
      <c r="E176" s="54"/>
      <c r="F176" s="55"/>
      <c r="G176" s="156"/>
      <c r="H176" s="44"/>
      <c r="I176" s="44"/>
      <c r="J176" s="44"/>
      <c r="K176" s="44"/>
      <c r="L176" s="44"/>
      <c r="M176" s="56"/>
      <c r="N176" s="42"/>
    </row>
    <row r="177" spans="3:14">
      <c r="C177" s="92"/>
      <c r="D177" s="65"/>
      <c r="E177" s="54"/>
      <c r="F177" s="55"/>
      <c r="G177" s="156"/>
      <c r="H177" s="44"/>
      <c r="I177" s="44"/>
      <c r="J177" s="44"/>
      <c r="K177" s="44"/>
      <c r="L177" s="44"/>
      <c r="M177" s="56"/>
      <c r="N177" s="42"/>
    </row>
    <row r="178" spans="3:14">
      <c r="C178" s="65"/>
      <c r="D178" s="65"/>
      <c r="E178" s="54"/>
      <c r="F178" s="55"/>
      <c r="G178" s="156"/>
      <c r="H178" s="44"/>
      <c r="I178" s="44"/>
      <c r="J178" s="44"/>
      <c r="K178" s="44"/>
      <c r="L178" s="44"/>
      <c r="M178" s="56"/>
      <c r="N178" s="42"/>
    </row>
    <row r="179" spans="3:14">
      <c r="C179" s="64"/>
      <c r="D179" s="65"/>
      <c r="E179" s="54"/>
      <c r="F179" s="55"/>
      <c r="G179" s="156"/>
      <c r="H179" s="44"/>
      <c r="I179" s="44"/>
      <c r="J179" s="44"/>
      <c r="K179" s="44"/>
      <c r="L179" s="44"/>
      <c r="M179" s="56"/>
      <c r="N179" s="42"/>
    </row>
    <row r="180" spans="4:14">
      <c r="D180" s="65"/>
      <c r="E180" s="54"/>
      <c r="F180" s="55"/>
      <c r="G180" s="156"/>
      <c r="H180" s="44"/>
      <c r="I180" s="44"/>
      <c r="J180" s="44"/>
      <c r="K180" s="44"/>
      <c r="L180" s="44"/>
      <c r="M180" s="56"/>
      <c r="N180" s="42"/>
    </row>
    <row r="181" spans="3:14">
      <c r="C181" s="65"/>
      <c r="D181" s="65"/>
      <c r="E181" s="54"/>
      <c r="F181" s="55"/>
      <c r="G181" s="156"/>
      <c r="H181" s="44"/>
      <c r="I181" s="44"/>
      <c r="J181" s="44"/>
      <c r="K181" s="44"/>
      <c r="L181" s="44"/>
      <c r="M181" s="56"/>
      <c r="N181" s="42"/>
    </row>
    <row r="182" spans="3:14">
      <c r="C182" s="65"/>
      <c r="D182" s="65"/>
      <c r="E182" s="54"/>
      <c r="F182" s="55"/>
      <c r="G182" s="156"/>
      <c r="H182" s="44"/>
      <c r="I182" s="44"/>
      <c r="J182" s="44"/>
      <c r="K182" s="44"/>
      <c r="L182" s="44"/>
      <c r="M182" s="56"/>
      <c r="N182" s="42"/>
    </row>
    <row r="183" spans="3:14">
      <c r="C183" s="65"/>
      <c r="D183" s="65"/>
      <c r="E183" s="54"/>
      <c r="F183" s="55"/>
      <c r="G183" s="156"/>
      <c r="H183" s="44"/>
      <c r="I183" s="44"/>
      <c r="J183" s="44"/>
      <c r="K183" s="44"/>
      <c r="L183" s="44"/>
      <c r="M183" s="56"/>
      <c r="N183" s="42"/>
    </row>
    <row r="184" spans="3:14">
      <c r="C184" s="65"/>
      <c r="D184" s="65"/>
      <c r="E184" s="54"/>
      <c r="F184" s="55"/>
      <c r="G184" s="156"/>
      <c r="H184" s="44"/>
      <c r="I184" s="44"/>
      <c r="J184" s="44"/>
      <c r="K184" s="44"/>
      <c r="L184" s="44"/>
      <c r="M184" s="56"/>
      <c r="N184" s="42"/>
    </row>
    <row r="185" spans="3:14">
      <c r="C185" s="65"/>
      <c r="D185" s="65"/>
      <c r="E185" s="54"/>
      <c r="F185" s="55"/>
      <c r="G185" s="156"/>
      <c r="H185" s="44"/>
      <c r="I185" s="44"/>
      <c r="J185" s="44"/>
      <c r="K185" s="44"/>
      <c r="L185" s="44"/>
      <c r="M185" s="56"/>
      <c r="N185" s="42"/>
    </row>
    <row r="186" spans="3:14">
      <c r="C186" s="65"/>
      <c r="D186" s="65"/>
      <c r="E186" s="54"/>
      <c r="F186" s="55"/>
      <c r="G186" s="156"/>
      <c r="H186" s="44"/>
      <c r="I186" s="44"/>
      <c r="J186" s="44"/>
      <c r="K186" s="44"/>
      <c r="L186" s="44"/>
      <c r="M186" s="56"/>
      <c r="N186" s="42"/>
    </row>
    <row r="187" spans="3:14">
      <c r="C187" s="65"/>
      <c r="D187" s="65"/>
      <c r="E187" s="54"/>
      <c r="F187" s="55"/>
      <c r="G187" s="156"/>
      <c r="H187" s="44"/>
      <c r="I187" s="44"/>
      <c r="J187" s="44"/>
      <c r="K187" s="44"/>
      <c r="L187" s="44"/>
      <c r="M187" s="56"/>
      <c r="N187" s="42"/>
    </row>
    <row r="188" spans="3:14">
      <c r="C188" s="65"/>
      <c r="D188" s="65"/>
      <c r="E188" s="54"/>
      <c r="F188" s="55"/>
      <c r="G188" s="156"/>
      <c r="H188" s="44"/>
      <c r="I188" s="44"/>
      <c r="J188" s="44"/>
      <c r="K188" s="44"/>
      <c r="L188" s="44"/>
      <c r="M188" s="56"/>
      <c r="N188" s="42"/>
    </row>
    <row r="189" spans="3:14">
      <c r="C189" s="65"/>
      <c r="D189" s="65"/>
      <c r="E189" s="54"/>
      <c r="F189" s="55"/>
      <c r="G189" s="156"/>
      <c r="H189" s="44"/>
      <c r="I189" s="44"/>
      <c r="J189" s="44"/>
      <c r="K189" s="44"/>
      <c r="L189" s="44"/>
      <c r="M189" s="56"/>
      <c r="N189" s="42"/>
    </row>
    <row r="190" spans="3:14">
      <c r="C190" s="65"/>
      <c r="D190" s="65"/>
      <c r="E190" s="54"/>
      <c r="F190" s="55"/>
      <c r="G190" s="156"/>
      <c r="H190" s="44"/>
      <c r="I190" s="44"/>
      <c r="J190" s="44"/>
      <c r="K190" s="44"/>
      <c r="L190" s="44"/>
      <c r="M190" s="56"/>
      <c r="N190" s="42"/>
    </row>
    <row r="191" spans="3:14">
      <c r="C191" s="65"/>
      <c r="D191" s="65"/>
      <c r="E191" s="54"/>
      <c r="F191" s="55"/>
      <c r="G191" s="156"/>
      <c r="H191" s="44"/>
      <c r="I191" s="44"/>
      <c r="J191" s="44"/>
      <c r="K191" s="44"/>
      <c r="L191" s="44"/>
      <c r="M191" s="56"/>
      <c r="N191" s="42"/>
    </row>
    <row r="192" spans="3:14">
      <c r="C192" s="65"/>
      <c r="D192" s="65"/>
      <c r="E192" s="54"/>
      <c r="F192" s="55"/>
      <c r="G192" s="156"/>
      <c r="H192" s="44"/>
      <c r="I192" s="44"/>
      <c r="J192" s="44"/>
      <c r="K192" s="44"/>
      <c r="L192" s="44"/>
      <c r="M192" s="56"/>
      <c r="N192" s="42"/>
    </row>
    <row r="193" spans="3:14">
      <c r="C193" s="65"/>
      <c r="D193" s="65"/>
      <c r="E193" s="42"/>
      <c r="F193" s="44"/>
      <c r="G193" s="156"/>
      <c r="H193" s="44"/>
      <c r="I193" s="44"/>
      <c r="J193" s="44"/>
      <c r="K193" s="44"/>
      <c r="L193" s="44"/>
      <c r="M193" s="44"/>
      <c r="N193" s="42"/>
    </row>
    <row r="194" spans="3:14">
      <c r="C194" s="65"/>
      <c r="D194" s="65"/>
      <c r="E194" s="42"/>
      <c r="F194" s="44"/>
      <c r="G194" s="156"/>
      <c r="H194" s="44"/>
      <c r="I194" s="44"/>
      <c r="J194" s="44"/>
      <c r="K194" s="44"/>
      <c r="L194" s="44"/>
      <c r="M194" s="44"/>
      <c r="N194" s="42"/>
    </row>
    <row r="195" spans="3:14">
      <c r="C195" s="65"/>
      <c r="D195" s="65"/>
      <c r="E195" s="42"/>
      <c r="F195" s="44"/>
      <c r="G195" s="156"/>
      <c r="H195" s="44"/>
      <c r="I195" s="44"/>
      <c r="J195" s="44"/>
      <c r="K195" s="44"/>
      <c r="L195" s="44"/>
      <c r="M195" s="44"/>
      <c r="N195" s="42"/>
    </row>
    <row r="196" spans="3:14">
      <c r="C196" s="65"/>
      <c r="D196" s="65"/>
      <c r="E196" s="42"/>
      <c r="F196" s="44"/>
      <c r="G196" s="156"/>
      <c r="H196" s="44"/>
      <c r="I196" s="44"/>
      <c r="J196" s="44"/>
      <c r="K196" s="44"/>
      <c r="L196" s="44"/>
      <c r="M196" s="44"/>
      <c r="N196" s="42"/>
    </row>
    <row r="197" spans="3:14">
      <c r="C197" s="65"/>
      <c r="D197" s="65"/>
      <c r="E197" s="42"/>
      <c r="F197" s="44"/>
      <c r="G197" s="156"/>
      <c r="H197" s="44"/>
      <c r="I197" s="44"/>
      <c r="J197" s="44"/>
      <c r="K197" s="44"/>
      <c r="L197" s="44"/>
      <c r="M197" s="44"/>
      <c r="N197" s="42"/>
    </row>
    <row r="198" spans="3:14">
      <c r="C198" s="65"/>
      <c r="D198" s="65"/>
      <c r="E198" s="42"/>
      <c r="F198" s="44"/>
      <c r="H198" s="44"/>
      <c r="I198" s="44"/>
      <c r="J198" s="44"/>
      <c r="K198" s="44"/>
      <c r="L198" s="44"/>
      <c r="M198" s="44"/>
      <c r="N198" s="42"/>
    </row>
    <row r="199" spans="3:14">
      <c r="C199" s="65"/>
      <c r="D199" s="65"/>
      <c r="E199" s="42"/>
      <c r="F199" s="44"/>
      <c r="H199" s="44"/>
      <c r="I199" s="44"/>
      <c r="J199" s="44"/>
      <c r="K199" s="44"/>
      <c r="L199" s="44"/>
      <c r="M199" s="44"/>
      <c r="N199" s="42"/>
    </row>
    <row r="200" spans="3:14">
      <c r="C200" s="65"/>
      <c r="D200" s="65"/>
      <c r="E200" s="42"/>
      <c r="F200" s="44"/>
      <c r="H200" s="44"/>
      <c r="I200" s="44"/>
      <c r="J200" s="44"/>
      <c r="K200" s="44"/>
      <c r="L200" s="44"/>
      <c r="M200" s="44"/>
      <c r="N200" s="42"/>
    </row>
    <row r="201" spans="3:14">
      <c r="C201" s="65"/>
      <c r="D201" s="65"/>
      <c r="E201" s="42"/>
      <c r="F201" s="44"/>
      <c r="H201" s="44"/>
      <c r="I201" s="44"/>
      <c r="J201" s="44"/>
      <c r="K201" s="44"/>
      <c r="L201" s="44"/>
      <c r="M201" s="44"/>
      <c r="N201" s="42"/>
    </row>
    <row r="202" spans="3:14">
      <c r="C202" s="65"/>
      <c r="D202" s="65"/>
      <c r="E202" s="42"/>
      <c r="F202" s="44"/>
      <c r="H202" s="44"/>
      <c r="I202" s="44"/>
      <c r="J202" s="44"/>
      <c r="K202" s="44"/>
      <c r="L202" s="44"/>
      <c r="M202" s="44"/>
      <c r="N202" s="42"/>
    </row>
    <row r="203" spans="3:14">
      <c r="C203" s="65"/>
      <c r="D203" s="65"/>
      <c r="E203" s="42"/>
      <c r="F203" s="44"/>
      <c r="H203" s="44"/>
      <c r="I203" s="44"/>
      <c r="J203" s="44"/>
      <c r="K203" s="44"/>
      <c r="L203" s="44"/>
      <c r="M203" s="44"/>
      <c r="N203" s="42"/>
    </row>
    <row r="204" spans="3:14">
      <c r="C204" s="65"/>
      <c r="D204" s="65"/>
      <c r="E204" s="42"/>
      <c r="F204" s="44"/>
      <c r="H204" s="44"/>
      <c r="I204" s="44"/>
      <c r="J204" s="44"/>
      <c r="K204" s="44"/>
      <c r="L204" s="44"/>
      <c r="M204" s="44"/>
      <c r="N204" s="42"/>
    </row>
    <row r="205" spans="3:14">
      <c r="C205" s="65"/>
      <c r="D205" s="65"/>
      <c r="E205" s="42"/>
      <c r="F205" s="44"/>
      <c r="H205" s="44"/>
      <c r="I205" s="44"/>
      <c r="J205" s="44"/>
      <c r="K205" s="44"/>
      <c r="L205" s="44"/>
      <c r="M205" s="44"/>
      <c r="N205" s="42"/>
    </row>
    <row r="206" spans="3:14">
      <c r="C206" s="65"/>
      <c r="D206" s="65"/>
      <c r="E206" s="42"/>
      <c r="F206" s="44"/>
      <c r="H206" s="44"/>
      <c r="I206" s="44"/>
      <c r="J206" s="44"/>
      <c r="K206" s="44"/>
      <c r="L206" s="44"/>
      <c r="M206" s="44"/>
      <c r="N206" s="42"/>
    </row>
    <row r="207" spans="3:14">
      <c r="C207" s="65"/>
      <c r="D207" s="65"/>
      <c r="E207" s="42"/>
      <c r="F207" s="44"/>
      <c r="H207" s="44"/>
      <c r="I207" s="44"/>
      <c r="J207" s="44"/>
      <c r="K207" s="44"/>
      <c r="L207" s="44"/>
      <c r="M207" s="44"/>
      <c r="N207" s="42"/>
    </row>
    <row r="208" spans="3:14">
      <c r="C208" s="65"/>
      <c r="D208" s="65"/>
      <c r="E208" s="42"/>
      <c r="F208" s="44"/>
      <c r="H208" s="44"/>
      <c r="I208" s="44"/>
      <c r="J208" s="44"/>
      <c r="K208" s="44"/>
      <c r="L208" s="44"/>
      <c r="M208" s="44"/>
      <c r="N208" s="42"/>
    </row>
    <row r="209" spans="3:14">
      <c r="C209" s="65"/>
      <c r="D209" s="65"/>
      <c r="E209" s="42"/>
      <c r="F209" s="44"/>
      <c r="H209" s="44"/>
      <c r="I209" s="44"/>
      <c r="J209" s="44"/>
      <c r="K209" s="44"/>
      <c r="L209" s="44"/>
      <c r="M209" s="44"/>
      <c r="N209" s="42"/>
    </row>
    <row r="210" spans="3:14">
      <c r="C210" s="65"/>
      <c r="D210" s="65"/>
      <c r="E210" s="42"/>
      <c r="F210" s="44"/>
      <c r="H210" s="44"/>
      <c r="I210" s="44"/>
      <c r="J210" s="44"/>
      <c r="K210" s="44"/>
      <c r="L210" s="44"/>
      <c r="M210" s="44"/>
      <c r="N210" s="42"/>
    </row>
    <row r="211" spans="3:14">
      <c r="C211" s="65"/>
      <c r="D211" s="65"/>
      <c r="E211" s="42"/>
      <c r="F211" s="44"/>
      <c r="H211" s="44"/>
      <c r="I211" s="44"/>
      <c r="J211" s="44"/>
      <c r="K211" s="44"/>
      <c r="L211" s="44"/>
      <c r="M211" s="44"/>
      <c r="N211" s="42"/>
    </row>
    <row r="212" spans="3:14">
      <c r="C212" s="65"/>
      <c r="D212" s="65"/>
      <c r="E212" s="42"/>
      <c r="F212" s="44"/>
      <c r="H212" s="44"/>
      <c r="I212" s="44"/>
      <c r="J212" s="44"/>
      <c r="K212" s="44"/>
      <c r="L212" s="44"/>
      <c r="M212" s="44"/>
      <c r="N212" s="42"/>
    </row>
    <row r="213" spans="3:14">
      <c r="C213" s="65"/>
      <c r="D213" s="65"/>
      <c r="E213" s="42"/>
      <c r="F213" s="44"/>
      <c r="H213" s="44"/>
      <c r="I213" s="44"/>
      <c r="J213" s="44"/>
      <c r="K213" s="44"/>
      <c r="L213" s="44"/>
      <c r="M213" s="44"/>
      <c r="N213" s="42"/>
    </row>
    <row r="214" spans="3:14">
      <c r="C214" s="65"/>
      <c r="D214" s="65"/>
      <c r="E214" s="42"/>
      <c r="F214" s="44"/>
      <c r="H214" s="44"/>
      <c r="I214" s="44"/>
      <c r="J214" s="44"/>
      <c r="K214" s="44"/>
      <c r="L214" s="44"/>
      <c r="M214" s="44"/>
      <c r="N214" s="42"/>
    </row>
    <row r="215" spans="3:14">
      <c r="C215" s="65"/>
      <c r="D215" s="65"/>
      <c r="E215" s="42"/>
      <c r="F215" s="44"/>
      <c r="H215" s="44"/>
      <c r="I215" s="44"/>
      <c r="J215" s="44"/>
      <c r="K215" s="44"/>
      <c r="L215" s="44"/>
      <c r="M215" s="44"/>
      <c r="N215" s="42"/>
    </row>
    <row r="216" spans="3:14">
      <c r="C216" s="65"/>
      <c r="D216" s="65"/>
      <c r="E216" s="42"/>
      <c r="F216" s="44"/>
      <c r="H216" s="44"/>
      <c r="I216" s="44"/>
      <c r="J216" s="44"/>
      <c r="K216" s="44"/>
      <c r="L216" s="44"/>
      <c r="M216" s="44"/>
      <c r="N216" s="42"/>
    </row>
    <row r="217" spans="3:14">
      <c r="C217" s="65"/>
      <c r="D217" s="65"/>
      <c r="E217" s="42"/>
      <c r="F217" s="44"/>
      <c r="H217" s="44"/>
      <c r="I217" s="44"/>
      <c r="J217" s="44"/>
      <c r="K217" s="44"/>
      <c r="L217" s="44"/>
      <c r="M217" s="44"/>
      <c r="N217" s="42"/>
    </row>
    <row r="218" spans="3:14">
      <c r="C218" s="65"/>
      <c r="D218" s="65"/>
      <c r="E218" s="42"/>
      <c r="F218" s="44"/>
      <c r="H218" s="44"/>
      <c r="I218" s="44"/>
      <c r="J218" s="44"/>
      <c r="K218" s="44"/>
      <c r="L218" s="44"/>
      <c r="M218" s="44"/>
      <c r="N218" s="42"/>
    </row>
    <row r="219" spans="3:14">
      <c r="C219" s="65"/>
      <c r="D219" s="65"/>
      <c r="E219" s="42"/>
      <c r="F219" s="44"/>
      <c r="H219" s="44"/>
      <c r="I219" s="44"/>
      <c r="J219" s="44"/>
      <c r="K219" s="44"/>
      <c r="L219" s="44"/>
      <c r="M219" s="44"/>
      <c r="N219" s="42"/>
    </row>
    <row r="220" spans="3:14">
      <c r="C220" s="65"/>
      <c r="D220" s="65"/>
      <c r="E220" s="42"/>
      <c r="F220" s="44"/>
      <c r="H220" s="44"/>
      <c r="I220" s="44"/>
      <c r="J220" s="44"/>
      <c r="K220" s="44"/>
      <c r="L220" s="44"/>
      <c r="M220" s="44"/>
      <c r="N220" s="42"/>
    </row>
    <row r="221" spans="3:14">
      <c r="C221" s="65"/>
      <c r="D221" s="65"/>
      <c r="E221" s="42"/>
      <c r="F221" s="44"/>
      <c r="H221" s="44"/>
      <c r="I221" s="44"/>
      <c r="J221" s="44"/>
      <c r="K221" s="44"/>
      <c r="L221" s="44"/>
      <c r="M221" s="44"/>
      <c r="N221" s="42"/>
    </row>
    <row r="222" spans="3:14">
      <c r="C222" s="65"/>
      <c r="D222" s="65"/>
      <c r="E222" s="42"/>
      <c r="F222" s="44"/>
      <c r="H222" s="44"/>
      <c r="I222" s="44"/>
      <c r="J222" s="44"/>
      <c r="K222" s="44"/>
      <c r="L222" s="44"/>
      <c r="M222" s="44"/>
      <c r="N222" s="42"/>
    </row>
    <row r="223" spans="3:14">
      <c r="C223" s="65"/>
      <c r="D223" s="65"/>
      <c r="E223" s="42"/>
      <c r="F223" s="44"/>
      <c r="H223" s="44"/>
      <c r="I223" s="44"/>
      <c r="J223" s="44"/>
      <c r="K223" s="44"/>
      <c r="L223" s="44"/>
      <c r="M223" s="44"/>
      <c r="N223" s="42"/>
    </row>
    <row r="224" spans="3:14">
      <c r="C224" s="65"/>
      <c r="D224" s="65"/>
      <c r="E224" s="42"/>
      <c r="F224" s="44"/>
      <c r="H224" s="44"/>
      <c r="I224" s="44"/>
      <c r="J224" s="44"/>
      <c r="K224" s="44"/>
      <c r="L224" s="44"/>
      <c r="M224" s="44"/>
      <c r="N224" s="42"/>
    </row>
    <row r="225" spans="3:14">
      <c r="C225" s="65"/>
      <c r="D225" s="65"/>
      <c r="E225" s="42"/>
      <c r="F225" s="44"/>
      <c r="H225" s="44"/>
      <c r="I225" s="44"/>
      <c r="J225" s="44"/>
      <c r="K225" s="44"/>
      <c r="L225" s="44"/>
      <c r="M225" s="44"/>
      <c r="N225" s="42"/>
    </row>
    <row r="226" spans="3:14">
      <c r="C226" s="65"/>
      <c r="D226" s="65"/>
      <c r="E226" s="42"/>
      <c r="F226" s="44"/>
      <c r="H226" s="44"/>
      <c r="I226" s="44"/>
      <c r="J226" s="44"/>
      <c r="K226" s="44"/>
      <c r="L226" s="44"/>
      <c r="M226" s="44"/>
      <c r="N226" s="42"/>
    </row>
    <row r="227" spans="3:14">
      <c r="C227" s="65"/>
      <c r="D227" s="65"/>
      <c r="E227" s="42"/>
      <c r="F227" s="44"/>
      <c r="H227" s="44"/>
      <c r="I227" s="44"/>
      <c r="J227" s="44"/>
      <c r="K227" s="44"/>
      <c r="L227" s="44"/>
      <c r="M227" s="44"/>
      <c r="N227" s="42"/>
    </row>
    <row r="228" spans="3:14">
      <c r="C228" s="65"/>
      <c r="D228" s="65"/>
      <c r="E228" s="42"/>
      <c r="F228" s="44"/>
      <c r="H228" s="44"/>
      <c r="I228" s="44"/>
      <c r="J228" s="44"/>
      <c r="K228" s="44"/>
      <c r="L228" s="44"/>
      <c r="M228" s="44"/>
      <c r="N228" s="42"/>
    </row>
    <row r="229" spans="3:14">
      <c r="C229" s="65"/>
      <c r="D229" s="65"/>
      <c r="E229" s="42"/>
      <c r="F229" s="44"/>
      <c r="H229" s="44"/>
      <c r="I229" s="44"/>
      <c r="J229" s="44"/>
      <c r="K229" s="44"/>
      <c r="L229" s="44"/>
      <c r="M229" s="44"/>
      <c r="N229" s="42"/>
    </row>
    <row r="230" spans="3:14">
      <c r="C230" s="65"/>
      <c r="D230" s="65"/>
      <c r="E230" s="42"/>
      <c r="F230" s="44"/>
      <c r="H230" s="44"/>
      <c r="I230" s="44"/>
      <c r="J230" s="44"/>
      <c r="K230" s="44"/>
      <c r="L230" s="44"/>
      <c r="M230" s="44"/>
      <c r="N230" s="42"/>
    </row>
    <row r="231" spans="3:14">
      <c r="C231" s="65"/>
      <c r="D231" s="65"/>
      <c r="E231" s="42"/>
      <c r="F231" s="44"/>
      <c r="H231" s="44"/>
      <c r="I231" s="44"/>
      <c r="J231" s="44"/>
      <c r="K231" s="44"/>
      <c r="L231" s="44"/>
      <c r="M231" s="44"/>
      <c r="N231" s="42"/>
    </row>
    <row r="232" spans="3:14">
      <c r="C232" s="65"/>
      <c r="D232" s="65"/>
      <c r="E232" s="42"/>
      <c r="F232" s="44"/>
      <c r="H232" s="44"/>
      <c r="I232" s="44"/>
      <c r="J232" s="44"/>
      <c r="K232" s="44"/>
      <c r="L232" s="44"/>
      <c r="M232" s="44"/>
      <c r="N232" s="42"/>
    </row>
    <row r="233" spans="3:14">
      <c r="C233" s="65"/>
      <c r="D233" s="65"/>
      <c r="E233" s="42"/>
      <c r="F233" s="44"/>
      <c r="H233" s="44"/>
      <c r="I233" s="44"/>
      <c r="J233" s="44"/>
      <c r="K233" s="44"/>
      <c r="L233" s="44"/>
      <c r="M233" s="44"/>
      <c r="N233" s="42"/>
    </row>
    <row r="234" spans="3:14">
      <c r="C234" s="65"/>
      <c r="D234" s="65"/>
      <c r="E234" s="42"/>
      <c r="F234" s="44"/>
      <c r="H234" s="44"/>
      <c r="I234" s="44"/>
      <c r="J234" s="44"/>
      <c r="K234" s="44"/>
      <c r="L234" s="44"/>
      <c r="M234" s="44"/>
      <c r="N234" s="42"/>
    </row>
    <row r="235" spans="3:14">
      <c r="C235" s="65"/>
      <c r="D235" s="65"/>
      <c r="E235" s="42"/>
      <c r="F235" s="44"/>
      <c r="H235" s="44"/>
      <c r="I235" s="44"/>
      <c r="J235" s="44"/>
      <c r="K235" s="44"/>
      <c r="L235" s="44"/>
      <c r="M235" s="44"/>
      <c r="N235" s="42"/>
    </row>
    <row r="236" spans="3:14">
      <c r="C236" s="65"/>
      <c r="D236" s="65"/>
      <c r="E236" s="42"/>
      <c r="F236" s="44"/>
      <c r="H236" s="44"/>
      <c r="I236" s="44"/>
      <c r="J236" s="44"/>
      <c r="K236" s="44"/>
      <c r="L236" s="44"/>
      <c r="M236" s="44"/>
      <c r="N236" s="42"/>
    </row>
    <row r="237" spans="3:14">
      <c r="C237" s="65"/>
      <c r="D237" s="65"/>
      <c r="E237" s="42"/>
      <c r="F237" s="44"/>
      <c r="H237" s="44"/>
      <c r="I237" s="44"/>
      <c r="J237" s="44"/>
      <c r="K237" s="44"/>
      <c r="L237" s="44"/>
      <c r="M237" s="44"/>
      <c r="N237" s="42"/>
    </row>
    <row r="238" spans="3:14">
      <c r="C238" s="65"/>
      <c r="D238" s="65"/>
      <c r="E238" s="42"/>
      <c r="F238" s="44"/>
      <c r="H238" s="44"/>
      <c r="I238" s="44"/>
      <c r="J238" s="44"/>
      <c r="K238" s="44"/>
      <c r="L238" s="44"/>
      <c r="M238" s="44"/>
      <c r="N238" s="42"/>
    </row>
    <row r="239" spans="3:14">
      <c r="C239" s="65"/>
      <c r="D239" s="65"/>
      <c r="E239" s="42"/>
      <c r="F239" s="44"/>
      <c r="H239" s="44"/>
      <c r="I239" s="44"/>
      <c r="J239" s="44"/>
      <c r="K239" s="44"/>
      <c r="L239" s="44"/>
      <c r="M239" s="44"/>
      <c r="N239" s="42"/>
    </row>
    <row r="240" spans="3:14">
      <c r="C240" s="65"/>
      <c r="D240" s="65"/>
      <c r="E240" s="42"/>
      <c r="F240" s="44"/>
      <c r="H240" s="44"/>
      <c r="I240" s="44"/>
      <c r="J240" s="44"/>
      <c r="K240" s="44"/>
      <c r="L240" s="44"/>
      <c r="M240" s="44"/>
      <c r="N240" s="42"/>
    </row>
    <row r="241" spans="3:14">
      <c r="C241" s="65"/>
      <c r="D241" s="65"/>
      <c r="E241" s="42"/>
      <c r="F241" s="44"/>
      <c r="H241" s="44"/>
      <c r="I241" s="44"/>
      <c r="J241" s="44"/>
      <c r="K241" s="44"/>
      <c r="L241" s="44"/>
      <c r="M241" s="44"/>
      <c r="N241" s="42"/>
    </row>
    <row r="242" spans="3:14">
      <c r="C242" s="65"/>
      <c r="D242" s="65"/>
      <c r="E242" s="42"/>
      <c r="F242" s="44"/>
      <c r="H242" s="44"/>
      <c r="I242" s="44"/>
      <c r="J242" s="44"/>
      <c r="K242" s="44"/>
      <c r="L242" s="44"/>
      <c r="M242" s="44"/>
      <c r="N242" s="42"/>
    </row>
    <row r="243" spans="3:14">
      <c r="C243" s="65"/>
      <c r="D243" s="65"/>
      <c r="E243" s="42"/>
      <c r="F243" s="44"/>
      <c r="H243" s="44"/>
      <c r="I243" s="44"/>
      <c r="J243" s="44"/>
      <c r="K243" s="44"/>
      <c r="L243" s="44"/>
      <c r="M243" s="44"/>
      <c r="N243" s="42"/>
    </row>
    <row r="244" spans="3:14">
      <c r="C244" s="65"/>
      <c r="D244" s="65"/>
      <c r="E244" s="42"/>
      <c r="F244" s="44"/>
      <c r="H244" s="44"/>
      <c r="I244" s="44"/>
      <c r="J244" s="44"/>
      <c r="K244" s="44"/>
      <c r="L244" s="44"/>
      <c r="M244" s="44"/>
      <c r="N244" s="42"/>
    </row>
    <row r="245" spans="3:14">
      <c r="C245" s="65"/>
      <c r="D245" s="65"/>
      <c r="E245" s="42"/>
      <c r="F245" s="44"/>
      <c r="H245" s="44"/>
      <c r="I245" s="44"/>
      <c r="J245" s="44"/>
      <c r="K245" s="44"/>
      <c r="L245" s="44"/>
      <c r="M245" s="44"/>
      <c r="N245" s="42"/>
    </row>
    <row r="246" spans="3:14">
      <c r="C246" s="65"/>
      <c r="D246" s="65"/>
      <c r="E246" s="42"/>
      <c r="F246" s="44"/>
      <c r="H246" s="44"/>
      <c r="I246" s="44"/>
      <c r="J246" s="44"/>
      <c r="K246" s="44"/>
      <c r="L246" s="44"/>
      <c r="M246" s="44"/>
      <c r="N246" s="42"/>
    </row>
    <row r="247" spans="3:14">
      <c r="C247" s="65"/>
      <c r="D247" s="65"/>
      <c r="E247" s="42"/>
      <c r="F247" s="44"/>
      <c r="H247" s="44"/>
      <c r="I247" s="44"/>
      <c r="J247" s="44"/>
      <c r="K247" s="44"/>
      <c r="L247" s="44"/>
      <c r="M247" s="44"/>
      <c r="N247" s="42"/>
    </row>
    <row r="248" spans="3:14">
      <c r="C248" s="65"/>
      <c r="D248" s="65"/>
      <c r="E248" s="42"/>
      <c r="F248" s="44"/>
      <c r="H248" s="44"/>
      <c r="I248" s="44"/>
      <c r="J248" s="44"/>
      <c r="K248" s="44"/>
      <c r="L248" s="44"/>
      <c r="M248" s="44"/>
      <c r="N248" s="42"/>
    </row>
    <row r="249" spans="3:14">
      <c r="C249" s="65"/>
      <c r="D249" s="65"/>
      <c r="E249" s="42"/>
      <c r="F249" s="44"/>
      <c r="H249" s="44"/>
      <c r="I249" s="44"/>
      <c r="J249" s="44"/>
      <c r="K249" s="44"/>
      <c r="L249" s="44"/>
      <c r="M249" s="44"/>
      <c r="N249" s="42"/>
    </row>
    <row r="250" spans="3:14">
      <c r="C250" s="65"/>
      <c r="D250" s="65"/>
      <c r="E250" s="42"/>
      <c r="F250" s="44"/>
      <c r="H250" s="44"/>
      <c r="I250" s="44"/>
      <c r="J250" s="44"/>
      <c r="K250" s="44"/>
      <c r="L250" s="44"/>
      <c r="M250" s="44"/>
      <c r="N250" s="42"/>
    </row>
    <row r="251" spans="3:14">
      <c r="C251" s="65"/>
      <c r="D251" s="65"/>
      <c r="E251" s="42"/>
      <c r="F251" s="44"/>
      <c r="H251" s="44"/>
      <c r="I251" s="44"/>
      <c r="J251" s="44"/>
      <c r="K251" s="44"/>
      <c r="L251" s="44"/>
      <c r="M251" s="44"/>
      <c r="N251" s="42"/>
    </row>
    <row r="252" spans="3:14">
      <c r="C252" s="65"/>
      <c r="D252" s="65"/>
      <c r="E252" s="42"/>
      <c r="F252" s="44"/>
      <c r="H252" s="44"/>
      <c r="I252" s="44"/>
      <c r="J252" s="44"/>
      <c r="K252" s="44"/>
      <c r="L252" s="44"/>
      <c r="M252" s="44"/>
      <c r="N252" s="42"/>
    </row>
    <row r="253" spans="3:14">
      <c r="C253" s="65"/>
      <c r="D253" s="65"/>
      <c r="E253" s="42"/>
      <c r="F253" s="44"/>
      <c r="H253" s="44"/>
      <c r="I253" s="44"/>
      <c r="J253" s="44"/>
      <c r="K253" s="44"/>
      <c r="L253" s="44"/>
      <c r="M253" s="44"/>
      <c r="N253" s="42"/>
    </row>
    <row r="254" spans="3:14">
      <c r="C254" s="65"/>
      <c r="D254" s="65"/>
      <c r="E254" s="42"/>
      <c r="F254" s="44"/>
      <c r="H254" s="44"/>
      <c r="I254" s="44"/>
      <c r="J254" s="44"/>
      <c r="K254" s="44"/>
      <c r="L254" s="44"/>
      <c r="M254" s="44"/>
      <c r="N254" s="42"/>
    </row>
    <row r="255" spans="3:14">
      <c r="C255" s="65"/>
      <c r="D255" s="65"/>
      <c r="E255" s="42"/>
      <c r="F255" s="44"/>
      <c r="H255" s="44"/>
      <c r="I255" s="44"/>
      <c r="J255" s="44"/>
      <c r="K255" s="44"/>
      <c r="L255" s="44"/>
      <c r="M255" s="44"/>
      <c r="N255" s="42"/>
    </row>
    <row r="256" spans="3:14">
      <c r="C256" s="65"/>
      <c r="D256" s="65"/>
      <c r="E256" s="42"/>
      <c r="F256" s="44"/>
      <c r="H256" s="44"/>
      <c r="I256" s="44"/>
      <c r="J256" s="44"/>
      <c r="K256" s="44"/>
      <c r="L256" s="44"/>
      <c r="M256" s="44"/>
      <c r="N256" s="42"/>
    </row>
    <row r="257" spans="3:14">
      <c r="C257" s="65"/>
      <c r="D257" s="65"/>
      <c r="E257" s="42"/>
      <c r="F257" s="44"/>
      <c r="H257" s="44"/>
      <c r="I257" s="44"/>
      <c r="J257" s="44"/>
      <c r="K257" s="44"/>
      <c r="L257" s="44"/>
      <c r="M257" s="44"/>
      <c r="N257" s="42"/>
    </row>
    <row r="258" spans="3:14">
      <c r="C258" s="65"/>
      <c r="D258" s="65"/>
      <c r="E258" s="42"/>
      <c r="F258" s="44"/>
      <c r="H258" s="44"/>
      <c r="I258" s="44"/>
      <c r="J258" s="44"/>
      <c r="K258" s="44"/>
      <c r="L258" s="44"/>
      <c r="M258" s="44"/>
      <c r="N258" s="42"/>
    </row>
    <row r="259" spans="3:14">
      <c r="C259" s="65"/>
      <c r="D259" s="65"/>
      <c r="E259" s="42"/>
      <c r="F259" s="44"/>
      <c r="H259" s="44"/>
      <c r="I259" s="44"/>
      <c r="J259" s="44"/>
      <c r="K259" s="44"/>
      <c r="L259" s="44"/>
      <c r="M259" s="44"/>
      <c r="N259" s="42"/>
    </row>
    <row r="260" spans="3:14">
      <c r="C260" s="65"/>
      <c r="D260" s="65"/>
      <c r="E260" s="42"/>
      <c r="F260" s="44"/>
      <c r="H260" s="44"/>
      <c r="I260" s="44"/>
      <c r="J260" s="44"/>
      <c r="K260" s="44"/>
      <c r="L260" s="44"/>
      <c r="M260" s="44"/>
      <c r="N260" s="42"/>
    </row>
    <row r="261" spans="3:14">
      <c r="C261" s="65"/>
      <c r="D261" s="65"/>
      <c r="E261" s="42"/>
      <c r="F261" s="44"/>
      <c r="H261" s="44"/>
      <c r="I261" s="44"/>
      <c r="J261" s="44"/>
      <c r="K261" s="44"/>
      <c r="L261" s="44"/>
      <c r="M261" s="44"/>
      <c r="N261" s="42"/>
    </row>
    <row r="262" spans="3:14">
      <c r="C262" s="65"/>
      <c r="D262" s="65"/>
      <c r="E262" s="42"/>
      <c r="F262" s="44"/>
      <c r="H262" s="44"/>
      <c r="I262" s="44"/>
      <c r="J262" s="44"/>
      <c r="K262" s="44"/>
      <c r="L262" s="44"/>
      <c r="M262" s="44"/>
      <c r="N262" s="42"/>
    </row>
    <row r="263" spans="3:14">
      <c r="C263" s="65"/>
      <c r="D263" s="65"/>
      <c r="E263" s="42"/>
      <c r="F263" s="44"/>
      <c r="H263" s="44"/>
      <c r="I263" s="44"/>
      <c r="J263" s="44"/>
      <c r="K263" s="44"/>
      <c r="L263" s="44"/>
      <c r="M263" s="44"/>
      <c r="N263" s="42"/>
    </row>
    <row r="264" spans="3:14">
      <c r="C264" s="65"/>
      <c r="D264" s="65"/>
      <c r="E264" s="42"/>
      <c r="F264" s="44"/>
      <c r="H264" s="44"/>
      <c r="I264" s="44"/>
      <c r="J264" s="44"/>
      <c r="K264" s="44"/>
      <c r="L264" s="44"/>
      <c r="M264" s="44"/>
      <c r="N264" s="42"/>
    </row>
    <row r="265" spans="3:14">
      <c r="C265" s="65"/>
      <c r="D265" s="65"/>
      <c r="E265" s="42"/>
      <c r="F265" s="44"/>
      <c r="H265" s="44"/>
      <c r="I265" s="44"/>
      <c r="J265" s="44"/>
      <c r="K265" s="44"/>
      <c r="L265" s="44"/>
      <c r="M265" s="44"/>
      <c r="N265" s="42"/>
    </row>
    <row r="266" spans="3:14">
      <c r="C266" s="65"/>
      <c r="D266" s="65"/>
      <c r="E266" s="42"/>
      <c r="F266" s="44"/>
      <c r="H266" s="44"/>
      <c r="I266" s="44"/>
      <c r="J266" s="44"/>
      <c r="K266" s="44"/>
      <c r="L266" s="44"/>
      <c r="M266" s="44"/>
      <c r="N266" s="42"/>
    </row>
    <row r="267" spans="3:14">
      <c r="C267" s="65"/>
      <c r="D267" s="65"/>
      <c r="E267" s="42"/>
      <c r="F267" s="44"/>
      <c r="H267" s="44"/>
      <c r="I267" s="44"/>
      <c r="J267" s="44"/>
      <c r="K267" s="44"/>
      <c r="L267" s="44"/>
      <c r="M267" s="44"/>
      <c r="N267" s="42"/>
    </row>
    <row r="268" spans="3:14">
      <c r="C268" s="65"/>
      <c r="D268" s="65"/>
      <c r="E268" s="42"/>
      <c r="F268" s="44"/>
      <c r="H268" s="44"/>
      <c r="I268" s="44"/>
      <c r="J268" s="44"/>
      <c r="K268" s="44"/>
      <c r="L268" s="44"/>
      <c r="M268" s="44"/>
      <c r="N268" s="42"/>
    </row>
    <row r="269" spans="3:14">
      <c r="C269" s="65"/>
      <c r="D269" s="65"/>
      <c r="E269" s="42"/>
      <c r="F269" s="44"/>
      <c r="H269" s="44"/>
      <c r="I269" s="44"/>
      <c r="J269" s="44"/>
      <c r="K269" s="44"/>
      <c r="L269" s="44"/>
      <c r="M269" s="44"/>
      <c r="N269" s="42"/>
    </row>
    <row r="270" spans="3:14">
      <c r="C270" s="65"/>
      <c r="D270" s="65"/>
      <c r="E270" s="42"/>
      <c r="F270" s="44"/>
      <c r="H270" s="44"/>
      <c r="I270" s="44"/>
      <c r="J270" s="44"/>
      <c r="K270" s="44"/>
      <c r="L270" s="44"/>
      <c r="M270" s="44"/>
      <c r="N270" s="42"/>
    </row>
    <row r="271" spans="3:14">
      <c r="C271" s="65"/>
      <c r="D271" s="65"/>
      <c r="E271" s="42"/>
      <c r="F271" s="44"/>
      <c r="H271" s="44"/>
      <c r="I271" s="44"/>
      <c r="J271" s="44"/>
      <c r="K271" s="44"/>
      <c r="L271" s="44"/>
      <c r="M271" s="44"/>
      <c r="N271" s="42"/>
    </row>
    <row r="272" spans="3:14">
      <c r="C272" s="65"/>
      <c r="D272" s="65"/>
      <c r="E272" s="42"/>
      <c r="F272" s="44"/>
      <c r="H272" s="44"/>
      <c r="I272" s="44"/>
      <c r="J272" s="44"/>
      <c r="K272" s="44"/>
      <c r="L272" s="44"/>
      <c r="M272" s="44"/>
      <c r="N272" s="42"/>
    </row>
    <row r="273" spans="3:14">
      <c r="C273" s="65"/>
      <c r="D273" s="65"/>
      <c r="E273" s="42"/>
      <c r="F273" s="44"/>
      <c r="H273" s="44"/>
      <c r="I273" s="44"/>
      <c r="J273" s="44"/>
      <c r="K273" s="44"/>
      <c r="L273" s="44"/>
      <c r="M273" s="44"/>
      <c r="N273" s="42"/>
    </row>
    <row r="274" spans="3:14">
      <c r="C274" s="65"/>
      <c r="D274" s="65"/>
      <c r="E274" s="42"/>
      <c r="F274" s="44"/>
      <c r="H274" s="44"/>
      <c r="I274" s="44"/>
      <c r="J274" s="44"/>
      <c r="K274" s="44"/>
      <c r="L274" s="44"/>
      <c r="M274" s="44"/>
      <c r="N274" s="42"/>
    </row>
    <row r="275" spans="3:14">
      <c r="C275" s="65"/>
      <c r="D275" s="65"/>
      <c r="E275" s="42"/>
      <c r="F275" s="44"/>
      <c r="H275" s="44"/>
      <c r="I275" s="44"/>
      <c r="J275" s="44"/>
      <c r="K275" s="44"/>
      <c r="L275" s="44"/>
      <c r="M275" s="44"/>
      <c r="N275" s="42"/>
    </row>
    <row r="276" spans="3:14">
      <c r="C276" s="65"/>
      <c r="D276" s="65"/>
      <c r="E276" s="42"/>
      <c r="F276" s="44"/>
      <c r="H276" s="44"/>
      <c r="I276" s="44"/>
      <c r="J276" s="44"/>
      <c r="K276" s="44"/>
      <c r="L276" s="44"/>
      <c r="M276" s="44"/>
      <c r="N276" s="42"/>
    </row>
    <row r="277" spans="3:14">
      <c r="C277" s="65"/>
      <c r="D277" s="65"/>
      <c r="E277" s="42"/>
      <c r="F277" s="44"/>
      <c r="H277" s="44"/>
      <c r="I277" s="44"/>
      <c r="J277" s="44"/>
      <c r="K277" s="44"/>
      <c r="L277" s="44"/>
      <c r="M277" s="44"/>
      <c r="N277" s="42"/>
    </row>
    <row r="278" spans="3:14">
      <c r="C278" s="65"/>
      <c r="D278" s="65"/>
      <c r="E278" s="42"/>
      <c r="F278" s="44"/>
      <c r="H278" s="44"/>
      <c r="I278" s="44"/>
      <c r="J278" s="44"/>
      <c r="K278" s="44"/>
      <c r="L278" s="44"/>
      <c r="M278" s="44"/>
      <c r="N278" s="42"/>
    </row>
    <row r="279" spans="3:14">
      <c r="C279" s="65"/>
      <c r="D279" s="65"/>
      <c r="E279" s="42"/>
      <c r="F279" s="44"/>
      <c r="H279" s="44"/>
      <c r="I279" s="44"/>
      <c r="J279" s="44"/>
      <c r="K279" s="44"/>
      <c r="L279" s="44"/>
      <c r="M279" s="44"/>
      <c r="N279" s="42"/>
    </row>
    <row r="280" spans="3:14">
      <c r="C280" s="65"/>
      <c r="D280" s="65"/>
      <c r="E280" s="42"/>
      <c r="F280" s="44"/>
      <c r="H280" s="44"/>
      <c r="I280" s="44"/>
      <c r="J280" s="44"/>
      <c r="K280" s="44"/>
      <c r="L280" s="44"/>
      <c r="M280" s="44"/>
      <c r="N280" s="42"/>
    </row>
    <row r="281" spans="3:14">
      <c r="C281" s="65"/>
      <c r="D281" s="65"/>
      <c r="E281" s="42"/>
      <c r="F281" s="44"/>
      <c r="H281" s="44"/>
      <c r="I281" s="44"/>
      <c r="J281" s="44"/>
      <c r="K281" s="44"/>
      <c r="L281" s="44"/>
      <c r="M281" s="44"/>
      <c r="N281" s="42"/>
    </row>
    <row r="282" spans="3:14">
      <c r="C282" s="65"/>
      <c r="D282" s="65"/>
      <c r="E282" s="42"/>
      <c r="F282" s="44"/>
      <c r="H282" s="44"/>
      <c r="I282" s="44"/>
      <c r="J282" s="44"/>
      <c r="K282" s="44"/>
      <c r="L282" s="44"/>
      <c r="M282" s="44"/>
      <c r="N282" s="42"/>
    </row>
    <row r="283" spans="3:14">
      <c r="C283" s="65"/>
      <c r="D283" s="65"/>
      <c r="E283" s="42"/>
      <c r="F283" s="44"/>
      <c r="H283" s="44"/>
      <c r="I283" s="44"/>
      <c r="J283" s="44"/>
      <c r="K283" s="44"/>
      <c r="L283" s="44"/>
      <c r="M283" s="44"/>
      <c r="N283" s="42"/>
    </row>
    <row r="284" spans="3:14">
      <c r="C284" s="65"/>
      <c r="D284" s="65"/>
      <c r="E284" s="42"/>
      <c r="F284" s="44"/>
      <c r="H284" s="44"/>
      <c r="I284" s="44"/>
      <c r="J284" s="44"/>
      <c r="K284" s="44"/>
      <c r="L284" s="44"/>
      <c r="M284" s="44"/>
      <c r="N284" s="42"/>
    </row>
    <row r="285" spans="3:14">
      <c r="C285" s="65"/>
      <c r="D285" s="65"/>
      <c r="E285" s="42"/>
      <c r="F285" s="44"/>
      <c r="H285" s="44"/>
      <c r="I285" s="44"/>
      <c r="J285" s="44"/>
      <c r="K285" s="44"/>
      <c r="L285" s="44"/>
      <c r="M285" s="44"/>
      <c r="N285" s="42"/>
    </row>
    <row r="286" spans="3:14">
      <c r="C286" s="65"/>
      <c r="D286" s="65"/>
      <c r="E286" s="42"/>
      <c r="F286" s="44"/>
      <c r="H286" s="44"/>
      <c r="I286" s="44"/>
      <c r="J286" s="44"/>
      <c r="K286" s="44"/>
      <c r="L286" s="44"/>
      <c r="M286" s="44"/>
      <c r="N286" s="42"/>
    </row>
    <row r="287" spans="3:14">
      <c r="C287" s="65"/>
      <c r="D287" s="65"/>
      <c r="E287" s="42"/>
      <c r="F287" s="44"/>
      <c r="H287" s="44"/>
      <c r="I287" s="44"/>
      <c r="J287" s="44"/>
      <c r="K287" s="44"/>
      <c r="L287" s="44"/>
      <c r="M287" s="44"/>
      <c r="N287" s="42"/>
    </row>
    <row r="288" spans="3:14">
      <c r="C288" s="65"/>
      <c r="D288" s="65"/>
      <c r="E288" s="42"/>
      <c r="F288" s="44"/>
      <c r="H288" s="44"/>
      <c r="I288" s="44"/>
      <c r="J288" s="44"/>
      <c r="K288" s="44"/>
      <c r="L288" s="44"/>
      <c r="M288" s="44"/>
      <c r="N288" s="42"/>
    </row>
    <row r="289" spans="3:14">
      <c r="C289" s="65"/>
      <c r="D289" s="65"/>
      <c r="E289" s="42"/>
      <c r="F289" s="44"/>
      <c r="H289" s="44"/>
      <c r="I289" s="44"/>
      <c r="J289" s="44"/>
      <c r="K289" s="44"/>
      <c r="L289" s="44"/>
      <c r="M289" s="44"/>
      <c r="N289" s="42"/>
    </row>
    <row r="290" spans="3:14">
      <c r="C290" s="65"/>
      <c r="D290" s="65"/>
      <c r="E290" s="42"/>
      <c r="F290" s="44"/>
      <c r="H290" s="44"/>
      <c r="I290" s="44"/>
      <c r="J290" s="44"/>
      <c r="K290" s="44"/>
      <c r="L290" s="44"/>
      <c r="M290" s="44"/>
      <c r="N290" s="42"/>
    </row>
    <row r="291" spans="3:14">
      <c r="C291" s="65"/>
      <c r="D291" s="65"/>
      <c r="E291" s="42"/>
      <c r="F291" s="44"/>
      <c r="H291" s="44"/>
      <c r="I291" s="44"/>
      <c r="J291" s="44"/>
      <c r="K291" s="44"/>
      <c r="L291" s="44"/>
      <c r="M291" s="44"/>
      <c r="N291" s="42"/>
    </row>
    <row r="292" spans="3:14">
      <c r="C292" s="65"/>
      <c r="D292" s="65"/>
      <c r="E292" s="42"/>
      <c r="F292" s="44"/>
      <c r="H292" s="44"/>
      <c r="I292" s="44"/>
      <c r="J292" s="44"/>
      <c r="K292" s="44"/>
      <c r="L292" s="44"/>
      <c r="M292" s="44"/>
      <c r="N292" s="42"/>
    </row>
    <row r="293" spans="3:14">
      <c r="C293" s="65"/>
      <c r="D293" s="65"/>
      <c r="E293" s="42"/>
      <c r="F293" s="44"/>
      <c r="H293" s="44"/>
      <c r="I293" s="44"/>
      <c r="J293" s="44"/>
      <c r="K293" s="44"/>
      <c r="L293" s="44"/>
      <c r="M293" s="44"/>
      <c r="N293" s="42"/>
    </row>
    <row r="294" spans="3:14">
      <c r="C294" s="65"/>
      <c r="D294" s="65"/>
      <c r="E294" s="42"/>
      <c r="F294" s="44"/>
      <c r="H294" s="44"/>
      <c r="I294" s="44"/>
      <c r="J294" s="44"/>
      <c r="K294" s="44"/>
      <c r="L294" s="44"/>
      <c r="M294" s="44"/>
      <c r="N294" s="42"/>
    </row>
    <row r="295" spans="3:14">
      <c r="C295" s="65"/>
      <c r="D295" s="65"/>
      <c r="E295" s="42"/>
      <c r="F295" s="44"/>
      <c r="H295" s="44"/>
      <c r="I295" s="44"/>
      <c r="J295" s="44"/>
      <c r="K295" s="44"/>
      <c r="L295" s="44"/>
      <c r="M295" s="44"/>
      <c r="N295" s="42"/>
    </row>
    <row r="296" spans="3:14">
      <c r="C296" s="65"/>
      <c r="D296" s="65"/>
      <c r="E296" s="42"/>
      <c r="F296" s="44"/>
      <c r="H296" s="44"/>
      <c r="I296" s="44"/>
      <c r="J296" s="44"/>
      <c r="K296" s="44"/>
      <c r="L296" s="44"/>
      <c r="M296" s="44"/>
      <c r="N296" s="42"/>
    </row>
  </sheetData>
  <mergeCells count="4">
    <mergeCell ref="H5:L5"/>
    <mergeCell ref="C168:M168"/>
    <mergeCell ref="C170:M170"/>
    <mergeCell ref="C172:M172"/>
  </mergeCells>
  <hyperlinks>
    <hyperlink ref="C5"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4">
    <pageSetUpPr fitToPage="1"/>
  </sheetPr>
  <dimension ref="A1:O298"/>
  <sheetViews>
    <sheetView topLeftCell="A1" view="normal" workbookViewId="0">
      <pane ySplit="6" topLeftCell="A87" activePane="bottomLeft" state="frozen"/>
      <selection pane="bottomLeft" activeCell="E108" sqref="E108"/>
    </sheetView>
  </sheetViews>
  <sheetFormatPr defaultColWidth="9.28515625" defaultRowHeight="16.5"/>
  <cols>
    <col min="1" max="1" width="8.5703125" style="1" customWidth="1"/>
    <col min="2" max="2" width="2.7109375" style="1" customWidth="1"/>
    <col min="3" max="4" width="15.7109375" style="52" customWidth="1"/>
    <col min="5" max="5" width="61" style="141" customWidth="1"/>
    <col min="6" max="6" width="15.7109375" style="185" customWidth="1"/>
    <col min="7" max="7" width="15.7109375" style="180" customWidth="1"/>
    <col min="8" max="12" width="9.27734375" style="185" customWidth="1"/>
    <col min="13" max="13" width="15.7109375" style="2" customWidth="1"/>
    <col min="14" max="14" width="2.7109375" style="1" customWidth="1"/>
    <col min="15" max="16384" width="9.27734375" style="1" customWidth="1"/>
  </cols>
  <sheetData>
    <row r="1" spans="3:13" s="42" customFormat="1" ht="15" customHeight="1" thickBot="1">
      <c r="C1" s="43"/>
      <c r="D1" s="43"/>
      <c r="E1" s="175"/>
      <c r="F1" s="173"/>
      <c r="G1" s="180"/>
      <c r="H1" s="173"/>
      <c r="I1" s="173"/>
      <c r="J1" s="173"/>
      <c r="K1" s="173"/>
      <c r="L1" s="173"/>
      <c r="M1" s="44"/>
    </row>
    <row r="2" spans="2:14" s="42" customFormat="1">
      <c r="B2" s="45"/>
      <c r="C2" s="46"/>
      <c r="D2" s="46"/>
      <c r="E2" s="181"/>
      <c r="F2" s="182"/>
      <c r="G2" s="183"/>
      <c r="H2" s="184"/>
      <c r="I2" s="184"/>
      <c r="J2" s="184"/>
      <c r="K2" s="184"/>
      <c r="L2" s="184"/>
      <c r="M2" s="49"/>
      <c r="N2" s="50"/>
    </row>
    <row r="3" spans="2:14">
      <c r="B3" s="7"/>
      <c r="C3" s="26" t="s">
        <v>1424</v>
      </c>
      <c r="D3" s="43"/>
      <c r="G3" s="186"/>
      <c r="N3" s="8"/>
    </row>
    <row r="4" spans="2:14">
      <c r="B4" s="7"/>
      <c r="C4" s="43"/>
      <c r="D4" s="43"/>
      <c r="G4" s="186"/>
      <c r="N4" s="8"/>
    </row>
    <row r="5" spans="2:14" ht="26.25">
      <c r="B5" s="7"/>
      <c r="C5" s="376" t="s">
        <v>772</v>
      </c>
      <c r="G5" s="186"/>
      <c r="H5" s="461" t="s">
        <v>192</v>
      </c>
      <c r="I5" s="894"/>
      <c r="J5" s="894"/>
      <c r="K5" s="894"/>
      <c r="L5" s="895"/>
      <c r="M5" s="95" t="s">
        <v>605</v>
      </c>
      <c r="N5" s="8"/>
    </row>
    <row r="6" spans="2:14" ht="49.5">
      <c r="B6" s="7"/>
      <c r="C6" s="151" t="s">
        <v>1423</v>
      </c>
      <c r="D6" s="151" t="s">
        <v>688</v>
      </c>
      <c r="E6" s="152" t="s">
        <v>222</v>
      </c>
      <c r="F6" s="153" t="s">
        <v>193</v>
      </c>
      <c r="G6" s="195" t="s">
        <v>194</v>
      </c>
      <c r="H6" s="151" t="s">
        <v>195</v>
      </c>
      <c r="I6" s="151" t="s">
        <v>196</v>
      </c>
      <c r="J6" s="151" t="s">
        <v>197</v>
      </c>
      <c r="K6" s="151" t="s">
        <v>198</v>
      </c>
      <c r="L6" s="151" t="s">
        <v>199</v>
      </c>
      <c r="M6" s="151" t="s">
        <v>690</v>
      </c>
      <c r="N6" s="53"/>
    </row>
    <row r="7" spans="2:14">
      <c r="B7" s="7"/>
      <c r="C7" s="133">
        <v>1</v>
      </c>
      <c r="D7" s="133">
        <v>2</v>
      </c>
      <c r="E7" s="136" t="s">
        <v>234</v>
      </c>
      <c r="F7" s="133">
        <v>31</v>
      </c>
      <c r="G7" s="196">
        <v>3405</v>
      </c>
      <c r="H7" s="133">
        <v>59</v>
      </c>
      <c r="I7" s="133">
        <v>32</v>
      </c>
      <c r="J7" s="133">
        <v>8</v>
      </c>
      <c r="K7" s="133">
        <v>1</v>
      </c>
      <c r="L7" s="133">
        <v>0</v>
      </c>
      <c r="M7" s="191">
        <v>1000</v>
      </c>
      <c r="N7" s="53"/>
    </row>
    <row r="8" spans="2:14">
      <c r="B8" s="7"/>
      <c r="C8" s="133">
        <v>2</v>
      </c>
      <c r="D8" s="133">
        <v>1</v>
      </c>
      <c r="E8" s="136" t="s">
        <v>588</v>
      </c>
      <c r="F8" s="133">
        <v>32</v>
      </c>
      <c r="G8" s="196">
        <v>3177</v>
      </c>
      <c r="H8" s="133">
        <v>58</v>
      </c>
      <c r="I8" s="133">
        <v>34</v>
      </c>
      <c r="J8" s="133">
        <v>7</v>
      </c>
      <c r="K8" s="133">
        <v>1</v>
      </c>
      <c r="L8" s="133">
        <v>0</v>
      </c>
      <c r="M8" s="191">
        <v>935</v>
      </c>
      <c r="N8" s="53"/>
    </row>
    <row r="9" spans="2:14">
      <c r="B9" s="7"/>
      <c r="C9" s="133">
        <v>3</v>
      </c>
      <c r="D9" s="133">
        <v>3</v>
      </c>
      <c r="E9" s="136" t="s">
        <v>236</v>
      </c>
      <c r="F9" s="133">
        <v>30</v>
      </c>
      <c r="G9" s="196">
        <v>2847</v>
      </c>
      <c r="H9" s="133">
        <v>62</v>
      </c>
      <c r="I9" s="133">
        <v>31</v>
      </c>
      <c r="J9" s="133">
        <v>6</v>
      </c>
      <c r="K9" s="133">
        <v>1</v>
      </c>
      <c r="L9" s="133">
        <v>0</v>
      </c>
      <c r="M9" s="191">
        <v>846</v>
      </c>
      <c r="N9" s="53"/>
    </row>
    <row r="10" spans="2:14">
      <c r="B10" s="7"/>
      <c r="C10" s="133">
        <v>4</v>
      </c>
      <c r="D10" s="133">
        <v>4</v>
      </c>
      <c r="E10" s="136" t="s">
        <v>188</v>
      </c>
      <c r="F10" s="133">
        <v>28</v>
      </c>
      <c r="G10" s="196">
        <v>2563</v>
      </c>
      <c r="H10" s="133">
        <v>52</v>
      </c>
      <c r="I10" s="133">
        <v>39</v>
      </c>
      <c r="J10" s="133">
        <v>9</v>
      </c>
      <c r="K10" s="133">
        <v>1</v>
      </c>
      <c r="L10" s="133">
        <v>0</v>
      </c>
      <c r="M10" s="191">
        <v>737</v>
      </c>
      <c r="N10" s="53"/>
    </row>
    <row r="11" spans="2:14">
      <c r="B11" s="7"/>
      <c r="C11" s="133">
        <v>5</v>
      </c>
      <c r="D11" s="133">
        <v>5</v>
      </c>
      <c r="E11" s="136" t="s">
        <v>235</v>
      </c>
      <c r="F11" s="133">
        <v>31</v>
      </c>
      <c r="G11" s="196">
        <v>2124</v>
      </c>
      <c r="H11" s="133">
        <v>55</v>
      </c>
      <c r="I11" s="133">
        <v>38</v>
      </c>
      <c r="J11" s="133">
        <v>6</v>
      </c>
      <c r="K11" s="133">
        <v>0</v>
      </c>
      <c r="L11" s="133">
        <v>0</v>
      </c>
      <c r="M11" s="191">
        <v>620</v>
      </c>
      <c r="N11" s="53"/>
    </row>
    <row r="12" spans="2:14">
      <c r="B12" s="7"/>
      <c r="C12" s="133">
        <v>6</v>
      </c>
      <c r="D12" s="133">
        <v>6</v>
      </c>
      <c r="E12" s="136" t="s">
        <v>702</v>
      </c>
      <c r="F12" s="133">
        <v>25</v>
      </c>
      <c r="G12" s="196">
        <v>1883</v>
      </c>
      <c r="H12" s="133">
        <v>55</v>
      </c>
      <c r="I12" s="133">
        <v>36</v>
      </c>
      <c r="J12" s="133">
        <v>8</v>
      </c>
      <c r="K12" s="133">
        <v>0</v>
      </c>
      <c r="L12" s="133">
        <v>0</v>
      </c>
      <c r="M12" s="191">
        <v>547</v>
      </c>
      <c r="N12" s="53"/>
    </row>
    <row r="13" spans="2:14">
      <c r="B13" s="7"/>
      <c r="C13" s="133">
        <v>7</v>
      </c>
      <c r="D13" s="133">
        <v>7</v>
      </c>
      <c r="E13" s="136" t="s">
        <v>241</v>
      </c>
      <c r="F13" s="133">
        <v>29</v>
      </c>
      <c r="G13" s="196">
        <v>1718</v>
      </c>
      <c r="H13" s="133">
        <v>45</v>
      </c>
      <c r="I13" s="133">
        <v>45</v>
      </c>
      <c r="J13" s="133">
        <v>10</v>
      </c>
      <c r="K13" s="133">
        <v>0</v>
      </c>
      <c r="L13" s="133">
        <v>0</v>
      </c>
      <c r="M13" s="191">
        <v>483</v>
      </c>
      <c r="N13" s="53"/>
    </row>
    <row r="14" spans="2:14">
      <c r="B14" s="7"/>
      <c r="C14" s="133">
        <v>8</v>
      </c>
      <c r="D14" s="133">
        <v>10</v>
      </c>
      <c r="E14" s="136" t="s">
        <v>239</v>
      </c>
      <c r="F14" s="133">
        <v>28</v>
      </c>
      <c r="G14" s="196">
        <v>1686</v>
      </c>
      <c r="H14" s="133">
        <v>46</v>
      </c>
      <c r="I14" s="133">
        <v>44</v>
      </c>
      <c r="J14" s="133">
        <v>9</v>
      </c>
      <c r="K14" s="133">
        <v>1</v>
      </c>
      <c r="L14" s="133">
        <v>0</v>
      </c>
      <c r="M14" s="191">
        <v>475</v>
      </c>
      <c r="N14" s="53"/>
    </row>
    <row r="15" spans="2:14">
      <c r="B15" s="7"/>
      <c r="C15" s="133">
        <v>9</v>
      </c>
      <c r="D15" s="133">
        <v>8</v>
      </c>
      <c r="E15" s="136" t="s">
        <v>238</v>
      </c>
      <c r="F15" s="133">
        <v>11</v>
      </c>
      <c r="G15" s="196">
        <v>1550</v>
      </c>
      <c r="H15" s="133">
        <v>66</v>
      </c>
      <c r="I15" s="133">
        <v>30</v>
      </c>
      <c r="J15" s="133">
        <v>3</v>
      </c>
      <c r="K15" s="133">
        <v>0</v>
      </c>
      <c r="L15" s="133">
        <v>0</v>
      </c>
      <c r="M15" s="191">
        <v>473</v>
      </c>
      <c r="N15" s="53"/>
    </row>
    <row r="16" spans="2:14">
      <c r="B16" s="7"/>
      <c r="C16" s="133">
        <v>10</v>
      </c>
      <c r="D16" s="133">
        <v>9</v>
      </c>
      <c r="E16" s="136" t="s">
        <v>243</v>
      </c>
      <c r="F16" s="133">
        <v>28</v>
      </c>
      <c r="G16" s="196">
        <v>1494</v>
      </c>
      <c r="H16" s="133">
        <v>57</v>
      </c>
      <c r="I16" s="133">
        <v>37</v>
      </c>
      <c r="J16" s="133">
        <v>6</v>
      </c>
      <c r="K16" s="133">
        <v>0</v>
      </c>
      <c r="L16" s="133">
        <v>0</v>
      </c>
      <c r="M16" s="191">
        <v>441</v>
      </c>
      <c r="N16" s="53"/>
    </row>
    <row r="17" spans="2:14">
      <c r="B17" s="7"/>
      <c r="C17" s="133">
        <v>11</v>
      </c>
      <c r="D17" s="133">
        <v>13</v>
      </c>
      <c r="E17" s="136" t="s">
        <v>244</v>
      </c>
      <c r="F17" s="133">
        <v>25</v>
      </c>
      <c r="G17" s="196">
        <v>1518</v>
      </c>
      <c r="H17" s="133">
        <v>48</v>
      </c>
      <c r="I17" s="133">
        <v>44</v>
      </c>
      <c r="J17" s="133">
        <v>8</v>
      </c>
      <c r="K17" s="133">
        <v>0</v>
      </c>
      <c r="L17" s="133">
        <v>0</v>
      </c>
      <c r="M17" s="191">
        <v>434</v>
      </c>
      <c r="N17" s="53"/>
    </row>
    <row r="18" spans="2:14">
      <c r="B18" s="7"/>
      <c r="C18" s="133">
        <v>12</v>
      </c>
      <c r="D18" s="133">
        <v>14</v>
      </c>
      <c r="E18" s="136" t="s">
        <v>242</v>
      </c>
      <c r="F18" s="133">
        <v>28</v>
      </c>
      <c r="G18" s="196">
        <v>1461</v>
      </c>
      <c r="H18" s="133">
        <v>52</v>
      </c>
      <c r="I18" s="133">
        <v>41</v>
      </c>
      <c r="J18" s="133">
        <v>7</v>
      </c>
      <c r="K18" s="133">
        <v>0</v>
      </c>
      <c r="L18" s="133">
        <v>0</v>
      </c>
      <c r="M18" s="191">
        <v>422</v>
      </c>
      <c r="N18" s="53"/>
    </row>
    <row r="19" spans="2:14">
      <c r="B19" s="7"/>
      <c r="C19" s="133">
        <v>13</v>
      </c>
      <c r="D19" s="133">
        <v>12</v>
      </c>
      <c r="E19" s="136" t="s">
        <v>189</v>
      </c>
      <c r="F19" s="133">
        <v>28</v>
      </c>
      <c r="G19" s="196">
        <v>1378</v>
      </c>
      <c r="H19" s="133">
        <v>51</v>
      </c>
      <c r="I19" s="133">
        <v>42</v>
      </c>
      <c r="J19" s="133">
        <v>7</v>
      </c>
      <c r="K19" s="133">
        <v>0</v>
      </c>
      <c r="L19" s="133">
        <v>0</v>
      </c>
      <c r="M19" s="191">
        <v>398</v>
      </c>
      <c r="N19" s="53"/>
    </row>
    <row r="20" spans="2:14">
      <c r="B20" s="7"/>
      <c r="C20" s="133">
        <v>14</v>
      </c>
      <c r="D20" s="133">
        <v>18</v>
      </c>
      <c r="E20" s="136" t="s">
        <v>177</v>
      </c>
      <c r="F20" s="133">
        <v>23</v>
      </c>
      <c r="G20" s="196">
        <v>1406</v>
      </c>
      <c r="H20" s="133">
        <v>45</v>
      </c>
      <c r="I20" s="133">
        <v>45</v>
      </c>
      <c r="J20" s="133">
        <v>9</v>
      </c>
      <c r="K20" s="133">
        <v>1</v>
      </c>
      <c r="L20" s="133">
        <v>0</v>
      </c>
      <c r="M20" s="191">
        <v>397</v>
      </c>
      <c r="N20" s="53"/>
    </row>
    <row r="21" spans="2:14">
      <c r="B21" s="7"/>
      <c r="C21" s="133">
        <v>15</v>
      </c>
      <c r="D21" s="133">
        <v>16</v>
      </c>
      <c r="E21" s="136" t="s">
        <v>179</v>
      </c>
      <c r="F21" s="133">
        <v>27</v>
      </c>
      <c r="G21" s="196">
        <v>1371</v>
      </c>
      <c r="H21" s="133">
        <v>42</v>
      </c>
      <c r="I21" s="133">
        <v>46</v>
      </c>
      <c r="J21" s="133">
        <v>11</v>
      </c>
      <c r="K21" s="133">
        <v>1</v>
      </c>
      <c r="L21" s="133">
        <v>0</v>
      </c>
      <c r="M21" s="191">
        <v>380</v>
      </c>
      <c r="N21" s="53"/>
    </row>
    <row r="22" spans="2:14">
      <c r="B22" s="7"/>
      <c r="C22" s="133">
        <v>16</v>
      </c>
      <c r="D22" s="133">
        <v>11</v>
      </c>
      <c r="E22" s="136" t="s">
        <v>246</v>
      </c>
      <c r="F22" s="133">
        <v>25</v>
      </c>
      <c r="G22" s="196">
        <v>1313</v>
      </c>
      <c r="H22" s="133">
        <v>49</v>
      </c>
      <c r="I22" s="133">
        <v>43</v>
      </c>
      <c r="J22" s="133">
        <v>7</v>
      </c>
      <c r="K22" s="133">
        <v>0</v>
      </c>
      <c r="L22" s="133">
        <v>0</v>
      </c>
      <c r="M22" s="191">
        <v>377</v>
      </c>
      <c r="N22" s="53"/>
    </row>
    <row r="23" spans="2:14">
      <c r="B23" s="7"/>
      <c r="C23" s="133">
        <v>17</v>
      </c>
      <c r="D23" s="133">
        <v>15</v>
      </c>
      <c r="E23" s="136" t="s">
        <v>248</v>
      </c>
      <c r="F23" s="133">
        <v>22</v>
      </c>
      <c r="G23" s="196">
        <v>1252</v>
      </c>
      <c r="H23" s="133">
        <v>50</v>
      </c>
      <c r="I23" s="133">
        <v>42</v>
      </c>
      <c r="J23" s="133">
        <v>7</v>
      </c>
      <c r="K23" s="133">
        <v>0</v>
      </c>
      <c r="L23" s="133">
        <v>0</v>
      </c>
      <c r="M23" s="191">
        <v>361</v>
      </c>
      <c r="N23" s="53"/>
    </row>
    <row r="24" spans="2:14">
      <c r="B24" s="7"/>
      <c r="C24" s="133">
        <v>18</v>
      </c>
      <c r="D24" s="133">
        <v>21</v>
      </c>
      <c r="E24" s="136" t="s">
        <v>183</v>
      </c>
      <c r="F24" s="133">
        <v>26</v>
      </c>
      <c r="G24" s="196">
        <v>1251</v>
      </c>
      <c r="H24" s="133">
        <v>47</v>
      </c>
      <c r="I24" s="133">
        <v>42</v>
      </c>
      <c r="J24" s="133">
        <v>10</v>
      </c>
      <c r="K24" s="133">
        <v>1</v>
      </c>
      <c r="L24" s="133">
        <v>0</v>
      </c>
      <c r="M24" s="191">
        <v>352</v>
      </c>
      <c r="N24" s="53"/>
    </row>
    <row r="25" spans="2:14">
      <c r="B25" s="7"/>
      <c r="C25" s="133">
        <v>19</v>
      </c>
      <c r="D25" s="133">
        <v>19</v>
      </c>
      <c r="E25" s="136" t="s">
        <v>245</v>
      </c>
      <c r="F25" s="133">
        <v>23</v>
      </c>
      <c r="G25" s="196">
        <v>1225</v>
      </c>
      <c r="H25" s="133">
        <v>44</v>
      </c>
      <c r="I25" s="133">
        <v>47</v>
      </c>
      <c r="J25" s="133">
        <v>8</v>
      </c>
      <c r="K25" s="133">
        <v>1</v>
      </c>
      <c r="L25" s="133">
        <v>0</v>
      </c>
      <c r="M25" s="191">
        <v>344</v>
      </c>
      <c r="N25" s="53"/>
    </row>
    <row r="26" spans="2:14">
      <c r="B26" s="7"/>
      <c r="C26" s="133">
        <v>20</v>
      </c>
      <c r="D26" s="133">
        <v>20</v>
      </c>
      <c r="E26" s="136" t="s">
        <v>536</v>
      </c>
      <c r="F26" s="133">
        <v>24</v>
      </c>
      <c r="G26" s="196">
        <v>1065</v>
      </c>
      <c r="H26" s="133">
        <v>45</v>
      </c>
      <c r="I26" s="133">
        <v>45</v>
      </c>
      <c r="J26" s="133">
        <v>10</v>
      </c>
      <c r="K26" s="133">
        <v>0</v>
      </c>
      <c r="L26" s="133">
        <v>0</v>
      </c>
      <c r="M26" s="191">
        <v>299</v>
      </c>
      <c r="N26" s="53"/>
    </row>
    <row r="27" spans="2:14">
      <c r="B27" s="7"/>
      <c r="C27" s="133">
        <v>21</v>
      </c>
      <c r="D27" s="133">
        <v>22</v>
      </c>
      <c r="E27" s="136" t="s">
        <v>632</v>
      </c>
      <c r="F27" s="133">
        <v>20</v>
      </c>
      <c r="G27" s="196">
        <v>1040</v>
      </c>
      <c r="H27" s="133">
        <v>47</v>
      </c>
      <c r="I27" s="133">
        <v>45</v>
      </c>
      <c r="J27" s="133">
        <v>7</v>
      </c>
      <c r="K27" s="133">
        <v>0</v>
      </c>
      <c r="L27" s="133">
        <v>0</v>
      </c>
      <c r="M27" s="191">
        <v>297</v>
      </c>
      <c r="N27" s="53"/>
    </row>
    <row r="28" spans="2:14">
      <c r="B28" s="7"/>
      <c r="C28" s="133">
        <v>22</v>
      </c>
      <c r="D28" s="133">
        <v>23</v>
      </c>
      <c r="E28" s="136" t="s">
        <v>181</v>
      </c>
      <c r="F28" s="133">
        <v>24</v>
      </c>
      <c r="G28" s="196">
        <v>946</v>
      </c>
      <c r="H28" s="133">
        <v>53</v>
      </c>
      <c r="I28" s="133">
        <v>40</v>
      </c>
      <c r="J28" s="133">
        <v>7</v>
      </c>
      <c r="K28" s="133">
        <v>0</v>
      </c>
      <c r="L28" s="133">
        <v>0</v>
      </c>
      <c r="M28" s="191">
        <v>275</v>
      </c>
      <c r="N28" s="53"/>
    </row>
    <row r="29" spans="2:14">
      <c r="B29" s="7"/>
      <c r="C29" s="133">
        <v>23</v>
      </c>
      <c r="D29" s="133">
        <v>50</v>
      </c>
      <c r="E29" s="136" t="s">
        <v>543</v>
      </c>
      <c r="F29" s="133">
        <v>13</v>
      </c>
      <c r="G29" s="196">
        <v>1056</v>
      </c>
      <c r="H29" s="133">
        <v>28</v>
      </c>
      <c r="I29" s="133">
        <v>52</v>
      </c>
      <c r="J29" s="133">
        <v>19</v>
      </c>
      <c r="K29" s="133">
        <v>1</v>
      </c>
      <c r="L29" s="133">
        <v>0</v>
      </c>
      <c r="M29" s="191">
        <v>272</v>
      </c>
      <c r="N29" s="53"/>
    </row>
    <row r="30" spans="2:14">
      <c r="B30" s="7"/>
      <c r="C30" s="133">
        <v>24</v>
      </c>
      <c r="D30" s="133">
        <v>17</v>
      </c>
      <c r="E30" s="136" t="s">
        <v>704</v>
      </c>
      <c r="F30" s="133">
        <v>22</v>
      </c>
      <c r="G30" s="196">
        <v>964</v>
      </c>
      <c r="H30" s="133">
        <v>40</v>
      </c>
      <c r="I30" s="133">
        <v>48</v>
      </c>
      <c r="J30" s="133">
        <v>11</v>
      </c>
      <c r="K30" s="133">
        <v>1</v>
      </c>
      <c r="L30" s="133">
        <v>0</v>
      </c>
      <c r="M30" s="191">
        <v>265</v>
      </c>
      <c r="N30" s="53"/>
    </row>
    <row r="31" spans="2:14">
      <c r="B31" s="7"/>
      <c r="C31" s="133">
        <v>25</v>
      </c>
      <c r="D31" s="133">
        <v>26</v>
      </c>
      <c r="E31" s="136" t="s">
        <v>495</v>
      </c>
      <c r="F31" s="133">
        <v>17</v>
      </c>
      <c r="G31" s="196">
        <v>900</v>
      </c>
      <c r="H31" s="133">
        <v>46</v>
      </c>
      <c r="I31" s="133">
        <v>45</v>
      </c>
      <c r="J31" s="133">
        <v>8</v>
      </c>
      <c r="K31" s="133">
        <v>0</v>
      </c>
      <c r="L31" s="133">
        <v>0</v>
      </c>
      <c r="M31" s="191">
        <v>255</v>
      </c>
      <c r="N31" s="53"/>
    </row>
    <row r="32" spans="2:14">
      <c r="B32" s="7"/>
      <c r="C32" s="133">
        <v>26</v>
      </c>
      <c r="D32" s="133">
        <v>25</v>
      </c>
      <c r="E32" s="136" t="s">
        <v>326</v>
      </c>
      <c r="F32" s="133">
        <v>16</v>
      </c>
      <c r="G32" s="196">
        <v>898</v>
      </c>
      <c r="H32" s="133">
        <v>40</v>
      </c>
      <c r="I32" s="133">
        <v>51</v>
      </c>
      <c r="J32" s="133">
        <v>9</v>
      </c>
      <c r="K32" s="133">
        <v>0</v>
      </c>
      <c r="L32" s="133">
        <v>0</v>
      </c>
      <c r="M32" s="191">
        <v>249</v>
      </c>
      <c r="N32" s="53"/>
    </row>
    <row r="33" spans="2:14">
      <c r="B33" s="7"/>
      <c r="C33" s="133">
        <v>27</v>
      </c>
      <c r="D33" s="133">
        <v>34</v>
      </c>
      <c r="E33" s="136" t="s">
        <v>492</v>
      </c>
      <c r="F33" s="133">
        <v>25</v>
      </c>
      <c r="G33" s="196">
        <v>830</v>
      </c>
      <c r="H33" s="133">
        <v>41</v>
      </c>
      <c r="I33" s="133">
        <v>49</v>
      </c>
      <c r="J33" s="133">
        <v>10</v>
      </c>
      <c r="K33" s="133">
        <v>1</v>
      </c>
      <c r="L33" s="133">
        <v>0</v>
      </c>
      <c r="M33" s="191">
        <v>230</v>
      </c>
      <c r="N33" s="53"/>
    </row>
    <row r="34" spans="2:14">
      <c r="B34" s="7"/>
      <c r="C34" s="133">
        <v>28</v>
      </c>
      <c r="D34" s="133">
        <v>35</v>
      </c>
      <c r="E34" s="136" t="s">
        <v>483</v>
      </c>
      <c r="F34" s="133">
        <v>14</v>
      </c>
      <c r="G34" s="196">
        <v>763</v>
      </c>
      <c r="H34" s="133">
        <v>40</v>
      </c>
      <c r="I34" s="133">
        <v>52</v>
      </c>
      <c r="J34" s="133">
        <v>8</v>
      </c>
      <c r="K34" s="133">
        <v>0</v>
      </c>
      <c r="L34" s="133">
        <v>0</v>
      </c>
      <c r="M34" s="191">
        <v>213</v>
      </c>
      <c r="N34" s="53"/>
    </row>
    <row r="35" spans="2:14">
      <c r="B35" s="7"/>
      <c r="C35" s="133">
        <v>29</v>
      </c>
      <c r="D35" s="133">
        <v>36</v>
      </c>
      <c r="E35" s="136" t="s">
        <v>485</v>
      </c>
      <c r="F35" s="133">
        <v>23</v>
      </c>
      <c r="G35" s="196">
        <v>732</v>
      </c>
      <c r="H35" s="133">
        <v>47</v>
      </c>
      <c r="I35" s="133">
        <v>44</v>
      </c>
      <c r="J35" s="133">
        <v>9</v>
      </c>
      <c r="K35" s="133">
        <v>0</v>
      </c>
      <c r="L35" s="133">
        <v>0</v>
      </c>
      <c r="M35" s="191">
        <v>208</v>
      </c>
      <c r="N35" s="53"/>
    </row>
    <row r="36" spans="2:14">
      <c r="B36" s="7"/>
      <c r="C36" s="133">
        <v>30</v>
      </c>
      <c r="D36" s="133">
        <v>31</v>
      </c>
      <c r="E36" s="136" t="s">
        <v>542</v>
      </c>
      <c r="F36" s="133">
        <v>14</v>
      </c>
      <c r="G36" s="196">
        <v>732</v>
      </c>
      <c r="H36" s="133">
        <v>41</v>
      </c>
      <c r="I36" s="133">
        <v>48</v>
      </c>
      <c r="J36" s="133">
        <v>10</v>
      </c>
      <c r="K36" s="133">
        <v>1</v>
      </c>
      <c r="L36" s="133">
        <v>0</v>
      </c>
      <c r="M36" s="191">
        <v>203</v>
      </c>
      <c r="N36" s="53"/>
    </row>
    <row r="37" spans="2:14">
      <c r="B37" s="7"/>
      <c r="C37" s="133">
        <v>31</v>
      </c>
      <c r="D37" s="133">
        <v>24</v>
      </c>
      <c r="E37" s="136" t="s">
        <v>480</v>
      </c>
      <c r="F37" s="133">
        <v>22</v>
      </c>
      <c r="G37" s="196">
        <v>718</v>
      </c>
      <c r="H37" s="133">
        <v>42</v>
      </c>
      <c r="I37" s="133">
        <v>47</v>
      </c>
      <c r="J37" s="133">
        <v>11</v>
      </c>
      <c r="K37" s="133">
        <v>0</v>
      </c>
      <c r="L37" s="133">
        <v>0</v>
      </c>
      <c r="M37" s="191">
        <v>199</v>
      </c>
      <c r="N37" s="53"/>
    </row>
    <row r="38" spans="2:14">
      <c r="B38" s="7"/>
      <c r="C38" s="133">
        <v>32</v>
      </c>
      <c r="D38" s="133">
        <v>30</v>
      </c>
      <c r="E38" s="136" t="s">
        <v>482</v>
      </c>
      <c r="F38" s="133">
        <v>26</v>
      </c>
      <c r="G38" s="196">
        <v>725</v>
      </c>
      <c r="H38" s="133">
        <v>42</v>
      </c>
      <c r="I38" s="133">
        <v>45</v>
      </c>
      <c r="J38" s="133">
        <v>12</v>
      </c>
      <c r="K38" s="133">
        <v>2</v>
      </c>
      <c r="L38" s="133">
        <v>0</v>
      </c>
      <c r="M38" s="191">
        <v>199</v>
      </c>
      <c r="N38" s="53"/>
    </row>
    <row r="39" spans="2:14">
      <c r="B39" s="7"/>
      <c r="C39" s="133">
        <v>33</v>
      </c>
      <c r="D39" s="133">
        <v>28</v>
      </c>
      <c r="E39" s="136" t="s">
        <v>249</v>
      </c>
      <c r="F39" s="133">
        <v>15</v>
      </c>
      <c r="G39" s="196">
        <v>651</v>
      </c>
      <c r="H39" s="133">
        <v>59</v>
      </c>
      <c r="I39" s="133">
        <v>34</v>
      </c>
      <c r="J39" s="133">
        <v>6</v>
      </c>
      <c r="K39" s="133">
        <v>0</v>
      </c>
      <c r="L39" s="133">
        <v>0</v>
      </c>
      <c r="M39" s="191">
        <v>193</v>
      </c>
      <c r="N39" s="53"/>
    </row>
    <row r="40" spans="2:14">
      <c r="B40" s="7"/>
      <c r="C40" s="133">
        <v>34</v>
      </c>
      <c r="D40" s="133">
        <v>27</v>
      </c>
      <c r="E40" s="136" t="s">
        <v>501</v>
      </c>
      <c r="F40" s="133">
        <v>17</v>
      </c>
      <c r="G40" s="196">
        <v>702</v>
      </c>
      <c r="H40" s="133">
        <v>38</v>
      </c>
      <c r="I40" s="133">
        <v>49</v>
      </c>
      <c r="J40" s="133">
        <v>13</v>
      </c>
      <c r="K40" s="133">
        <v>1</v>
      </c>
      <c r="L40" s="133">
        <v>0</v>
      </c>
      <c r="M40" s="191">
        <v>191</v>
      </c>
      <c r="N40" s="53"/>
    </row>
    <row r="41" spans="2:14">
      <c r="B41" s="7"/>
      <c r="C41" s="133">
        <v>35</v>
      </c>
      <c r="D41" s="133">
        <v>45</v>
      </c>
      <c r="E41" s="136" t="s">
        <v>493</v>
      </c>
      <c r="F41" s="133">
        <v>23</v>
      </c>
      <c r="G41" s="196">
        <v>700</v>
      </c>
      <c r="H41" s="133">
        <v>40</v>
      </c>
      <c r="I41" s="133">
        <v>46</v>
      </c>
      <c r="J41" s="133">
        <v>13</v>
      </c>
      <c r="K41" s="133">
        <v>2</v>
      </c>
      <c r="L41" s="133">
        <v>0</v>
      </c>
      <c r="M41" s="191">
        <v>191</v>
      </c>
      <c r="N41" s="53"/>
    </row>
    <row r="42" spans="2:14">
      <c r="B42" s="7"/>
      <c r="C42" s="133">
        <v>36</v>
      </c>
      <c r="D42" s="133">
        <v>32</v>
      </c>
      <c r="E42" s="136" t="s">
        <v>538</v>
      </c>
      <c r="F42" s="133">
        <v>21</v>
      </c>
      <c r="G42" s="196">
        <v>664</v>
      </c>
      <c r="H42" s="133">
        <v>42</v>
      </c>
      <c r="I42" s="133">
        <v>47</v>
      </c>
      <c r="J42" s="133">
        <v>11</v>
      </c>
      <c r="K42" s="133">
        <v>0</v>
      </c>
      <c r="L42" s="133">
        <v>0</v>
      </c>
      <c r="M42" s="191">
        <v>185</v>
      </c>
      <c r="N42" s="53"/>
    </row>
    <row r="43" spans="2:14">
      <c r="B43" s="7"/>
      <c r="C43" s="133">
        <v>37</v>
      </c>
      <c r="D43" s="133">
        <v>53</v>
      </c>
      <c r="E43" s="136" t="s">
        <v>539</v>
      </c>
      <c r="F43" s="133">
        <v>22</v>
      </c>
      <c r="G43" s="196">
        <v>698</v>
      </c>
      <c r="H43" s="133">
        <v>25</v>
      </c>
      <c r="I43" s="133">
        <v>54</v>
      </c>
      <c r="J43" s="133">
        <v>20</v>
      </c>
      <c r="K43" s="133">
        <v>1</v>
      </c>
      <c r="L43" s="133">
        <v>0</v>
      </c>
      <c r="M43" s="191">
        <v>178</v>
      </c>
      <c r="N43" s="53"/>
    </row>
    <row r="44" spans="2:14">
      <c r="B44" s="7"/>
      <c r="C44" s="133">
        <v>38</v>
      </c>
      <c r="D44" s="133">
        <v>29</v>
      </c>
      <c r="E44" s="136" t="s">
        <v>478</v>
      </c>
      <c r="F44" s="133">
        <v>12</v>
      </c>
      <c r="G44" s="196">
        <v>679</v>
      </c>
      <c r="H44" s="133">
        <v>31</v>
      </c>
      <c r="I44" s="133">
        <v>50</v>
      </c>
      <c r="J44" s="133">
        <v>17</v>
      </c>
      <c r="K44" s="133">
        <v>1</v>
      </c>
      <c r="L44" s="133">
        <v>0</v>
      </c>
      <c r="M44" s="191">
        <v>178</v>
      </c>
      <c r="N44" s="53"/>
    </row>
    <row r="45" spans="2:14">
      <c r="B45" s="7"/>
      <c r="C45" s="133">
        <v>39</v>
      </c>
      <c r="D45" s="133">
        <v>37</v>
      </c>
      <c r="E45" s="136" t="s">
        <v>497</v>
      </c>
      <c r="F45" s="133">
        <v>14</v>
      </c>
      <c r="G45" s="196">
        <v>611</v>
      </c>
      <c r="H45" s="133">
        <v>41</v>
      </c>
      <c r="I45" s="133">
        <v>48</v>
      </c>
      <c r="J45" s="133">
        <v>10</v>
      </c>
      <c r="K45" s="133">
        <v>1</v>
      </c>
      <c r="L45" s="133">
        <v>1</v>
      </c>
      <c r="M45" s="191">
        <v>169</v>
      </c>
      <c r="N45" s="53"/>
    </row>
    <row r="46" spans="2:14">
      <c r="B46" s="7"/>
      <c r="C46" s="133">
        <v>40</v>
      </c>
      <c r="D46" s="133">
        <v>41</v>
      </c>
      <c r="E46" s="136" t="s">
        <v>321</v>
      </c>
      <c r="F46" s="133">
        <v>21</v>
      </c>
      <c r="G46" s="196">
        <v>649</v>
      </c>
      <c r="H46" s="133">
        <v>29</v>
      </c>
      <c r="I46" s="133">
        <v>47</v>
      </c>
      <c r="J46" s="133">
        <v>21</v>
      </c>
      <c r="K46" s="133">
        <v>3</v>
      </c>
      <c r="L46" s="133">
        <v>0</v>
      </c>
      <c r="M46" s="192">
        <v>165</v>
      </c>
      <c r="N46" s="53"/>
    </row>
    <row r="47" spans="2:14">
      <c r="B47" s="7"/>
      <c r="C47" s="133">
        <v>41</v>
      </c>
      <c r="D47" s="133">
        <v>42</v>
      </c>
      <c r="E47" s="136" t="s">
        <v>350</v>
      </c>
      <c r="F47" s="133">
        <v>18</v>
      </c>
      <c r="G47" s="196">
        <v>578</v>
      </c>
      <c r="H47" s="133">
        <v>35</v>
      </c>
      <c r="I47" s="133">
        <v>51</v>
      </c>
      <c r="J47" s="133">
        <v>14</v>
      </c>
      <c r="K47" s="133">
        <v>0</v>
      </c>
      <c r="L47" s="133">
        <v>0</v>
      </c>
      <c r="M47" s="191">
        <v>156</v>
      </c>
      <c r="N47" s="53"/>
    </row>
    <row r="48" spans="2:14">
      <c r="B48" s="7"/>
      <c r="C48" s="133">
        <v>42</v>
      </c>
      <c r="D48" s="133">
        <v>33</v>
      </c>
      <c r="E48" s="136" t="s">
        <v>654</v>
      </c>
      <c r="F48" s="133">
        <v>16</v>
      </c>
      <c r="G48" s="196">
        <v>638</v>
      </c>
      <c r="H48" s="133">
        <v>21</v>
      </c>
      <c r="I48" s="133">
        <v>52</v>
      </c>
      <c r="J48" s="133">
        <v>22</v>
      </c>
      <c r="K48" s="133">
        <v>4</v>
      </c>
      <c r="L48" s="133">
        <v>1</v>
      </c>
      <c r="M48" s="191">
        <v>155</v>
      </c>
      <c r="N48" s="53"/>
    </row>
    <row r="49" spans="2:14">
      <c r="B49" s="7"/>
      <c r="C49" s="133">
        <v>43</v>
      </c>
      <c r="D49" s="133">
        <v>38</v>
      </c>
      <c r="E49" s="136" t="s">
        <v>668</v>
      </c>
      <c r="F49" s="133">
        <v>17</v>
      </c>
      <c r="G49" s="196">
        <v>558</v>
      </c>
      <c r="H49" s="133">
        <v>35</v>
      </c>
      <c r="I49" s="133">
        <v>52</v>
      </c>
      <c r="J49" s="133">
        <v>12</v>
      </c>
      <c r="K49" s="133">
        <v>1</v>
      </c>
      <c r="L49" s="133">
        <v>0</v>
      </c>
      <c r="M49" s="191">
        <v>150</v>
      </c>
      <c r="N49" s="53"/>
    </row>
    <row r="50" spans="2:14">
      <c r="B50" s="7"/>
      <c r="C50" s="133">
        <v>44</v>
      </c>
      <c r="D50" s="133">
        <v>40</v>
      </c>
      <c r="E50" s="136" t="s">
        <v>500</v>
      </c>
      <c r="F50" s="133">
        <v>19</v>
      </c>
      <c r="G50" s="196">
        <v>531</v>
      </c>
      <c r="H50" s="133">
        <v>42</v>
      </c>
      <c r="I50" s="133">
        <v>46</v>
      </c>
      <c r="J50" s="133">
        <v>11</v>
      </c>
      <c r="K50" s="133">
        <v>0</v>
      </c>
      <c r="L50" s="133">
        <v>0</v>
      </c>
      <c r="M50" s="191">
        <v>147</v>
      </c>
      <c r="N50" s="53"/>
    </row>
    <row r="51" spans="2:14">
      <c r="B51" s="7"/>
      <c r="C51" s="133">
        <v>45</v>
      </c>
      <c r="D51" s="133">
        <v>55</v>
      </c>
      <c r="E51" s="136" t="s">
        <v>487</v>
      </c>
      <c r="F51" s="133">
        <v>16</v>
      </c>
      <c r="G51" s="196">
        <v>574</v>
      </c>
      <c r="H51" s="133">
        <v>27</v>
      </c>
      <c r="I51" s="133">
        <v>50</v>
      </c>
      <c r="J51" s="133">
        <v>21</v>
      </c>
      <c r="K51" s="133">
        <v>2</v>
      </c>
      <c r="L51" s="133">
        <v>0</v>
      </c>
      <c r="M51" s="191">
        <v>145</v>
      </c>
      <c r="N51" s="53"/>
    </row>
    <row r="52" spans="2:14">
      <c r="B52" s="7"/>
      <c r="C52" s="133">
        <v>46</v>
      </c>
      <c r="D52" s="133">
        <v>62</v>
      </c>
      <c r="E52" s="136" t="s">
        <v>349</v>
      </c>
      <c r="F52" s="133">
        <v>16</v>
      </c>
      <c r="G52" s="196">
        <v>584</v>
      </c>
      <c r="H52" s="133">
        <v>22</v>
      </c>
      <c r="I52" s="133">
        <v>44</v>
      </c>
      <c r="J52" s="133">
        <v>28</v>
      </c>
      <c r="K52" s="133">
        <v>5</v>
      </c>
      <c r="L52" s="133">
        <v>1</v>
      </c>
      <c r="M52" s="191">
        <v>138</v>
      </c>
      <c r="N52" s="53"/>
    </row>
    <row r="53" spans="2:14">
      <c r="B53" s="7"/>
      <c r="C53" s="133">
        <v>47</v>
      </c>
      <c r="D53" s="133">
        <v>43</v>
      </c>
      <c r="E53" s="136" t="s">
        <v>746</v>
      </c>
      <c r="F53" s="133">
        <v>13</v>
      </c>
      <c r="G53" s="196">
        <v>496</v>
      </c>
      <c r="H53" s="133">
        <v>40</v>
      </c>
      <c r="I53" s="133">
        <v>46</v>
      </c>
      <c r="J53" s="133">
        <v>13</v>
      </c>
      <c r="K53" s="133">
        <v>1</v>
      </c>
      <c r="L53" s="133">
        <v>0</v>
      </c>
      <c r="M53" s="191">
        <v>135</v>
      </c>
      <c r="N53" s="53"/>
    </row>
    <row r="54" spans="2:14">
      <c r="B54" s="7"/>
      <c r="C54" s="133">
        <v>48</v>
      </c>
      <c r="D54" s="133">
        <v>46</v>
      </c>
      <c r="E54" s="136" t="s">
        <v>380</v>
      </c>
      <c r="F54" s="133">
        <v>2</v>
      </c>
      <c r="G54" s="196">
        <v>451</v>
      </c>
      <c r="H54" s="133">
        <v>52</v>
      </c>
      <c r="I54" s="133">
        <v>40</v>
      </c>
      <c r="J54" s="133">
        <v>8</v>
      </c>
      <c r="K54" s="133">
        <v>0</v>
      </c>
      <c r="L54" s="133">
        <v>0</v>
      </c>
      <c r="M54" s="191">
        <v>131</v>
      </c>
      <c r="N54" s="53"/>
    </row>
    <row r="55" spans="2:14">
      <c r="B55" s="7"/>
      <c r="C55" s="133">
        <v>49</v>
      </c>
      <c r="D55" s="133">
        <v>67</v>
      </c>
      <c r="E55" s="136" t="s">
        <v>489</v>
      </c>
      <c r="F55" s="133">
        <v>19</v>
      </c>
      <c r="G55" s="196">
        <v>552</v>
      </c>
      <c r="H55" s="133">
        <v>19</v>
      </c>
      <c r="I55" s="133">
        <v>48</v>
      </c>
      <c r="J55" s="133">
        <v>27</v>
      </c>
      <c r="K55" s="133">
        <v>5</v>
      </c>
      <c r="L55" s="133">
        <v>1</v>
      </c>
      <c r="M55" s="191">
        <v>130</v>
      </c>
      <c r="N55" s="53"/>
    </row>
    <row r="56" spans="2:14">
      <c r="B56" s="7"/>
      <c r="C56" s="133">
        <v>50</v>
      </c>
      <c r="D56" s="133">
        <v>39</v>
      </c>
      <c r="E56" s="136" t="s">
        <v>540</v>
      </c>
      <c r="F56" s="133">
        <v>16</v>
      </c>
      <c r="G56" s="196">
        <v>461</v>
      </c>
      <c r="H56" s="133">
        <v>40</v>
      </c>
      <c r="I56" s="133">
        <v>44</v>
      </c>
      <c r="J56" s="133">
        <v>14</v>
      </c>
      <c r="K56" s="133">
        <v>1</v>
      </c>
      <c r="L56" s="133">
        <v>0</v>
      </c>
      <c r="M56" s="191">
        <v>125</v>
      </c>
      <c r="N56" s="53"/>
    </row>
    <row r="57" spans="2:14">
      <c r="B57" s="7"/>
      <c r="C57" s="133">
        <v>51</v>
      </c>
      <c r="D57" s="133">
        <v>76</v>
      </c>
      <c r="E57" s="136" t="s">
        <v>374</v>
      </c>
      <c r="F57" s="133">
        <v>13</v>
      </c>
      <c r="G57" s="196">
        <v>513</v>
      </c>
      <c r="H57" s="133">
        <v>19</v>
      </c>
      <c r="I57" s="133">
        <v>46</v>
      </c>
      <c r="J57" s="133">
        <v>29</v>
      </c>
      <c r="K57" s="133">
        <v>4</v>
      </c>
      <c r="L57" s="133">
        <v>1</v>
      </c>
      <c r="M57" s="191">
        <v>120</v>
      </c>
      <c r="N57" s="53"/>
    </row>
    <row r="58" spans="2:14">
      <c r="B58" s="7"/>
      <c r="C58" s="133">
        <v>52</v>
      </c>
      <c r="D58" s="133">
        <v>52</v>
      </c>
      <c r="E58" s="136" t="s">
        <v>545</v>
      </c>
      <c r="F58" s="133">
        <v>15</v>
      </c>
      <c r="G58" s="196">
        <v>446</v>
      </c>
      <c r="H58" s="133">
        <v>31</v>
      </c>
      <c r="I58" s="133">
        <v>50</v>
      </c>
      <c r="J58" s="133">
        <v>17</v>
      </c>
      <c r="K58" s="133">
        <v>1</v>
      </c>
      <c r="L58" s="133">
        <v>0</v>
      </c>
      <c r="M58" s="191">
        <v>117</v>
      </c>
      <c r="N58" s="53"/>
    </row>
    <row r="59" spans="2:14">
      <c r="B59" s="7"/>
      <c r="C59" s="133">
        <v>53</v>
      </c>
      <c r="D59" s="133">
        <v>44</v>
      </c>
      <c r="E59" s="136" t="s">
        <v>362</v>
      </c>
      <c r="F59" s="133">
        <v>11</v>
      </c>
      <c r="G59" s="196">
        <v>422</v>
      </c>
      <c r="H59" s="133">
        <v>36</v>
      </c>
      <c r="I59" s="133">
        <v>51</v>
      </c>
      <c r="J59" s="133">
        <v>12</v>
      </c>
      <c r="K59" s="133">
        <v>1</v>
      </c>
      <c r="L59" s="133">
        <v>0</v>
      </c>
      <c r="M59" s="191">
        <v>114</v>
      </c>
      <c r="N59" s="53"/>
    </row>
    <row r="60" spans="2:14">
      <c r="B60" s="7"/>
      <c r="C60" s="133">
        <v>54</v>
      </c>
      <c r="D60" s="133">
        <v>48</v>
      </c>
      <c r="E60" s="136" t="s">
        <v>537</v>
      </c>
      <c r="F60" s="133">
        <v>15</v>
      </c>
      <c r="G60" s="196">
        <v>418</v>
      </c>
      <c r="H60" s="133">
        <v>41</v>
      </c>
      <c r="I60" s="133">
        <v>42</v>
      </c>
      <c r="J60" s="133">
        <v>14</v>
      </c>
      <c r="K60" s="133">
        <v>2</v>
      </c>
      <c r="L60" s="133">
        <v>0</v>
      </c>
      <c r="M60" s="191">
        <v>113</v>
      </c>
      <c r="N60" s="53"/>
    </row>
    <row r="61" spans="2:14">
      <c r="B61" s="7"/>
      <c r="C61" s="133">
        <v>55</v>
      </c>
      <c r="D61" s="133">
        <v>65</v>
      </c>
      <c r="E61" s="136" t="s">
        <v>325</v>
      </c>
      <c r="F61" s="133">
        <v>14</v>
      </c>
      <c r="G61" s="196">
        <v>458</v>
      </c>
      <c r="H61" s="133">
        <v>24</v>
      </c>
      <c r="I61" s="133">
        <v>48</v>
      </c>
      <c r="J61" s="133">
        <v>26</v>
      </c>
      <c r="K61" s="133">
        <v>2</v>
      </c>
      <c r="L61" s="133">
        <v>0</v>
      </c>
      <c r="M61" s="191">
        <v>113</v>
      </c>
      <c r="N61" s="53"/>
    </row>
    <row r="62" spans="2:14">
      <c r="B62" s="7"/>
      <c r="C62" s="133">
        <v>56</v>
      </c>
      <c r="D62" s="133">
        <v>69</v>
      </c>
      <c r="E62" s="136" t="s">
        <v>379</v>
      </c>
      <c r="F62" s="133">
        <v>7</v>
      </c>
      <c r="G62" s="196">
        <v>435</v>
      </c>
      <c r="H62" s="133">
        <v>28</v>
      </c>
      <c r="I62" s="133">
        <v>51</v>
      </c>
      <c r="J62" s="133">
        <v>19</v>
      </c>
      <c r="K62" s="133">
        <v>2</v>
      </c>
      <c r="L62" s="133">
        <v>0</v>
      </c>
      <c r="M62" s="191">
        <v>112</v>
      </c>
      <c r="N62" s="53"/>
    </row>
    <row r="63" spans="2:14">
      <c r="B63" s="7"/>
      <c r="C63" s="133">
        <v>57</v>
      </c>
      <c r="D63" s="133">
        <v>47</v>
      </c>
      <c r="E63" s="136" t="s">
        <v>477</v>
      </c>
      <c r="F63" s="133">
        <v>18</v>
      </c>
      <c r="G63" s="196">
        <v>440</v>
      </c>
      <c r="H63" s="133">
        <v>25</v>
      </c>
      <c r="I63" s="133">
        <v>54</v>
      </c>
      <c r="J63" s="133">
        <v>18</v>
      </c>
      <c r="K63" s="133">
        <v>2</v>
      </c>
      <c r="L63" s="133">
        <v>1</v>
      </c>
      <c r="M63" s="191">
        <v>112</v>
      </c>
      <c r="N63" s="53"/>
    </row>
    <row r="64" spans="2:14">
      <c r="B64" s="7"/>
      <c r="C64" s="133">
        <v>58</v>
      </c>
      <c r="D64" s="133">
        <v>80</v>
      </c>
      <c r="E64" s="136" t="s">
        <v>340</v>
      </c>
      <c r="F64" s="133">
        <v>10</v>
      </c>
      <c r="G64" s="196">
        <v>452</v>
      </c>
      <c r="H64" s="133">
        <v>22</v>
      </c>
      <c r="I64" s="133">
        <v>48</v>
      </c>
      <c r="J64" s="133">
        <v>28</v>
      </c>
      <c r="K64" s="133">
        <v>2</v>
      </c>
      <c r="L64" s="133">
        <v>0</v>
      </c>
      <c r="M64" s="191">
        <v>110</v>
      </c>
      <c r="N64" s="53"/>
    </row>
    <row r="65" spans="2:14">
      <c r="B65" s="7"/>
      <c r="C65" s="133">
        <v>59</v>
      </c>
      <c r="D65" s="133">
        <v>71</v>
      </c>
      <c r="E65" s="136" t="s">
        <v>363</v>
      </c>
      <c r="F65" s="133">
        <v>13</v>
      </c>
      <c r="G65" s="196">
        <v>486</v>
      </c>
      <c r="H65" s="133">
        <v>16</v>
      </c>
      <c r="I65" s="133">
        <v>46</v>
      </c>
      <c r="J65" s="133">
        <v>31</v>
      </c>
      <c r="K65" s="133">
        <v>6</v>
      </c>
      <c r="L65" s="133">
        <v>2</v>
      </c>
      <c r="M65" s="191">
        <v>110</v>
      </c>
      <c r="N65" s="53"/>
    </row>
    <row r="66" spans="2:14">
      <c r="B66" s="7"/>
      <c r="C66" s="133">
        <v>60</v>
      </c>
      <c r="D66" s="133">
        <v>60</v>
      </c>
      <c r="E66" s="136" t="s">
        <v>544</v>
      </c>
      <c r="F66" s="133">
        <v>14</v>
      </c>
      <c r="G66" s="196">
        <v>415</v>
      </c>
      <c r="H66" s="133">
        <v>34</v>
      </c>
      <c r="I66" s="133">
        <v>45</v>
      </c>
      <c r="J66" s="133">
        <v>18</v>
      </c>
      <c r="K66" s="133">
        <v>3</v>
      </c>
      <c r="L66" s="133">
        <v>0</v>
      </c>
      <c r="M66" s="191">
        <v>109</v>
      </c>
      <c r="N66" s="53"/>
    </row>
    <row r="67" spans="2:14">
      <c r="B67" s="7"/>
      <c r="C67" s="133">
        <v>61</v>
      </c>
      <c r="D67" s="133">
        <v>64</v>
      </c>
      <c r="E67" s="136" t="s">
        <v>481</v>
      </c>
      <c r="F67" s="133">
        <v>14</v>
      </c>
      <c r="G67" s="196">
        <v>395</v>
      </c>
      <c r="H67" s="133">
        <v>28</v>
      </c>
      <c r="I67" s="133">
        <v>54</v>
      </c>
      <c r="J67" s="133">
        <v>16</v>
      </c>
      <c r="K67" s="133">
        <v>1</v>
      </c>
      <c r="L67" s="133">
        <v>0</v>
      </c>
      <c r="M67" s="191">
        <v>103</v>
      </c>
      <c r="N67" s="53"/>
    </row>
    <row r="68" spans="2:14">
      <c r="B68" s="7"/>
      <c r="C68" s="133">
        <v>62</v>
      </c>
      <c r="D68" s="133">
        <v>72</v>
      </c>
      <c r="E68" s="136" t="s">
        <v>491</v>
      </c>
      <c r="F68" s="133">
        <v>13</v>
      </c>
      <c r="G68" s="196">
        <v>393</v>
      </c>
      <c r="H68" s="133">
        <v>28</v>
      </c>
      <c r="I68" s="133">
        <v>46</v>
      </c>
      <c r="J68" s="133">
        <v>24</v>
      </c>
      <c r="K68" s="133">
        <v>2</v>
      </c>
      <c r="L68" s="133">
        <v>0</v>
      </c>
      <c r="M68" s="191">
        <v>99</v>
      </c>
      <c r="N68" s="53"/>
    </row>
    <row r="69" spans="2:14">
      <c r="B69" s="7"/>
      <c r="C69" s="133">
        <v>63</v>
      </c>
      <c r="D69" s="133">
        <v>66</v>
      </c>
      <c r="E69" s="136" t="s">
        <v>479</v>
      </c>
      <c r="F69" s="133">
        <v>19</v>
      </c>
      <c r="G69" s="196">
        <v>418</v>
      </c>
      <c r="H69" s="133">
        <v>18</v>
      </c>
      <c r="I69" s="133">
        <v>48</v>
      </c>
      <c r="J69" s="133">
        <v>30</v>
      </c>
      <c r="K69" s="133">
        <v>4</v>
      </c>
      <c r="L69" s="133">
        <v>0</v>
      </c>
      <c r="M69" s="191">
        <v>99</v>
      </c>
      <c r="N69" s="53"/>
    </row>
    <row r="70" spans="2:14">
      <c r="B70" s="7"/>
      <c r="C70" s="133">
        <v>64</v>
      </c>
      <c r="D70" s="133">
        <v>70</v>
      </c>
      <c r="E70" s="136" t="s">
        <v>494</v>
      </c>
      <c r="F70" s="133">
        <v>10</v>
      </c>
      <c r="G70" s="196">
        <v>377</v>
      </c>
      <c r="H70" s="133">
        <v>29</v>
      </c>
      <c r="I70" s="133">
        <v>48</v>
      </c>
      <c r="J70" s="133">
        <v>20</v>
      </c>
      <c r="K70" s="133">
        <v>2</v>
      </c>
      <c r="L70" s="133">
        <v>0</v>
      </c>
      <c r="M70" s="191">
        <v>97</v>
      </c>
      <c r="N70" s="53"/>
    </row>
    <row r="71" spans="2:14">
      <c r="B71" s="7"/>
      <c r="C71" s="133">
        <v>65</v>
      </c>
      <c r="D71" s="133">
        <v>75</v>
      </c>
      <c r="E71" s="136" t="s">
        <v>504</v>
      </c>
      <c r="F71" s="133">
        <v>22</v>
      </c>
      <c r="G71" s="196">
        <v>380</v>
      </c>
      <c r="H71" s="133">
        <v>26</v>
      </c>
      <c r="I71" s="133">
        <v>51</v>
      </c>
      <c r="J71" s="133">
        <v>20</v>
      </c>
      <c r="K71" s="133">
        <v>3</v>
      </c>
      <c r="L71" s="133">
        <v>0</v>
      </c>
      <c r="M71" s="191">
        <v>95</v>
      </c>
      <c r="N71" s="53"/>
    </row>
    <row r="72" spans="2:14">
      <c r="B72" s="7"/>
      <c r="C72" s="133">
        <v>66</v>
      </c>
      <c r="D72" s="133">
        <v>58</v>
      </c>
      <c r="E72" s="136" t="s">
        <v>345</v>
      </c>
      <c r="F72" s="133">
        <v>12</v>
      </c>
      <c r="G72" s="196">
        <v>405</v>
      </c>
      <c r="H72" s="133">
        <v>19</v>
      </c>
      <c r="I72" s="133">
        <v>45</v>
      </c>
      <c r="J72" s="133">
        <v>31</v>
      </c>
      <c r="K72" s="133">
        <v>4</v>
      </c>
      <c r="L72" s="133">
        <v>0</v>
      </c>
      <c r="M72" s="191">
        <v>95</v>
      </c>
      <c r="N72" s="53"/>
    </row>
    <row r="73" spans="2:14">
      <c r="B73" s="7"/>
      <c r="C73" s="133">
        <v>67</v>
      </c>
      <c r="D73" s="133">
        <v>61</v>
      </c>
      <c r="E73" s="136" t="s">
        <v>484</v>
      </c>
      <c r="F73" s="133">
        <v>13</v>
      </c>
      <c r="G73" s="196">
        <v>387</v>
      </c>
      <c r="H73" s="133">
        <v>21</v>
      </c>
      <c r="I73" s="133">
        <v>49</v>
      </c>
      <c r="J73" s="133">
        <v>26</v>
      </c>
      <c r="K73" s="133">
        <v>4</v>
      </c>
      <c r="L73" s="133">
        <v>0</v>
      </c>
      <c r="M73" s="191">
        <v>93</v>
      </c>
      <c r="N73" s="53"/>
    </row>
    <row r="74" spans="2:14">
      <c r="B74" s="7"/>
      <c r="C74" s="133">
        <v>68</v>
      </c>
      <c r="D74" s="133">
        <v>54</v>
      </c>
      <c r="E74" s="136" t="s">
        <v>354</v>
      </c>
      <c r="F74" s="133">
        <v>3</v>
      </c>
      <c r="G74" s="196">
        <v>348</v>
      </c>
      <c r="H74" s="133">
        <v>31</v>
      </c>
      <c r="I74" s="133">
        <v>57</v>
      </c>
      <c r="J74" s="133">
        <v>10</v>
      </c>
      <c r="K74" s="133">
        <v>1</v>
      </c>
      <c r="L74" s="133">
        <v>0</v>
      </c>
      <c r="M74" s="191">
        <v>93</v>
      </c>
      <c r="N74" s="53"/>
    </row>
    <row r="75" spans="2:14">
      <c r="B75" s="7"/>
      <c r="C75" s="133">
        <v>69</v>
      </c>
      <c r="D75" s="133">
        <v>74</v>
      </c>
      <c r="E75" s="136" t="s">
        <v>669</v>
      </c>
      <c r="F75" s="133">
        <v>13</v>
      </c>
      <c r="G75" s="196">
        <v>372</v>
      </c>
      <c r="H75" s="133">
        <v>22</v>
      </c>
      <c r="I75" s="133">
        <v>53</v>
      </c>
      <c r="J75" s="133">
        <v>22</v>
      </c>
      <c r="K75" s="133">
        <v>2</v>
      </c>
      <c r="L75" s="133">
        <v>0</v>
      </c>
      <c r="M75" s="191">
        <v>93</v>
      </c>
      <c r="N75" s="53"/>
    </row>
    <row r="76" spans="2:14">
      <c r="B76" s="7"/>
      <c r="C76" s="133">
        <v>70</v>
      </c>
      <c r="D76" s="133">
        <v>57</v>
      </c>
      <c r="E76" s="136" t="s">
        <v>352</v>
      </c>
      <c r="F76" s="133">
        <v>15</v>
      </c>
      <c r="G76" s="196">
        <v>377</v>
      </c>
      <c r="H76" s="133">
        <v>20</v>
      </c>
      <c r="I76" s="133">
        <v>50</v>
      </c>
      <c r="J76" s="133">
        <v>27</v>
      </c>
      <c r="K76" s="133">
        <v>3</v>
      </c>
      <c r="L76" s="133">
        <v>0</v>
      </c>
      <c r="M76" s="191">
        <v>91</v>
      </c>
      <c r="N76" s="53"/>
    </row>
    <row r="77" spans="2:14">
      <c r="B77" s="7"/>
      <c r="C77" s="133">
        <v>71</v>
      </c>
      <c r="D77" s="133">
        <v>84</v>
      </c>
      <c r="E77" s="136" t="s">
        <v>334</v>
      </c>
      <c r="F77" s="133">
        <v>11</v>
      </c>
      <c r="G77" s="196">
        <v>368</v>
      </c>
      <c r="H77" s="133">
        <v>23</v>
      </c>
      <c r="I77" s="133">
        <v>47</v>
      </c>
      <c r="J77" s="133">
        <v>28</v>
      </c>
      <c r="K77" s="133">
        <v>3</v>
      </c>
      <c r="L77" s="133">
        <v>0</v>
      </c>
      <c r="M77" s="191">
        <v>90</v>
      </c>
      <c r="N77" s="53"/>
    </row>
    <row r="78" spans="2:14">
      <c r="B78" s="7"/>
      <c r="C78" s="133">
        <v>72</v>
      </c>
      <c r="D78" s="133">
        <v>49</v>
      </c>
      <c r="E78" s="136" t="s">
        <v>496</v>
      </c>
      <c r="F78" s="133">
        <v>15</v>
      </c>
      <c r="G78" s="196">
        <v>334</v>
      </c>
      <c r="H78" s="133">
        <v>29</v>
      </c>
      <c r="I78" s="133">
        <v>53</v>
      </c>
      <c r="J78" s="133">
        <v>17</v>
      </c>
      <c r="K78" s="133">
        <v>1</v>
      </c>
      <c r="L78" s="133">
        <v>0</v>
      </c>
      <c r="M78" s="191">
        <v>87</v>
      </c>
      <c r="N78" s="53"/>
    </row>
    <row r="79" spans="2:14">
      <c r="B79" s="7"/>
      <c r="C79" s="133">
        <v>73</v>
      </c>
      <c r="D79" s="133">
        <v>56</v>
      </c>
      <c r="E79" s="136" t="s">
        <v>505</v>
      </c>
      <c r="F79" s="133">
        <v>17</v>
      </c>
      <c r="G79" s="196">
        <v>331</v>
      </c>
      <c r="H79" s="133">
        <v>30</v>
      </c>
      <c r="I79" s="133">
        <v>49</v>
      </c>
      <c r="J79" s="133">
        <v>20</v>
      </c>
      <c r="K79" s="133">
        <v>1</v>
      </c>
      <c r="L79" s="133">
        <v>0</v>
      </c>
      <c r="M79" s="191">
        <v>86</v>
      </c>
      <c r="N79" s="53"/>
    </row>
    <row r="80" spans="2:14">
      <c r="B80" s="7"/>
      <c r="C80" s="133">
        <v>74</v>
      </c>
      <c r="D80" s="133">
        <v>73</v>
      </c>
      <c r="E80" s="136" t="s">
        <v>323</v>
      </c>
      <c r="F80" s="133">
        <v>12</v>
      </c>
      <c r="G80" s="196">
        <v>321</v>
      </c>
      <c r="H80" s="133">
        <v>26</v>
      </c>
      <c r="I80" s="133">
        <v>52</v>
      </c>
      <c r="J80" s="133">
        <v>21</v>
      </c>
      <c r="K80" s="133">
        <v>1</v>
      </c>
      <c r="L80" s="133">
        <v>0</v>
      </c>
      <c r="M80" s="191">
        <v>82</v>
      </c>
      <c r="N80" s="53"/>
    </row>
    <row r="81" spans="2:14">
      <c r="B81" s="7"/>
      <c r="C81" s="133">
        <v>75</v>
      </c>
      <c r="D81" s="133">
        <v>77</v>
      </c>
      <c r="E81" s="136" t="s">
        <v>658</v>
      </c>
      <c r="F81" s="133">
        <v>15</v>
      </c>
      <c r="G81" s="196">
        <v>353</v>
      </c>
      <c r="H81" s="133">
        <v>16</v>
      </c>
      <c r="I81" s="133">
        <v>43</v>
      </c>
      <c r="J81" s="133">
        <v>34</v>
      </c>
      <c r="K81" s="133">
        <v>6</v>
      </c>
      <c r="L81" s="133">
        <v>0</v>
      </c>
      <c r="M81" s="191">
        <v>80</v>
      </c>
      <c r="N81" s="53"/>
    </row>
    <row r="82" spans="2:14">
      <c r="B82" s="7"/>
      <c r="C82" s="133">
        <v>76</v>
      </c>
      <c r="D82" s="133">
        <v>51</v>
      </c>
      <c r="E82" s="136" t="s">
        <v>377</v>
      </c>
      <c r="F82" s="133">
        <v>14</v>
      </c>
      <c r="G82" s="196">
        <v>308</v>
      </c>
      <c r="H82" s="133">
        <v>26</v>
      </c>
      <c r="I82" s="133">
        <v>50</v>
      </c>
      <c r="J82" s="133">
        <v>22</v>
      </c>
      <c r="K82" s="133">
        <v>2</v>
      </c>
      <c r="L82" s="133">
        <v>0</v>
      </c>
      <c r="M82" s="191">
        <v>78</v>
      </c>
      <c r="N82" s="53"/>
    </row>
    <row r="83" spans="2:14">
      <c r="B83" s="7"/>
      <c r="C83" s="133">
        <v>77</v>
      </c>
      <c r="D83" s="133">
        <v>59</v>
      </c>
      <c r="E83" s="136" t="s">
        <v>369</v>
      </c>
      <c r="F83" s="133">
        <v>9</v>
      </c>
      <c r="G83" s="196">
        <v>271</v>
      </c>
      <c r="H83" s="133">
        <v>40</v>
      </c>
      <c r="I83" s="133">
        <v>45</v>
      </c>
      <c r="J83" s="133">
        <v>13</v>
      </c>
      <c r="K83" s="133">
        <v>2</v>
      </c>
      <c r="L83" s="133">
        <v>0</v>
      </c>
      <c r="M83" s="191">
        <v>74</v>
      </c>
      <c r="N83" s="53"/>
    </row>
    <row r="84" spans="2:14">
      <c r="B84" s="7"/>
      <c r="C84" s="133">
        <v>78</v>
      </c>
      <c r="D84" s="133">
        <v>68</v>
      </c>
      <c r="E84" s="136" t="s">
        <v>488</v>
      </c>
      <c r="F84" s="133">
        <v>11</v>
      </c>
      <c r="G84" s="196">
        <v>291</v>
      </c>
      <c r="H84" s="133">
        <v>24</v>
      </c>
      <c r="I84" s="133">
        <v>54</v>
      </c>
      <c r="J84" s="133">
        <v>20</v>
      </c>
      <c r="K84" s="133">
        <v>2</v>
      </c>
      <c r="L84" s="133">
        <v>0</v>
      </c>
      <c r="M84" s="191">
        <v>73</v>
      </c>
      <c r="N84" s="53"/>
    </row>
    <row r="85" spans="2:14">
      <c r="B85" s="7"/>
      <c r="C85" s="133">
        <v>79</v>
      </c>
      <c r="D85" s="133">
        <v>63</v>
      </c>
      <c r="E85" s="136" t="s">
        <v>773</v>
      </c>
      <c r="F85" s="133">
        <v>12</v>
      </c>
      <c r="G85" s="196">
        <v>249</v>
      </c>
      <c r="H85" s="133">
        <v>41</v>
      </c>
      <c r="I85" s="133">
        <v>42</v>
      </c>
      <c r="J85" s="133">
        <v>16</v>
      </c>
      <c r="K85" s="133">
        <v>1</v>
      </c>
      <c r="L85" s="133">
        <v>0</v>
      </c>
      <c r="M85" s="191">
        <v>68</v>
      </c>
      <c r="N85" s="53"/>
    </row>
    <row r="86" spans="2:14">
      <c r="B86" s="7"/>
      <c r="C86" s="133">
        <v>80</v>
      </c>
      <c r="D86" s="133">
        <v>89</v>
      </c>
      <c r="E86" s="136" t="s">
        <v>353</v>
      </c>
      <c r="F86" s="133">
        <v>14</v>
      </c>
      <c r="G86" s="196">
        <v>290</v>
      </c>
      <c r="H86" s="133">
        <v>19</v>
      </c>
      <c r="I86" s="133">
        <v>40</v>
      </c>
      <c r="J86" s="133">
        <v>34</v>
      </c>
      <c r="K86" s="133">
        <v>6</v>
      </c>
      <c r="L86" s="133">
        <v>1</v>
      </c>
      <c r="M86" s="191">
        <v>66</v>
      </c>
      <c r="N86" s="53"/>
    </row>
    <row r="87" spans="2:14">
      <c r="B87" s="7"/>
      <c r="C87" s="133">
        <v>81</v>
      </c>
      <c r="D87" s="133">
        <v>82</v>
      </c>
      <c r="E87" s="136" t="s">
        <v>498</v>
      </c>
      <c r="F87" s="133">
        <v>17</v>
      </c>
      <c r="G87" s="196">
        <v>296</v>
      </c>
      <c r="H87" s="133">
        <v>11</v>
      </c>
      <c r="I87" s="133">
        <v>41</v>
      </c>
      <c r="J87" s="133">
        <v>41</v>
      </c>
      <c r="K87" s="133">
        <v>7</v>
      </c>
      <c r="L87" s="133">
        <v>0</v>
      </c>
      <c r="M87" s="191">
        <v>64</v>
      </c>
      <c r="N87" s="53"/>
    </row>
    <row r="88" spans="2:14">
      <c r="B88" s="7"/>
      <c r="C88" s="133">
        <v>82</v>
      </c>
      <c r="D88" s="133">
        <v>81</v>
      </c>
      <c r="E88" s="136" t="s">
        <v>1419</v>
      </c>
      <c r="F88" s="133">
        <v>16</v>
      </c>
      <c r="G88" s="196">
        <v>259</v>
      </c>
      <c r="H88" s="133">
        <v>19</v>
      </c>
      <c r="I88" s="133">
        <v>45</v>
      </c>
      <c r="J88" s="133">
        <v>34</v>
      </c>
      <c r="K88" s="133">
        <v>2</v>
      </c>
      <c r="L88" s="133">
        <v>0</v>
      </c>
      <c r="M88" s="191">
        <v>61</v>
      </c>
      <c r="N88" s="53"/>
    </row>
    <row r="89" spans="2:14">
      <c r="B89" s="7"/>
      <c r="C89" s="133">
        <v>83</v>
      </c>
      <c r="D89" s="133">
        <v>96</v>
      </c>
      <c r="E89" s="136" t="s">
        <v>381</v>
      </c>
      <c r="F89" s="133">
        <v>13</v>
      </c>
      <c r="G89" s="196">
        <v>251</v>
      </c>
      <c r="H89" s="133">
        <v>21</v>
      </c>
      <c r="I89" s="133">
        <v>47</v>
      </c>
      <c r="J89" s="133">
        <v>29</v>
      </c>
      <c r="K89" s="133">
        <v>3</v>
      </c>
      <c r="L89" s="133">
        <v>0</v>
      </c>
      <c r="M89" s="191">
        <v>60</v>
      </c>
      <c r="N89" s="53"/>
    </row>
    <row r="90" spans="2:14">
      <c r="B90" s="7"/>
      <c r="C90" s="133">
        <v>84</v>
      </c>
      <c r="D90" s="133">
        <v>91</v>
      </c>
      <c r="E90" s="136" t="s">
        <v>382</v>
      </c>
      <c r="F90" s="133">
        <v>13</v>
      </c>
      <c r="G90" s="196">
        <v>259</v>
      </c>
      <c r="H90" s="133">
        <v>15</v>
      </c>
      <c r="I90" s="133">
        <v>44</v>
      </c>
      <c r="J90" s="133">
        <v>33</v>
      </c>
      <c r="K90" s="133">
        <v>7</v>
      </c>
      <c r="L90" s="133">
        <v>0</v>
      </c>
      <c r="M90" s="191">
        <v>58</v>
      </c>
      <c r="N90" s="53"/>
    </row>
    <row r="91" spans="2:14">
      <c r="B91" s="7"/>
      <c r="C91" s="133">
        <v>85</v>
      </c>
      <c r="D91" s="133">
        <v>78</v>
      </c>
      <c r="E91" s="136" t="s">
        <v>738</v>
      </c>
      <c r="F91" s="133">
        <v>11</v>
      </c>
      <c r="G91" s="196">
        <v>218</v>
      </c>
      <c r="H91" s="133">
        <v>36</v>
      </c>
      <c r="I91" s="133">
        <v>42</v>
      </c>
      <c r="J91" s="133">
        <v>21</v>
      </c>
      <c r="K91" s="133">
        <v>1</v>
      </c>
      <c r="L91" s="133">
        <v>0</v>
      </c>
      <c r="M91" s="191">
        <v>57</v>
      </c>
      <c r="N91" s="53"/>
    </row>
    <row r="92" spans="2:14">
      <c r="B92" s="7"/>
      <c r="C92" s="133">
        <v>86</v>
      </c>
      <c r="D92" s="133">
        <v>94</v>
      </c>
      <c r="E92" s="136" t="s">
        <v>657</v>
      </c>
      <c r="F92" s="133">
        <v>10</v>
      </c>
      <c r="G92" s="196">
        <v>272</v>
      </c>
      <c r="H92" s="133">
        <v>9</v>
      </c>
      <c r="I92" s="133">
        <v>40</v>
      </c>
      <c r="J92" s="133">
        <v>40</v>
      </c>
      <c r="K92" s="133">
        <v>10</v>
      </c>
      <c r="L92" s="133">
        <v>0</v>
      </c>
      <c r="M92" s="191">
        <v>57</v>
      </c>
      <c r="N92" s="53"/>
    </row>
    <row r="93" spans="2:14">
      <c r="B93" s="7"/>
      <c r="C93" s="133">
        <v>87</v>
      </c>
      <c r="D93" s="133">
        <v>99</v>
      </c>
      <c r="E93" s="136" t="s">
        <v>375</v>
      </c>
      <c r="F93" s="133">
        <v>10</v>
      </c>
      <c r="G93" s="196">
        <v>264</v>
      </c>
      <c r="H93" s="133">
        <v>11</v>
      </c>
      <c r="I93" s="133">
        <v>42</v>
      </c>
      <c r="J93" s="133">
        <v>38</v>
      </c>
      <c r="K93" s="133">
        <v>9</v>
      </c>
      <c r="L93" s="133">
        <v>1</v>
      </c>
      <c r="M93" s="191">
        <v>56</v>
      </c>
      <c r="N93" s="53"/>
    </row>
    <row r="94" spans="2:14">
      <c r="B94" s="7"/>
      <c r="C94" s="133">
        <v>88</v>
      </c>
      <c r="D94" s="133">
        <v>100</v>
      </c>
      <c r="E94" s="136" t="s">
        <v>364</v>
      </c>
      <c r="F94" s="133">
        <v>5</v>
      </c>
      <c r="G94" s="196">
        <v>240</v>
      </c>
      <c r="H94" s="133">
        <v>16</v>
      </c>
      <c r="I94" s="133">
        <v>47</v>
      </c>
      <c r="J94" s="133">
        <v>33</v>
      </c>
      <c r="K94" s="133">
        <v>3</v>
      </c>
      <c r="L94" s="133">
        <v>0</v>
      </c>
      <c r="M94" s="191">
        <v>56</v>
      </c>
      <c r="N94" s="53"/>
    </row>
    <row r="95" spans="2:14">
      <c r="B95" s="7"/>
      <c r="C95" s="133">
        <v>89</v>
      </c>
      <c r="D95" s="133">
        <v>79</v>
      </c>
      <c r="E95" s="136" t="s">
        <v>396</v>
      </c>
      <c r="F95" s="133">
        <v>19</v>
      </c>
      <c r="G95" s="196">
        <v>256</v>
      </c>
      <c r="H95" s="133">
        <v>11</v>
      </c>
      <c r="I95" s="133">
        <v>40</v>
      </c>
      <c r="J95" s="133">
        <v>37</v>
      </c>
      <c r="K95" s="133">
        <v>11</v>
      </c>
      <c r="L95" s="133">
        <v>1</v>
      </c>
      <c r="M95" s="191">
        <v>54</v>
      </c>
      <c r="N95" s="53"/>
    </row>
    <row r="96" spans="2:14">
      <c r="B96" s="7"/>
      <c r="C96" s="133">
        <v>90</v>
      </c>
      <c r="D96" s="133">
        <v>93</v>
      </c>
      <c r="E96" s="136" t="s">
        <v>378</v>
      </c>
      <c r="F96" s="133">
        <v>9</v>
      </c>
      <c r="G96" s="196">
        <v>217</v>
      </c>
      <c r="H96" s="133">
        <v>27</v>
      </c>
      <c r="I96" s="133">
        <v>45</v>
      </c>
      <c r="J96" s="133">
        <v>23</v>
      </c>
      <c r="K96" s="133">
        <v>4</v>
      </c>
      <c r="L96" s="133">
        <v>0</v>
      </c>
      <c r="M96" s="191">
        <v>54</v>
      </c>
      <c r="N96" s="53"/>
    </row>
    <row r="97" spans="2:14">
      <c r="B97" s="7"/>
      <c r="C97" s="133">
        <v>91</v>
      </c>
      <c r="D97" s="133">
        <v>85</v>
      </c>
      <c r="E97" s="136" t="s">
        <v>502</v>
      </c>
      <c r="F97" s="133">
        <v>8</v>
      </c>
      <c r="G97" s="196">
        <v>222</v>
      </c>
      <c r="H97" s="133">
        <v>16</v>
      </c>
      <c r="I97" s="133">
        <v>57</v>
      </c>
      <c r="J97" s="133">
        <v>24</v>
      </c>
      <c r="K97" s="133">
        <v>2</v>
      </c>
      <c r="L97" s="133">
        <v>0</v>
      </c>
      <c r="M97" s="191">
        <v>53</v>
      </c>
      <c r="N97" s="53"/>
    </row>
    <row r="98" spans="2:14">
      <c r="B98" s="7"/>
      <c r="C98" s="133">
        <v>92</v>
      </c>
      <c r="D98" s="133">
        <v>88</v>
      </c>
      <c r="E98" s="136" t="s">
        <v>376</v>
      </c>
      <c r="F98" s="133">
        <v>12</v>
      </c>
      <c r="G98" s="196">
        <v>205</v>
      </c>
      <c r="H98" s="133">
        <v>14</v>
      </c>
      <c r="I98" s="133">
        <v>47</v>
      </c>
      <c r="J98" s="133">
        <v>35</v>
      </c>
      <c r="K98" s="133">
        <v>4</v>
      </c>
      <c r="L98" s="133">
        <v>0</v>
      </c>
      <c r="M98" s="191">
        <v>47</v>
      </c>
      <c r="N98" s="53"/>
    </row>
    <row r="99" spans="2:14">
      <c r="B99" s="7"/>
      <c r="C99" s="133">
        <v>93</v>
      </c>
      <c r="D99" s="133">
        <v>87</v>
      </c>
      <c r="E99" s="136" t="s">
        <v>499</v>
      </c>
      <c r="F99" s="133">
        <v>13</v>
      </c>
      <c r="G99" s="196">
        <v>208</v>
      </c>
      <c r="H99" s="133">
        <v>12</v>
      </c>
      <c r="I99" s="133">
        <v>42</v>
      </c>
      <c r="J99" s="133">
        <v>37</v>
      </c>
      <c r="K99" s="133">
        <v>7</v>
      </c>
      <c r="L99" s="133">
        <v>1</v>
      </c>
      <c r="M99" s="191">
        <v>45</v>
      </c>
      <c r="N99" s="53"/>
    </row>
    <row r="100" spans="2:14">
      <c r="B100" s="7"/>
      <c r="C100" s="133">
        <v>94</v>
      </c>
      <c r="D100" s="133">
        <v>95</v>
      </c>
      <c r="E100" s="136" t="s">
        <v>366</v>
      </c>
      <c r="F100" s="133">
        <v>8</v>
      </c>
      <c r="G100" s="196">
        <v>187</v>
      </c>
      <c r="H100" s="133">
        <v>16</v>
      </c>
      <c r="I100" s="133">
        <v>52</v>
      </c>
      <c r="J100" s="133">
        <v>28</v>
      </c>
      <c r="K100" s="133">
        <v>5</v>
      </c>
      <c r="L100" s="133">
        <v>0</v>
      </c>
      <c r="M100" s="191">
        <v>44</v>
      </c>
      <c r="N100" s="53"/>
    </row>
    <row r="101" spans="2:14">
      <c r="B101" s="7"/>
      <c r="C101" s="133">
        <v>95</v>
      </c>
      <c r="D101" s="133">
        <v>92</v>
      </c>
      <c r="E101" s="136" t="s">
        <v>629</v>
      </c>
      <c r="F101" s="133">
        <v>12</v>
      </c>
      <c r="G101" s="196">
        <v>195</v>
      </c>
      <c r="H101" s="133">
        <v>16</v>
      </c>
      <c r="I101" s="133">
        <v>45</v>
      </c>
      <c r="J101" s="133">
        <v>30</v>
      </c>
      <c r="K101" s="133">
        <v>6</v>
      </c>
      <c r="L101" s="133">
        <v>3</v>
      </c>
      <c r="M101" s="191">
        <v>44</v>
      </c>
      <c r="N101" s="53"/>
    </row>
    <row r="102" spans="2:14">
      <c r="B102" s="7"/>
      <c r="C102" s="133">
        <v>96</v>
      </c>
      <c r="D102" s="133">
        <v>105</v>
      </c>
      <c r="E102" s="136" t="s">
        <v>405</v>
      </c>
      <c r="F102" s="133">
        <v>9</v>
      </c>
      <c r="G102" s="196">
        <v>173</v>
      </c>
      <c r="H102" s="133">
        <v>20</v>
      </c>
      <c r="I102" s="133">
        <v>38</v>
      </c>
      <c r="J102" s="133">
        <v>36</v>
      </c>
      <c r="K102" s="133">
        <v>6</v>
      </c>
      <c r="L102" s="133">
        <v>0</v>
      </c>
      <c r="M102" s="191">
        <v>39</v>
      </c>
      <c r="N102" s="53"/>
    </row>
    <row r="103" spans="2:14">
      <c r="B103" s="7"/>
      <c r="C103" s="133">
        <v>97</v>
      </c>
      <c r="D103" s="133">
        <v>97</v>
      </c>
      <c r="E103" s="136" t="s">
        <v>404</v>
      </c>
      <c r="F103" s="133">
        <v>13</v>
      </c>
      <c r="G103" s="196">
        <v>168</v>
      </c>
      <c r="H103" s="133">
        <v>13</v>
      </c>
      <c r="I103" s="133">
        <v>36</v>
      </c>
      <c r="J103" s="133">
        <v>41</v>
      </c>
      <c r="K103" s="133">
        <v>10</v>
      </c>
      <c r="L103" s="133">
        <v>0</v>
      </c>
      <c r="M103" s="191">
        <v>36</v>
      </c>
      <c r="N103" s="53"/>
    </row>
    <row r="104" spans="2:14">
      <c r="B104" s="7"/>
      <c r="C104" s="133">
        <v>98</v>
      </c>
      <c r="D104" s="133">
        <v>107</v>
      </c>
      <c r="E104" s="136" t="s">
        <v>514</v>
      </c>
      <c r="F104" s="133">
        <v>13</v>
      </c>
      <c r="G104" s="196">
        <v>164</v>
      </c>
      <c r="H104" s="133">
        <v>12</v>
      </c>
      <c r="I104" s="133">
        <v>39</v>
      </c>
      <c r="J104" s="133">
        <v>38</v>
      </c>
      <c r="K104" s="133">
        <v>10</v>
      </c>
      <c r="L104" s="133">
        <v>0</v>
      </c>
      <c r="M104" s="191">
        <v>35</v>
      </c>
      <c r="N104" s="53"/>
    </row>
    <row r="105" spans="2:14">
      <c r="B105" s="7"/>
      <c r="C105" s="133">
        <v>99</v>
      </c>
      <c r="D105" s="133">
        <v>115</v>
      </c>
      <c r="E105" s="136" t="s">
        <v>393</v>
      </c>
      <c r="F105" s="133">
        <v>5</v>
      </c>
      <c r="G105" s="196">
        <v>141</v>
      </c>
      <c r="H105" s="133">
        <v>20</v>
      </c>
      <c r="I105" s="133">
        <v>50</v>
      </c>
      <c r="J105" s="133">
        <v>26</v>
      </c>
      <c r="K105" s="133">
        <v>5</v>
      </c>
      <c r="L105" s="133">
        <v>0</v>
      </c>
      <c r="M105" s="191">
        <v>34</v>
      </c>
      <c r="N105" s="53"/>
    </row>
    <row r="106" spans="2:14">
      <c r="B106" s="7"/>
      <c r="C106" s="133">
        <v>100</v>
      </c>
      <c r="D106" s="133">
        <v>110</v>
      </c>
      <c r="E106" s="136" t="s">
        <v>410</v>
      </c>
      <c r="F106" s="133">
        <v>13</v>
      </c>
      <c r="G106" s="196">
        <v>161</v>
      </c>
      <c r="H106" s="133">
        <v>11</v>
      </c>
      <c r="I106" s="133">
        <v>35</v>
      </c>
      <c r="J106" s="133">
        <v>42</v>
      </c>
      <c r="K106" s="133">
        <v>11</v>
      </c>
      <c r="L106" s="133">
        <v>1</v>
      </c>
      <c r="M106" s="191">
        <v>33</v>
      </c>
      <c r="N106" s="53"/>
    </row>
    <row r="107" spans="2:14">
      <c r="B107" s="7"/>
      <c r="C107" s="133">
        <v>101</v>
      </c>
      <c r="D107" s="133">
        <v>86</v>
      </c>
      <c r="E107" s="136" t="s">
        <v>510</v>
      </c>
      <c r="F107" s="133">
        <v>2</v>
      </c>
      <c r="G107" s="196">
        <v>102</v>
      </c>
      <c r="H107" s="133">
        <v>60</v>
      </c>
      <c r="I107" s="133">
        <v>37</v>
      </c>
      <c r="J107" s="133">
        <v>2</v>
      </c>
      <c r="K107" s="133">
        <v>0</v>
      </c>
      <c r="L107" s="133">
        <v>0</v>
      </c>
      <c r="M107" s="191">
        <v>31</v>
      </c>
      <c r="N107" s="53"/>
    </row>
    <row r="108" spans="2:14">
      <c r="B108" s="7"/>
      <c r="C108" s="147">
        <v>102</v>
      </c>
      <c r="D108" s="147">
        <v>108</v>
      </c>
      <c r="E108" s="177" t="s">
        <v>703</v>
      </c>
      <c r="F108" s="147">
        <v>2</v>
      </c>
      <c r="G108" s="197">
        <v>108</v>
      </c>
      <c r="H108" s="147">
        <v>36</v>
      </c>
      <c r="I108" s="147">
        <v>51</v>
      </c>
      <c r="J108" s="147">
        <v>13</v>
      </c>
      <c r="K108" s="147">
        <v>0</v>
      </c>
      <c r="L108" s="147">
        <v>0</v>
      </c>
      <c r="M108" s="197">
        <v>29</v>
      </c>
      <c r="N108" s="53"/>
    </row>
    <row r="109" spans="2:14">
      <c r="B109" s="7"/>
      <c r="C109" s="133">
        <v>103</v>
      </c>
      <c r="D109" s="133">
        <v>104</v>
      </c>
      <c r="E109" s="136" t="s">
        <v>511</v>
      </c>
      <c r="F109" s="133">
        <v>12</v>
      </c>
      <c r="G109" s="196">
        <v>148</v>
      </c>
      <c r="H109" s="133">
        <v>7</v>
      </c>
      <c r="I109" s="133">
        <v>33</v>
      </c>
      <c r="J109" s="133">
        <v>46</v>
      </c>
      <c r="K109" s="133">
        <v>13</v>
      </c>
      <c r="L109" s="133">
        <v>1</v>
      </c>
      <c r="M109" s="191">
        <v>29</v>
      </c>
      <c r="N109" s="53"/>
    </row>
    <row r="110" spans="2:14">
      <c r="B110" s="7"/>
      <c r="C110" s="133">
        <v>104</v>
      </c>
      <c r="D110" s="133">
        <v>101</v>
      </c>
      <c r="E110" s="136" t="s">
        <v>401</v>
      </c>
      <c r="F110" s="133">
        <v>7</v>
      </c>
      <c r="G110" s="196">
        <v>116</v>
      </c>
      <c r="H110" s="133">
        <v>30</v>
      </c>
      <c r="I110" s="133">
        <v>42</v>
      </c>
      <c r="J110" s="133">
        <v>23</v>
      </c>
      <c r="K110" s="133">
        <v>5</v>
      </c>
      <c r="L110" s="133">
        <v>0</v>
      </c>
      <c r="M110" s="191">
        <v>29</v>
      </c>
      <c r="N110" s="53"/>
    </row>
    <row r="111" spans="2:14">
      <c r="B111" s="7"/>
      <c r="C111" s="133">
        <v>105</v>
      </c>
      <c r="D111" s="133">
        <v>102</v>
      </c>
      <c r="E111" s="136" t="s">
        <v>509</v>
      </c>
      <c r="F111" s="133">
        <v>12</v>
      </c>
      <c r="G111" s="196">
        <v>151</v>
      </c>
      <c r="H111" s="133">
        <v>5</v>
      </c>
      <c r="I111" s="133">
        <v>33</v>
      </c>
      <c r="J111" s="133">
        <v>41</v>
      </c>
      <c r="K111" s="133">
        <v>17</v>
      </c>
      <c r="L111" s="133">
        <v>2</v>
      </c>
      <c r="M111" s="191">
        <v>28</v>
      </c>
      <c r="N111" s="53"/>
    </row>
    <row r="112" spans="2:14">
      <c r="B112" s="7"/>
      <c r="C112" s="133">
        <v>106</v>
      </c>
      <c r="D112" s="133">
        <v>83</v>
      </c>
      <c r="E112" s="136" t="s">
        <v>372</v>
      </c>
      <c r="F112" s="133">
        <v>9</v>
      </c>
      <c r="G112" s="196">
        <v>120</v>
      </c>
      <c r="H112" s="133">
        <v>20</v>
      </c>
      <c r="I112" s="133">
        <v>40</v>
      </c>
      <c r="J112" s="133">
        <v>32</v>
      </c>
      <c r="K112" s="133">
        <v>8</v>
      </c>
      <c r="L112" s="133">
        <v>1</v>
      </c>
      <c r="M112" s="191">
        <v>27</v>
      </c>
      <c r="N112" s="53"/>
    </row>
    <row r="113" spans="2:14">
      <c r="B113" s="7"/>
      <c r="C113" s="133">
        <v>107</v>
      </c>
      <c r="D113" s="133">
        <v>111</v>
      </c>
      <c r="E113" s="136" t="s">
        <v>398</v>
      </c>
      <c r="F113" s="133">
        <v>13</v>
      </c>
      <c r="G113" s="196">
        <v>127</v>
      </c>
      <c r="H113" s="133">
        <v>12</v>
      </c>
      <c r="I113" s="133">
        <v>38</v>
      </c>
      <c r="J113" s="133">
        <v>34</v>
      </c>
      <c r="K113" s="133">
        <v>14</v>
      </c>
      <c r="L113" s="133">
        <v>2</v>
      </c>
      <c r="M113" s="191">
        <v>26</v>
      </c>
      <c r="N113" s="53"/>
    </row>
    <row r="114" spans="2:14">
      <c r="B114" s="7"/>
      <c r="C114" s="133">
        <v>108</v>
      </c>
      <c r="D114" s="133">
        <v>109</v>
      </c>
      <c r="E114" s="136" t="s">
        <v>670</v>
      </c>
      <c r="F114" s="133">
        <v>8</v>
      </c>
      <c r="G114" s="196">
        <v>111</v>
      </c>
      <c r="H114" s="133">
        <v>13</v>
      </c>
      <c r="I114" s="133">
        <v>48</v>
      </c>
      <c r="J114" s="133">
        <v>33</v>
      </c>
      <c r="K114" s="133">
        <v>6</v>
      </c>
      <c r="L114" s="133">
        <v>0</v>
      </c>
      <c r="M114" s="191">
        <v>25</v>
      </c>
      <c r="N114" s="53"/>
    </row>
    <row r="115" spans="2:14">
      <c r="B115" s="7"/>
      <c r="C115" s="133">
        <v>109</v>
      </c>
      <c r="D115" s="133">
        <v>114</v>
      </c>
      <c r="E115" s="136" t="s">
        <v>373</v>
      </c>
      <c r="F115" s="133">
        <v>7</v>
      </c>
      <c r="G115" s="196">
        <v>102</v>
      </c>
      <c r="H115" s="133">
        <v>17</v>
      </c>
      <c r="I115" s="133">
        <v>50</v>
      </c>
      <c r="J115" s="133">
        <v>25</v>
      </c>
      <c r="K115" s="133">
        <v>7</v>
      </c>
      <c r="L115" s="133">
        <v>0</v>
      </c>
      <c r="M115" s="191">
        <v>24</v>
      </c>
      <c r="N115" s="53"/>
    </row>
    <row r="116" spans="2:14">
      <c r="B116" s="7"/>
      <c r="C116" s="133">
        <v>110</v>
      </c>
      <c r="D116" s="133">
        <v>106</v>
      </c>
      <c r="E116" s="136" t="s">
        <v>651</v>
      </c>
      <c r="F116" s="133">
        <v>2</v>
      </c>
      <c r="G116" s="196">
        <v>82</v>
      </c>
      <c r="H116" s="133">
        <v>54</v>
      </c>
      <c r="I116" s="133">
        <v>37</v>
      </c>
      <c r="J116" s="133">
        <v>9</v>
      </c>
      <c r="K116" s="133">
        <v>0</v>
      </c>
      <c r="L116" s="133">
        <v>0</v>
      </c>
      <c r="M116" s="191">
        <v>24</v>
      </c>
      <c r="N116" s="53"/>
    </row>
    <row r="117" spans="2:14">
      <c r="B117" s="7"/>
      <c r="C117" s="133">
        <v>111</v>
      </c>
      <c r="D117" s="133">
        <v>103</v>
      </c>
      <c r="E117" s="136" t="s">
        <v>361</v>
      </c>
      <c r="F117" s="133">
        <v>7</v>
      </c>
      <c r="G117" s="196">
        <v>105</v>
      </c>
      <c r="H117" s="133">
        <v>19</v>
      </c>
      <c r="I117" s="133">
        <v>41</v>
      </c>
      <c r="J117" s="133">
        <v>26</v>
      </c>
      <c r="K117" s="133">
        <v>10</v>
      </c>
      <c r="L117" s="133">
        <v>3</v>
      </c>
      <c r="M117" s="191">
        <v>23</v>
      </c>
      <c r="N117" s="53"/>
    </row>
    <row r="118" spans="2:14">
      <c r="B118" s="7"/>
      <c r="C118" s="133">
        <v>112</v>
      </c>
      <c r="D118" s="133">
        <v>90</v>
      </c>
      <c r="E118" s="136" t="s">
        <v>503</v>
      </c>
      <c r="F118" s="133">
        <v>9</v>
      </c>
      <c r="G118" s="196">
        <v>97</v>
      </c>
      <c r="H118" s="133">
        <v>19</v>
      </c>
      <c r="I118" s="133">
        <v>45</v>
      </c>
      <c r="J118" s="133">
        <v>28</v>
      </c>
      <c r="K118" s="133">
        <v>7</v>
      </c>
      <c r="L118" s="133">
        <v>1</v>
      </c>
      <c r="M118" s="191">
        <v>22</v>
      </c>
      <c r="N118" s="53"/>
    </row>
    <row r="119" spans="2:14">
      <c r="B119" s="7"/>
      <c r="C119" s="133">
        <v>113</v>
      </c>
      <c r="D119" s="133">
        <v>112</v>
      </c>
      <c r="E119" s="136" t="s">
        <v>513</v>
      </c>
      <c r="F119" s="133">
        <v>10</v>
      </c>
      <c r="G119" s="196">
        <v>92</v>
      </c>
      <c r="H119" s="133">
        <v>12</v>
      </c>
      <c r="I119" s="133">
        <v>34</v>
      </c>
      <c r="J119" s="133">
        <v>39</v>
      </c>
      <c r="K119" s="133">
        <v>13</v>
      </c>
      <c r="L119" s="133">
        <v>2</v>
      </c>
      <c r="M119" s="191">
        <v>19</v>
      </c>
      <c r="N119" s="53"/>
    </row>
    <row r="120" spans="2:14">
      <c r="B120" s="7"/>
      <c r="C120" s="133">
        <v>114</v>
      </c>
      <c r="D120" s="133">
        <v>98</v>
      </c>
      <c r="E120" s="136" t="s">
        <v>655</v>
      </c>
      <c r="F120" s="133">
        <v>7</v>
      </c>
      <c r="G120" s="196">
        <v>84</v>
      </c>
      <c r="H120" s="133">
        <v>11</v>
      </c>
      <c r="I120" s="133">
        <v>40</v>
      </c>
      <c r="J120" s="133">
        <v>41</v>
      </c>
      <c r="K120" s="133">
        <v>8</v>
      </c>
      <c r="L120" s="133">
        <v>0</v>
      </c>
      <c r="M120" s="191">
        <v>18</v>
      </c>
      <c r="N120" s="53"/>
    </row>
    <row r="121" spans="2:14">
      <c r="B121" s="7"/>
      <c r="C121" s="133">
        <v>115</v>
      </c>
      <c r="D121" s="133">
        <v>121</v>
      </c>
      <c r="E121" s="136" t="s">
        <v>541</v>
      </c>
      <c r="F121" s="133">
        <v>7</v>
      </c>
      <c r="G121" s="196">
        <v>75</v>
      </c>
      <c r="H121" s="133">
        <v>18</v>
      </c>
      <c r="I121" s="133">
        <v>44</v>
      </c>
      <c r="J121" s="133">
        <v>26</v>
      </c>
      <c r="K121" s="133">
        <v>12</v>
      </c>
      <c r="L121" s="133">
        <v>0</v>
      </c>
      <c r="M121" s="191">
        <v>17</v>
      </c>
      <c r="N121" s="53"/>
    </row>
    <row r="122" spans="2:14">
      <c r="B122" s="7"/>
      <c r="C122" s="133">
        <v>116</v>
      </c>
      <c r="D122" s="133">
        <v>113</v>
      </c>
      <c r="E122" s="136" t="s">
        <v>535</v>
      </c>
      <c r="F122" s="133">
        <v>7</v>
      </c>
      <c r="G122" s="196">
        <v>77</v>
      </c>
      <c r="H122" s="133">
        <v>19</v>
      </c>
      <c r="I122" s="133">
        <v>32</v>
      </c>
      <c r="J122" s="133">
        <v>38</v>
      </c>
      <c r="K122" s="133">
        <v>9</v>
      </c>
      <c r="L122" s="133">
        <v>1</v>
      </c>
      <c r="M122" s="191">
        <v>17</v>
      </c>
      <c r="N122" s="53"/>
    </row>
    <row r="123" spans="2:14">
      <c r="B123" s="7"/>
      <c r="C123" s="133">
        <v>117</v>
      </c>
      <c r="D123" s="133">
        <v>118</v>
      </c>
      <c r="E123" s="136" t="s">
        <v>413</v>
      </c>
      <c r="F123" s="133">
        <v>5</v>
      </c>
      <c r="G123" s="196">
        <v>68</v>
      </c>
      <c r="H123" s="133">
        <v>15</v>
      </c>
      <c r="I123" s="133">
        <v>34</v>
      </c>
      <c r="J123" s="133">
        <v>37</v>
      </c>
      <c r="K123" s="133">
        <v>12</v>
      </c>
      <c r="L123" s="133">
        <v>2</v>
      </c>
      <c r="M123" s="191">
        <v>14</v>
      </c>
      <c r="N123" s="53"/>
    </row>
    <row r="124" spans="2:14">
      <c r="B124" s="7"/>
      <c r="C124" s="133">
        <v>118</v>
      </c>
      <c r="D124" s="133">
        <v>119</v>
      </c>
      <c r="E124" s="136" t="s">
        <v>1420</v>
      </c>
      <c r="F124" s="133">
        <v>4</v>
      </c>
      <c r="G124" s="196">
        <v>58</v>
      </c>
      <c r="H124" s="133">
        <v>19</v>
      </c>
      <c r="I124" s="133">
        <v>40</v>
      </c>
      <c r="J124" s="133">
        <v>35</v>
      </c>
      <c r="K124" s="133">
        <v>4</v>
      </c>
      <c r="L124" s="133">
        <v>1</v>
      </c>
      <c r="M124" s="191">
        <v>13</v>
      </c>
      <c r="N124" s="53"/>
    </row>
    <row r="125" spans="2:14">
      <c r="B125" s="7"/>
      <c r="C125" s="133">
        <v>119</v>
      </c>
      <c r="D125" s="133">
        <v>123</v>
      </c>
      <c r="E125" s="136" t="s">
        <v>391</v>
      </c>
      <c r="F125" s="133">
        <v>6</v>
      </c>
      <c r="G125" s="196">
        <v>58</v>
      </c>
      <c r="H125" s="133">
        <v>4</v>
      </c>
      <c r="I125" s="133">
        <v>37</v>
      </c>
      <c r="J125" s="133">
        <v>44</v>
      </c>
      <c r="K125" s="133">
        <v>15</v>
      </c>
      <c r="L125" s="133">
        <v>0</v>
      </c>
      <c r="M125" s="191">
        <v>11</v>
      </c>
      <c r="N125" s="53"/>
    </row>
    <row r="126" spans="2:14">
      <c r="B126" s="7"/>
      <c r="C126" s="133">
        <v>120</v>
      </c>
      <c r="D126" s="133">
        <v>117</v>
      </c>
      <c r="E126" s="136" t="s">
        <v>512</v>
      </c>
      <c r="F126" s="133">
        <v>7</v>
      </c>
      <c r="G126" s="196">
        <v>66</v>
      </c>
      <c r="H126" s="133">
        <v>4</v>
      </c>
      <c r="I126" s="133">
        <v>25</v>
      </c>
      <c r="J126" s="133">
        <v>34</v>
      </c>
      <c r="K126" s="133">
        <v>29</v>
      </c>
      <c r="L126" s="133">
        <v>8</v>
      </c>
      <c r="M126" s="191">
        <v>11</v>
      </c>
      <c r="N126" s="53"/>
    </row>
    <row r="127" spans="2:14">
      <c r="B127" s="7"/>
      <c r="C127" s="133">
        <v>121</v>
      </c>
      <c r="D127" s="133" t="s">
        <v>522</v>
      </c>
      <c r="E127" s="136" t="s">
        <v>935</v>
      </c>
      <c r="F127" s="133">
        <v>2</v>
      </c>
      <c r="G127" s="196">
        <v>71</v>
      </c>
      <c r="H127" s="133">
        <v>3</v>
      </c>
      <c r="I127" s="133">
        <v>13</v>
      </c>
      <c r="J127" s="133">
        <v>45</v>
      </c>
      <c r="K127" s="133">
        <v>34</v>
      </c>
      <c r="L127" s="133">
        <v>5</v>
      </c>
      <c r="M127" s="191">
        <v>10</v>
      </c>
      <c r="N127" s="53"/>
    </row>
    <row r="128" spans="2:14">
      <c r="B128" s="7"/>
      <c r="C128" s="133">
        <v>122</v>
      </c>
      <c r="D128" s="133">
        <v>122</v>
      </c>
      <c r="E128" s="136" t="s">
        <v>609</v>
      </c>
      <c r="F128" s="133">
        <v>2</v>
      </c>
      <c r="G128" s="196">
        <v>45</v>
      </c>
      <c r="H128" s="133">
        <v>12</v>
      </c>
      <c r="I128" s="133">
        <v>45</v>
      </c>
      <c r="J128" s="133">
        <v>37</v>
      </c>
      <c r="K128" s="133">
        <v>6</v>
      </c>
      <c r="L128" s="133">
        <v>0</v>
      </c>
      <c r="M128" s="191">
        <v>10</v>
      </c>
      <c r="N128" s="53"/>
    </row>
    <row r="129" spans="2:14">
      <c r="B129" s="7"/>
      <c r="C129" s="133">
        <v>123</v>
      </c>
      <c r="D129" s="133">
        <v>125</v>
      </c>
      <c r="E129" s="136" t="s">
        <v>1191</v>
      </c>
      <c r="F129" s="133">
        <v>3</v>
      </c>
      <c r="G129" s="196">
        <v>54</v>
      </c>
      <c r="H129" s="133">
        <v>5</v>
      </c>
      <c r="I129" s="133">
        <v>29</v>
      </c>
      <c r="J129" s="133">
        <v>46</v>
      </c>
      <c r="K129" s="133">
        <v>17</v>
      </c>
      <c r="L129" s="133">
        <v>3</v>
      </c>
      <c r="M129" s="191">
        <v>10</v>
      </c>
      <c r="N129" s="53"/>
    </row>
    <row r="130" spans="2:14">
      <c r="B130" s="7"/>
      <c r="C130" s="133">
        <v>124</v>
      </c>
      <c r="D130" s="133" t="s">
        <v>522</v>
      </c>
      <c r="E130" s="136" t="s">
        <v>624</v>
      </c>
      <c r="F130" s="133">
        <v>7</v>
      </c>
      <c r="G130" s="196">
        <v>57</v>
      </c>
      <c r="H130" s="133">
        <v>8</v>
      </c>
      <c r="I130" s="133">
        <v>22</v>
      </c>
      <c r="J130" s="133">
        <v>40</v>
      </c>
      <c r="K130" s="133">
        <v>24</v>
      </c>
      <c r="L130" s="133">
        <v>6</v>
      </c>
      <c r="M130" s="191">
        <v>10</v>
      </c>
      <c r="N130" s="53"/>
    </row>
    <row r="131" spans="2:14">
      <c r="B131" s="7"/>
      <c r="C131" s="133">
        <v>125</v>
      </c>
      <c r="D131" s="133">
        <v>126</v>
      </c>
      <c r="E131" s="136" t="s">
        <v>600</v>
      </c>
      <c r="F131" s="133">
        <v>6</v>
      </c>
      <c r="G131" s="196">
        <v>44</v>
      </c>
      <c r="H131" s="133">
        <v>8</v>
      </c>
      <c r="I131" s="133">
        <v>28</v>
      </c>
      <c r="J131" s="133">
        <v>31</v>
      </c>
      <c r="K131" s="133">
        <v>32</v>
      </c>
      <c r="L131" s="133">
        <v>0</v>
      </c>
      <c r="M131" s="191">
        <v>8</v>
      </c>
      <c r="N131" s="53"/>
    </row>
    <row r="132" spans="2:14">
      <c r="B132" s="7"/>
      <c r="C132" s="133">
        <v>126</v>
      </c>
      <c r="D132" s="133">
        <v>127</v>
      </c>
      <c r="E132" s="136" t="s">
        <v>601</v>
      </c>
      <c r="F132" s="133">
        <v>5</v>
      </c>
      <c r="G132" s="196">
        <v>45</v>
      </c>
      <c r="H132" s="133">
        <v>6</v>
      </c>
      <c r="I132" s="133">
        <v>23</v>
      </c>
      <c r="J132" s="133">
        <v>33</v>
      </c>
      <c r="K132" s="133">
        <v>34</v>
      </c>
      <c r="L132" s="133">
        <v>4</v>
      </c>
      <c r="M132" s="191">
        <v>7</v>
      </c>
      <c r="N132" s="53"/>
    </row>
    <row r="133" spans="2:14">
      <c r="B133" s="7"/>
      <c r="C133" s="133">
        <v>127</v>
      </c>
      <c r="D133" s="133">
        <v>124</v>
      </c>
      <c r="E133" s="136" t="s">
        <v>402</v>
      </c>
      <c r="F133" s="133">
        <v>6</v>
      </c>
      <c r="G133" s="196">
        <v>30</v>
      </c>
      <c r="H133" s="133">
        <v>9</v>
      </c>
      <c r="I133" s="133">
        <v>35</v>
      </c>
      <c r="J133" s="133">
        <v>29</v>
      </c>
      <c r="K133" s="133">
        <v>26</v>
      </c>
      <c r="L133" s="133">
        <v>1</v>
      </c>
      <c r="M133" s="191">
        <v>6</v>
      </c>
      <c r="N133" s="53"/>
    </row>
    <row r="134" spans="2:14">
      <c r="B134" s="7"/>
      <c r="C134" s="133">
        <v>128</v>
      </c>
      <c r="D134" s="133" t="s">
        <v>522</v>
      </c>
      <c r="E134" s="136" t="s">
        <v>973</v>
      </c>
      <c r="F134" s="133">
        <v>2</v>
      </c>
      <c r="G134" s="196">
        <v>25</v>
      </c>
      <c r="H134" s="133">
        <v>5</v>
      </c>
      <c r="I134" s="133">
        <v>50</v>
      </c>
      <c r="J134" s="133">
        <v>34</v>
      </c>
      <c r="K134" s="133">
        <v>11</v>
      </c>
      <c r="L134" s="133">
        <v>0</v>
      </c>
      <c r="M134" s="191">
        <v>5</v>
      </c>
      <c r="N134" s="53"/>
    </row>
    <row r="135" spans="2:14">
      <c r="B135" s="7"/>
      <c r="C135" s="133">
        <v>129</v>
      </c>
      <c r="D135" s="133">
        <v>120</v>
      </c>
      <c r="E135" s="136" t="s">
        <v>1034</v>
      </c>
      <c r="F135" s="133">
        <v>4</v>
      </c>
      <c r="G135" s="196">
        <v>22</v>
      </c>
      <c r="H135" s="133">
        <v>6</v>
      </c>
      <c r="I135" s="133">
        <v>30</v>
      </c>
      <c r="J135" s="133">
        <v>44</v>
      </c>
      <c r="K135" s="133">
        <v>19</v>
      </c>
      <c r="L135" s="133">
        <v>2</v>
      </c>
      <c r="M135" s="191">
        <v>4</v>
      </c>
      <c r="N135" s="53"/>
    </row>
    <row r="136" spans="2:14" hidden="1">
      <c r="B136" s="7"/>
      <c r="C136" s="159" t="s">
        <v>671</v>
      </c>
      <c r="D136" s="160"/>
      <c r="E136" s="161"/>
      <c r="F136" s="160"/>
      <c r="G136" s="193"/>
      <c r="H136" s="160"/>
      <c r="I136" s="160"/>
      <c r="J136" s="160"/>
      <c r="K136" s="160"/>
      <c r="L136" s="160"/>
      <c r="M136" s="194"/>
      <c r="N136" s="53"/>
    </row>
    <row r="137" spans="2:14" ht="49.5" hidden="1">
      <c r="B137" s="7"/>
      <c r="C137" s="151" t="s">
        <v>688</v>
      </c>
      <c r="D137" s="151" t="s">
        <v>689</v>
      </c>
      <c r="E137" s="152" t="s">
        <v>222</v>
      </c>
      <c r="F137" s="153" t="s">
        <v>193</v>
      </c>
      <c r="G137" s="195" t="s">
        <v>194</v>
      </c>
      <c r="H137" s="151" t="s">
        <v>195</v>
      </c>
      <c r="I137" s="151" t="s">
        <v>196</v>
      </c>
      <c r="J137" s="151" t="s">
        <v>197</v>
      </c>
      <c r="K137" s="151" t="s">
        <v>198</v>
      </c>
      <c r="L137" s="151" t="s">
        <v>199</v>
      </c>
      <c r="M137" s="151" t="s">
        <v>690</v>
      </c>
      <c r="N137" s="53"/>
    </row>
    <row r="138" spans="2:14" hidden="1">
      <c r="B138" s="7"/>
      <c r="C138" s="133">
        <v>1</v>
      </c>
      <c r="D138" s="133">
        <v>61</v>
      </c>
      <c r="E138" s="136" t="s">
        <v>490</v>
      </c>
      <c r="F138" s="133">
        <v>1</v>
      </c>
      <c r="G138" s="196">
        <v>110</v>
      </c>
      <c r="H138" s="133">
        <v>31</v>
      </c>
      <c r="I138" s="133">
        <v>52</v>
      </c>
      <c r="J138" s="133">
        <v>15</v>
      </c>
      <c r="K138" s="133">
        <v>2</v>
      </c>
      <c r="L138" s="133">
        <v>0</v>
      </c>
      <c r="M138" s="192">
        <v>342</v>
      </c>
      <c r="N138" s="53"/>
    </row>
    <row r="139" spans="2:14" hidden="1">
      <c r="B139" s="7"/>
      <c r="C139" s="133">
        <v>2</v>
      </c>
      <c r="D139" s="133">
        <v>2</v>
      </c>
      <c r="E139" s="136" t="s">
        <v>385</v>
      </c>
      <c r="F139" s="133">
        <v>1</v>
      </c>
      <c r="G139" s="196">
        <v>99</v>
      </c>
      <c r="H139" s="133">
        <v>56</v>
      </c>
      <c r="I139" s="133">
        <v>26</v>
      </c>
      <c r="J139" s="133">
        <v>12</v>
      </c>
      <c r="K139" s="133">
        <v>3</v>
      </c>
      <c r="L139" s="133">
        <v>3</v>
      </c>
      <c r="M139" s="191">
        <v>325</v>
      </c>
      <c r="N139" s="53"/>
    </row>
    <row r="140" spans="2:14" hidden="1">
      <c r="B140" s="7"/>
      <c r="C140" s="133">
        <v>3</v>
      </c>
      <c r="D140" s="133">
        <v>3</v>
      </c>
      <c r="E140" s="136" t="s">
        <v>506</v>
      </c>
      <c r="F140" s="133">
        <v>1</v>
      </c>
      <c r="G140" s="196">
        <v>103</v>
      </c>
      <c r="H140" s="133">
        <v>35</v>
      </c>
      <c r="I140" s="133">
        <v>44</v>
      </c>
      <c r="J140" s="133">
        <v>18</v>
      </c>
      <c r="K140" s="133">
        <v>3</v>
      </c>
      <c r="L140" s="133">
        <v>0</v>
      </c>
      <c r="M140" s="191">
        <v>322</v>
      </c>
      <c r="N140" s="53"/>
    </row>
    <row r="141" spans="2:14" hidden="1">
      <c r="B141" s="7"/>
      <c r="C141" s="133">
        <v>4</v>
      </c>
      <c r="D141" s="133">
        <v>6</v>
      </c>
      <c r="E141" s="136" t="s">
        <v>415</v>
      </c>
      <c r="F141" s="133">
        <v>1</v>
      </c>
      <c r="G141" s="196">
        <v>60</v>
      </c>
      <c r="H141" s="133">
        <v>37</v>
      </c>
      <c r="I141" s="133">
        <v>40</v>
      </c>
      <c r="J141" s="133">
        <v>17</v>
      </c>
      <c r="K141" s="133">
        <v>6</v>
      </c>
      <c r="L141" s="133">
        <v>0</v>
      </c>
      <c r="M141" s="191">
        <v>183</v>
      </c>
      <c r="N141" s="53"/>
    </row>
    <row r="142" spans="2:14" hidden="1">
      <c r="B142" s="7"/>
      <c r="C142" s="133">
        <v>5</v>
      </c>
      <c r="D142" s="133" t="s">
        <v>522</v>
      </c>
      <c r="E142" s="136" t="s">
        <v>672</v>
      </c>
      <c r="F142" s="133">
        <v>1</v>
      </c>
      <c r="G142" s="196">
        <v>57</v>
      </c>
      <c r="H142" s="133">
        <v>42</v>
      </c>
      <c r="I142" s="133">
        <v>32</v>
      </c>
      <c r="J142" s="133">
        <v>23</v>
      </c>
      <c r="K142" s="133">
        <v>3</v>
      </c>
      <c r="L142" s="133">
        <v>0</v>
      </c>
      <c r="M142" s="191">
        <v>180</v>
      </c>
      <c r="N142" s="53"/>
    </row>
    <row r="143" spans="2:14" hidden="1">
      <c r="B143" s="7"/>
      <c r="C143" s="133">
        <v>6</v>
      </c>
      <c r="D143" s="133">
        <v>4</v>
      </c>
      <c r="E143" s="136" t="s">
        <v>416</v>
      </c>
      <c r="F143" s="133">
        <v>1</v>
      </c>
      <c r="G143" s="196">
        <v>53</v>
      </c>
      <c r="H143" s="133">
        <v>23</v>
      </c>
      <c r="I143" s="133">
        <v>38</v>
      </c>
      <c r="J143" s="133">
        <v>31</v>
      </c>
      <c r="K143" s="133">
        <v>8</v>
      </c>
      <c r="L143" s="133">
        <v>0</v>
      </c>
      <c r="M143" s="191">
        <v>146</v>
      </c>
      <c r="N143" s="53"/>
    </row>
    <row r="144" spans="2:14" hidden="1">
      <c r="B144" s="7"/>
      <c r="C144" s="133">
        <v>7</v>
      </c>
      <c r="D144" s="133">
        <v>8</v>
      </c>
      <c r="E144" s="136" t="s">
        <v>427</v>
      </c>
      <c r="F144" s="133">
        <v>1</v>
      </c>
      <c r="G144" s="196">
        <v>33</v>
      </c>
      <c r="H144" s="133">
        <v>56</v>
      </c>
      <c r="I144" s="133">
        <v>39</v>
      </c>
      <c r="J144" s="133">
        <v>4</v>
      </c>
      <c r="K144" s="133">
        <v>0</v>
      </c>
      <c r="L144" s="133">
        <v>1</v>
      </c>
      <c r="M144" s="191">
        <v>113</v>
      </c>
      <c r="N144" s="53"/>
    </row>
    <row r="145" spans="2:14" hidden="1">
      <c r="B145" s="7"/>
      <c r="C145" s="133">
        <v>8</v>
      </c>
      <c r="D145" s="133">
        <v>9</v>
      </c>
      <c r="E145" s="136" t="s">
        <v>673</v>
      </c>
      <c r="F145" s="133">
        <v>1</v>
      </c>
      <c r="G145" s="196">
        <v>21</v>
      </c>
      <c r="H145" s="133">
        <v>22</v>
      </c>
      <c r="I145" s="133">
        <v>68</v>
      </c>
      <c r="J145" s="133">
        <v>10</v>
      </c>
      <c r="K145" s="133">
        <v>0</v>
      </c>
      <c r="L145" s="133">
        <v>0</v>
      </c>
      <c r="M145" s="191">
        <v>65</v>
      </c>
      <c r="N145" s="53"/>
    </row>
    <row r="146" spans="2:14" hidden="1">
      <c r="B146" s="7"/>
      <c r="C146" s="133">
        <v>9</v>
      </c>
      <c r="D146" s="133">
        <v>17</v>
      </c>
      <c r="E146" s="136" t="s">
        <v>674</v>
      </c>
      <c r="F146" s="133">
        <v>1</v>
      </c>
      <c r="G146" s="196">
        <v>21</v>
      </c>
      <c r="H146" s="133">
        <v>39</v>
      </c>
      <c r="I146" s="133">
        <v>31</v>
      </c>
      <c r="J146" s="133">
        <v>25</v>
      </c>
      <c r="K146" s="133">
        <v>4</v>
      </c>
      <c r="L146" s="133">
        <v>1</v>
      </c>
      <c r="M146" s="191">
        <v>64</v>
      </c>
      <c r="N146" s="53"/>
    </row>
    <row r="147" spans="2:14" hidden="1">
      <c r="B147" s="7"/>
      <c r="C147" s="133">
        <v>10</v>
      </c>
      <c r="D147" s="133">
        <v>7</v>
      </c>
      <c r="E147" s="136" t="s">
        <v>403</v>
      </c>
      <c r="F147" s="133">
        <v>1</v>
      </c>
      <c r="G147" s="196">
        <v>21</v>
      </c>
      <c r="H147" s="133">
        <v>17</v>
      </c>
      <c r="I147" s="133">
        <v>47</v>
      </c>
      <c r="J147" s="133">
        <v>29</v>
      </c>
      <c r="K147" s="133">
        <v>5</v>
      </c>
      <c r="L147" s="133">
        <v>2</v>
      </c>
      <c r="M147" s="191">
        <v>56</v>
      </c>
      <c r="N147" s="53"/>
    </row>
    <row r="148" spans="2:14" hidden="1">
      <c r="B148" s="7"/>
      <c r="C148" s="133">
        <v>12</v>
      </c>
      <c r="D148" s="133">
        <v>128</v>
      </c>
      <c r="E148" s="136" t="s">
        <v>676</v>
      </c>
      <c r="F148" s="133">
        <v>1</v>
      </c>
      <c r="G148" s="196">
        <v>16</v>
      </c>
      <c r="H148" s="133">
        <v>22</v>
      </c>
      <c r="I148" s="133">
        <v>40</v>
      </c>
      <c r="J148" s="133">
        <v>36</v>
      </c>
      <c r="K148" s="133">
        <v>2</v>
      </c>
      <c r="L148" s="133">
        <v>0</v>
      </c>
      <c r="M148" s="192">
        <v>45</v>
      </c>
      <c r="N148" s="53"/>
    </row>
    <row r="149" spans="2:14" hidden="1">
      <c r="B149" s="7"/>
      <c r="C149" s="133">
        <v>11</v>
      </c>
      <c r="D149" s="133">
        <v>14</v>
      </c>
      <c r="E149" s="136" t="s">
        <v>598</v>
      </c>
      <c r="F149" s="133">
        <v>1</v>
      </c>
      <c r="G149" s="196">
        <v>17</v>
      </c>
      <c r="H149" s="133">
        <v>10</v>
      </c>
      <c r="I149" s="133">
        <v>46</v>
      </c>
      <c r="J149" s="133">
        <v>44</v>
      </c>
      <c r="K149" s="133">
        <v>0</v>
      </c>
      <c r="L149" s="133">
        <v>0</v>
      </c>
      <c r="M149" s="191">
        <v>45</v>
      </c>
      <c r="N149" s="53"/>
    </row>
    <row r="150" spans="2:14" hidden="1">
      <c r="B150" s="7"/>
      <c r="C150" s="133">
        <v>13</v>
      </c>
      <c r="D150" s="133">
        <v>10</v>
      </c>
      <c r="E150" s="136" t="s">
        <v>418</v>
      </c>
      <c r="F150" s="133">
        <v>1</v>
      </c>
      <c r="G150" s="196">
        <v>14</v>
      </c>
      <c r="H150" s="133">
        <v>34</v>
      </c>
      <c r="I150" s="133">
        <v>39</v>
      </c>
      <c r="J150" s="133">
        <v>22</v>
      </c>
      <c r="K150" s="133">
        <v>4</v>
      </c>
      <c r="L150" s="133">
        <v>1</v>
      </c>
      <c r="M150" s="191">
        <v>43</v>
      </c>
      <c r="N150" s="53"/>
    </row>
    <row r="151" spans="2:14" hidden="1">
      <c r="B151" s="7"/>
      <c r="C151" s="133">
        <v>14</v>
      </c>
      <c r="D151" s="133">
        <v>18</v>
      </c>
      <c r="E151" s="136" t="s">
        <v>425</v>
      </c>
      <c r="F151" s="133">
        <v>1</v>
      </c>
      <c r="G151" s="196">
        <v>15</v>
      </c>
      <c r="H151" s="133">
        <v>26</v>
      </c>
      <c r="I151" s="133">
        <v>41</v>
      </c>
      <c r="J151" s="133">
        <v>26</v>
      </c>
      <c r="K151" s="133">
        <v>6</v>
      </c>
      <c r="L151" s="133">
        <v>1</v>
      </c>
      <c r="M151" s="191">
        <v>42</v>
      </c>
      <c r="N151" s="53"/>
    </row>
    <row r="152" spans="2:14" hidden="1">
      <c r="B152" s="7"/>
      <c r="C152" s="133">
        <v>15</v>
      </c>
      <c r="D152" s="133">
        <v>16</v>
      </c>
      <c r="E152" s="136" t="s">
        <v>420</v>
      </c>
      <c r="F152" s="133">
        <v>1</v>
      </c>
      <c r="G152" s="196">
        <v>16</v>
      </c>
      <c r="H152" s="133">
        <v>21</v>
      </c>
      <c r="I152" s="133">
        <v>30</v>
      </c>
      <c r="J152" s="133">
        <v>31</v>
      </c>
      <c r="K152" s="133">
        <v>8</v>
      </c>
      <c r="L152" s="133">
        <v>10</v>
      </c>
      <c r="M152" s="191">
        <v>39</v>
      </c>
      <c r="N152" s="53"/>
    </row>
    <row r="153" spans="2:14" hidden="1">
      <c r="B153" s="7"/>
      <c r="C153" s="133">
        <v>16</v>
      </c>
      <c r="D153" s="133">
        <v>13</v>
      </c>
      <c r="E153" s="136" t="s">
        <v>419</v>
      </c>
      <c r="F153" s="133">
        <v>1</v>
      </c>
      <c r="G153" s="196">
        <v>14</v>
      </c>
      <c r="H153" s="133">
        <v>21</v>
      </c>
      <c r="I153" s="133">
        <v>40</v>
      </c>
      <c r="J153" s="133">
        <v>34</v>
      </c>
      <c r="K153" s="133">
        <v>3</v>
      </c>
      <c r="L153" s="133">
        <v>2</v>
      </c>
      <c r="M153" s="191">
        <v>38</v>
      </c>
      <c r="N153" s="53"/>
    </row>
    <row r="154" spans="2:14" hidden="1">
      <c r="B154" s="7"/>
      <c r="C154" s="133">
        <v>17</v>
      </c>
      <c r="D154" s="133" t="s">
        <v>522</v>
      </c>
      <c r="E154" s="136" t="s">
        <v>675</v>
      </c>
      <c r="F154" s="133">
        <v>1</v>
      </c>
      <c r="G154" s="196">
        <v>12</v>
      </c>
      <c r="H154" s="133">
        <v>26</v>
      </c>
      <c r="I154" s="133">
        <v>39</v>
      </c>
      <c r="J154" s="133">
        <v>29</v>
      </c>
      <c r="K154" s="133">
        <v>6</v>
      </c>
      <c r="L154" s="133">
        <v>0</v>
      </c>
      <c r="M154" s="191">
        <v>35</v>
      </c>
      <c r="N154" s="53"/>
    </row>
    <row r="155" spans="2:14" hidden="1">
      <c r="B155" s="7"/>
      <c r="C155" s="133">
        <v>18</v>
      </c>
      <c r="D155" s="133">
        <v>15</v>
      </c>
      <c r="E155" s="136" t="s">
        <v>422</v>
      </c>
      <c r="F155" s="133">
        <v>1</v>
      </c>
      <c r="G155" s="196">
        <v>11</v>
      </c>
      <c r="H155" s="133">
        <v>36</v>
      </c>
      <c r="I155" s="133">
        <v>39</v>
      </c>
      <c r="J155" s="133">
        <v>22</v>
      </c>
      <c r="K155" s="133">
        <v>3</v>
      </c>
      <c r="L155" s="133">
        <v>0</v>
      </c>
      <c r="M155" s="191">
        <v>33</v>
      </c>
      <c r="N155" s="53"/>
    </row>
    <row r="156" spans="2:14" hidden="1">
      <c r="B156" s="7"/>
      <c r="C156" s="133">
        <v>19</v>
      </c>
      <c r="D156" s="133" t="s">
        <v>522</v>
      </c>
      <c r="E156" s="136" t="s">
        <v>417</v>
      </c>
      <c r="F156" s="133">
        <v>1</v>
      </c>
      <c r="G156" s="196">
        <v>12</v>
      </c>
      <c r="H156" s="133">
        <v>18</v>
      </c>
      <c r="I156" s="133">
        <v>50</v>
      </c>
      <c r="J156" s="133">
        <v>24</v>
      </c>
      <c r="K156" s="133">
        <v>8</v>
      </c>
      <c r="L156" s="133">
        <v>0</v>
      </c>
      <c r="M156" s="191">
        <v>32</v>
      </c>
      <c r="N156" s="53"/>
    </row>
    <row r="157" spans="2:14" hidden="1">
      <c r="B157" s="7"/>
      <c r="C157" s="133">
        <v>20</v>
      </c>
      <c r="D157" s="133" t="s">
        <v>466</v>
      </c>
      <c r="E157" s="136" t="s">
        <v>609</v>
      </c>
      <c r="F157" s="133">
        <v>1</v>
      </c>
      <c r="G157" s="196">
        <v>12</v>
      </c>
      <c r="H157" s="133">
        <v>7</v>
      </c>
      <c r="I157" s="133">
        <v>36</v>
      </c>
      <c r="J157" s="133">
        <v>38</v>
      </c>
      <c r="K157" s="133">
        <v>18</v>
      </c>
      <c r="L157" s="133">
        <v>1</v>
      </c>
      <c r="M157" s="191">
        <v>28</v>
      </c>
      <c r="N157" s="53"/>
    </row>
    <row r="158" spans="2:14" hidden="1">
      <c r="B158" s="7"/>
      <c r="C158" s="133">
        <v>21</v>
      </c>
      <c r="D158" s="133">
        <v>19</v>
      </c>
      <c r="E158" s="136" t="s">
        <v>602</v>
      </c>
      <c r="F158" s="133">
        <v>1</v>
      </c>
      <c r="G158" s="196">
        <v>7</v>
      </c>
      <c r="H158" s="133">
        <v>19</v>
      </c>
      <c r="I158" s="133">
        <v>36</v>
      </c>
      <c r="J158" s="133">
        <v>40</v>
      </c>
      <c r="K158" s="133">
        <v>5</v>
      </c>
      <c r="L158" s="133">
        <v>0</v>
      </c>
      <c r="M158" s="191">
        <v>20</v>
      </c>
      <c r="N158" s="53"/>
    </row>
    <row r="159" spans="2:14" hidden="1">
      <c r="B159" s="7"/>
      <c r="C159" s="133">
        <v>22</v>
      </c>
      <c r="D159" s="133">
        <v>22</v>
      </c>
      <c r="E159" s="136" t="s">
        <v>610</v>
      </c>
      <c r="F159" s="133">
        <v>1</v>
      </c>
      <c r="G159" s="196">
        <v>12</v>
      </c>
      <c r="H159" s="133">
        <v>3</v>
      </c>
      <c r="I159" s="133">
        <v>4</v>
      </c>
      <c r="J159" s="133">
        <v>39</v>
      </c>
      <c r="K159" s="133">
        <v>38</v>
      </c>
      <c r="L159" s="133">
        <v>16</v>
      </c>
      <c r="M159" s="191">
        <v>17</v>
      </c>
      <c r="N159" s="53"/>
    </row>
    <row r="160" spans="2:14" hidden="1">
      <c r="B160" s="7"/>
      <c r="C160" s="133">
        <v>23</v>
      </c>
      <c r="D160" s="133">
        <v>21</v>
      </c>
      <c r="E160" s="136" t="s">
        <v>431</v>
      </c>
      <c r="F160" s="133">
        <v>1</v>
      </c>
      <c r="G160" s="196">
        <v>6</v>
      </c>
      <c r="H160" s="133">
        <v>7</v>
      </c>
      <c r="I160" s="133">
        <v>42</v>
      </c>
      <c r="J160" s="133">
        <v>30</v>
      </c>
      <c r="K160" s="133">
        <v>15</v>
      </c>
      <c r="L160" s="133">
        <v>6</v>
      </c>
      <c r="M160" s="191">
        <v>14</v>
      </c>
      <c r="N160" s="53"/>
    </row>
    <row r="161" spans="2:14" hidden="1">
      <c r="B161" s="7"/>
      <c r="C161" s="133">
        <v>24</v>
      </c>
      <c r="D161" s="133" t="s">
        <v>466</v>
      </c>
      <c r="E161" s="136" t="s">
        <v>428</v>
      </c>
      <c r="F161" s="133">
        <v>1</v>
      </c>
      <c r="G161" s="196">
        <v>5</v>
      </c>
      <c r="H161" s="133">
        <v>20</v>
      </c>
      <c r="I161" s="133">
        <v>24</v>
      </c>
      <c r="J161" s="133">
        <v>28</v>
      </c>
      <c r="K161" s="133">
        <v>28</v>
      </c>
      <c r="L161" s="133">
        <v>0</v>
      </c>
      <c r="M161" s="191">
        <v>12</v>
      </c>
      <c r="N161" s="53"/>
    </row>
    <row r="162" spans="2:14" hidden="1">
      <c r="B162" s="7"/>
      <c r="C162" s="133">
        <v>25</v>
      </c>
      <c r="D162" s="133">
        <v>26</v>
      </c>
      <c r="E162" s="136" t="s">
        <v>677</v>
      </c>
      <c r="F162" s="133">
        <v>1</v>
      </c>
      <c r="G162" s="196">
        <v>3</v>
      </c>
      <c r="H162" s="133">
        <v>0</v>
      </c>
      <c r="I162" s="133">
        <v>22</v>
      </c>
      <c r="J162" s="133">
        <v>25</v>
      </c>
      <c r="K162" s="133">
        <v>38</v>
      </c>
      <c r="L162" s="133">
        <v>15</v>
      </c>
      <c r="M162" s="191">
        <v>5</v>
      </c>
      <c r="N162" s="53"/>
    </row>
    <row r="163" spans="2:14" hidden="1">
      <c r="B163" s="7"/>
      <c r="C163" s="133">
        <v>26</v>
      </c>
      <c r="D163" s="133" t="s">
        <v>522</v>
      </c>
      <c r="E163" s="136" t="s">
        <v>622</v>
      </c>
      <c r="F163" s="133">
        <v>1</v>
      </c>
      <c r="G163" s="196">
        <v>3</v>
      </c>
      <c r="H163" s="133">
        <v>0</v>
      </c>
      <c r="I163" s="133">
        <v>0</v>
      </c>
      <c r="J163" s="133">
        <v>20</v>
      </c>
      <c r="K163" s="133">
        <v>67</v>
      </c>
      <c r="L163" s="133">
        <v>13</v>
      </c>
      <c r="M163" s="191">
        <v>3</v>
      </c>
      <c r="N163" s="53"/>
    </row>
    <row r="164" spans="2:14">
      <c r="B164" s="7"/>
      <c r="C164" s="44"/>
      <c r="D164" s="44"/>
      <c r="E164" s="171"/>
      <c r="F164" s="172"/>
      <c r="G164" s="186"/>
      <c r="H164" s="173"/>
      <c r="I164" s="173"/>
      <c r="J164" s="173"/>
      <c r="K164" s="173"/>
      <c r="L164" s="173"/>
      <c r="M164" s="56"/>
      <c r="N164" s="53"/>
    </row>
    <row r="165" spans="2:14">
      <c r="B165" s="7"/>
      <c r="C165" s="81" t="s">
        <v>552</v>
      </c>
      <c r="D165" s="81"/>
      <c r="E165" s="171"/>
      <c r="F165" s="172"/>
      <c r="G165" s="186"/>
      <c r="H165" s="173"/>
      <c r="I165" s="173"/>
      <c r="J165" s="173"/>
      <c r="K165" s="173"/>
      <c r="L165" s="173"/>
      <c r="M165" s="56"/>
      <c r="N165" s="53"/>
    </row>
    <row r="166" spans="2:14" ht="17.25" thickBot="1">
      <c r="B166" s="9"/>
      <c r="C166" s="14" t="s">
        <v>1426</v>
      </c>
      <c r="D166" s="14"/>
      <c r="E166" s="187"/>
      <c r="F166" s="188"/>
      <c r="G166" s="189"/>
      <c r="H166" s="190"/>
      <c r="I166" s="190"/>
      <c r="J166" s="190"/>
      <c r="K166" s="190"/>
      <c r="L166" s="188"/>
      <c r="M166" s="58"/>
      <c r="N166" s="61"/>
    </row>
    <row r="167" spans="3:14">
      <c r="C167" s="62"/>
      <c r="D167" s="62"/>
      <c r="E167" s="167"/>
      <c r="F167" s="168"/>
      <c r="G167" s="168"/>
      <c r="H167" s="170"/>
      <c r="I167" s="170"/>
      <c r="J167" s="170"/>
      <c r="K167" s="170"/>
      <c r="L167" s="170"/>
      <c r="M167" s="63"/>
      <c r="N167" s="42"/>
    </row>
    <row r="168" spans="3:15" ht="28.15" customHeight="1">
      <c r="C168" s="892" t="s">
        <v>1430</v>
      </c>
      <c r="D168" s="892"/>
      <c r="E168" s="892"/>
      <c r="F168" s="892"/>
      <c r="G168" s="892"/>
      <c r="H168" s="892"/>
      <c r="I168" s="892"/>
      <c r="J168" s="892"/>
      <c r="K168" s="892"/>
      <c r="L168" s="892"/>
      <c r="M168" s="892"/>
      <c r="N168" s="175"/>
      <c r="O168" s="141"/>
    </row>
    <row r="169" spans="3:15">
      <c r="C169" s="791"/>
      <c r="D169" s="792"/>
      <c r="E169" s="793"/>
      <c r="F169" s="794"/>
      <c r="G169" s="795"/>
      <c r="H169" s="796"/>
      <c r="I169" s="796"/>
      <c r="J169" s="796"/>
      <c r="K169" s="796"/>
      <c r="L169" s="796"/>
      <c r="M169" s="797"/>
      <c r="N169" s="175"/>
      <c r="O169" s="141"/>
    </row>
    <row r="170" spans="3:15" ht="27" customHeight="1">
      <c r="C170" s="893" t="s">
        <v>1431</v>
      </c>
      <c r="D170" s="893"/>
      <c r="E170" s="893"/>
      <c r="F170" s="893"/>
      <c r="G170" s="893"/>
      <c r="H170" s="893"/>
      <c r="I170" s="893"/>
      <c r="J170" s="893"/>
      <c r="K170" s="893"/>
      <c r="L170" s="893"/>
      <c r="M170" s="893"/>
      <c r="N170" s="175"/>
      <c r="O170" s="141"/>
    </row>
    <row r="171" spans="3:15">
      <c r="C171" s="798"/>
      <c r="D171" s="792"/>
      <c r="E171" s="793"/>
      <c r="F171" s="794"/>
      <c r="G171" s="795"/>
      <c r="H171" s="796"/>
      <c r="I171" s="796"/>
      <c r="J171" s="796"/>
      <c r="K171" s="796"/>
      <c r="L171" s="796"/>
      <c r="M171" s="797"/>
      <c r="N171" s="175"/>
      <c r="O171" s="141"/>
    </row>
    <row r="172" spans="3:15" ht="39" customHeight="1">
      <c r="C172" s="893" t="s">
        <v>1432</v>
      </c>
      <c r="D172" s="893"/>
      <c r="E172" s="893"/>
      <c r="F172" s="893"/>
      <c r="G172" s="893"/>
      <c r="H172" s="893"/>
      <c r="I172" s="893"/>
      <c r="J172" s="893"/>
      <c r="K172" s="893"/>
      <c r="L172" s="893"/>
      <c r="M172" s="893"/>
      <c r="N172" s="175"/>
      <c r="O172" s="141"/>
    </row>
    <row r="173" spans="3:15">
      <c r="C173" s="198"/>
      <c r="D173" s="199"/>
      <c r="E173" s="171"/>
      <c r="F173" s="172"/>
      <c r="G173" s="186"/>
      <c r="H173" s="173"/>
      <c r="I173" s="173"/>
      <c r="J173" s="173"/>
      <c r="K173" s="173"/>
      <c r="L173" s="173"/>
      <c r="M173" s="174"/>
      <c r="N173" s="175"/>
      <c r="O173" s="141"/>
    </row>
    <row r="174" spans="3:15">
      <c r="C174" s="141"/>
      <c r="D174" s="199"/>
      <c r="E174" s="171"/>
      <c r="F174" s="172"/>
      <c r="G174" s="186"/>
      <c r="H174" s="173"/>
      <c r="I174" s="173"/>
      <c r="J174" s="173"/>
      <c r="K174" s="173"/>
      <c r="L174" s="173"/>
      <c r="M174" s="174"/>
      <c r="N174" s="175"/>
      <c r="O174" s="141"/>
    </row>
    <row r="175" spans="3:15">
      <c r="C175" s="198"/>
      <c r="D175" s="199"/>
      <c r="E175" s="171"/>
      <c r="F175" s="172"/>
      <c r="G175" s="186"/>
      <c r="H175" s="173"/>
      <c r="I175" s="173"/>
      <c r="J175" s="173"/>
      <c r="K175" s="173"/>
      <c r="L175" s="173"/>
      <c r="M175" s="174"/>
      <c r="N175" s="175"/>
      <c r="O175" s="141"/>
    </row>
    <row r="176" spans="3:15">
      <c r="C176" s="198"/>
      <c r="D176" s="199"/>
      <c r="E176" s="171"/>
      <c r="F176" s="172"/>
      <c r="G176" s="186"/>
      <c r="H176" s="173"/>
      <c r="I176" s="173"/>
      <c r="J176" s="173"/>
      <c r="K176" s="173"/>
      <c r="L176" s="173"/>
      <c r="M176" s="174"/>
      <c r="N176" s="175"/>
      <c r="O176" s="141"/>
    </row>
    <row r="177" spans="3:15">
      <c r="C177" s="64"/>
      <c r="D177" s="199"/>
      <c r="E177" s="171"/>
      <c r="F177" s="172"/>
      <c r="G177" s="186"/>
      <c r="H177" s="173"/>
      <c r="I177" s="173"/>
      <c r="J177" s="173"/>
      <c r="K177" s="173"/>
      <c r="L177" s="173"/>
      <c r="M177" s="174"/>
      <c r="N177" s="175"/>
      <c r="O177" s="141"/>
    </row>
    <row r="178" spans="3:14">
      <c r="C178" s="64"/>
      <c r="D178" s="65"/>
      <c r="E178" s="171"/>
      <c r="F178" s="172"/>
      <c r="G178" s="186"/>
      <c r="H178" s="173"/>
      <c r="I178" s="173"/>
      <c r="J178" s="173"/>
      <c r="K178" s="173"/>
      <c r="L178" s="173"/>
      <c r="M178" s="56"/>
      <c r="N178" s="42"/>
    </row>
    <row r="179" spans="3:14">
      <c r="C179" s="64"/>
      <c r="D179" s="65"/>
      <c r="E179" s="171"/>
      <c r="F179" s="172"/>
      <c r="G179" s="186"/>
      <c r="H179" s="173"/>
      <c r="I179" s="173"/>
      <c r="J179" s="173"/>
      <c r="K179" s="173"/>
      <c r="L179" s="173"/>
      <c r="M179" s="56"/>
      <c r="N179" s="42"/>
    </row>
    <row r="180" spans="3:14">
      <c r="C180" s="64"/>
      <c r="D180" s="65"/>
      <c r="E180" s="171"/>
      <c r="F180" s="172"/>
      <c r="G180" s="186"/>
      <c r="H180" s="173"/>
      <c r="I180" s="173"/>
      <c r="J180" s="173"/>
      <c r="K180" s="173"/>
      <c r="L180" s="173"/>
      <c r="M180" s="56"/>
      <c r="N180" s="42"/>
    </row>
    <row r="181" spans="3:14">
      <c r="C181" s="65"/>
      <c r="D181" s="65"/>
      <c r="E181" s="171"/>
      <c r="F181" s="172"/>
      <c r="G181" s="186"/>
      <c r="H181" s="173"/>
      <c r="I181" s="173"/>
      <c r="J181" s="173"/>
      <c r="K181" s="173"/>
      <c r="L181" s="173"/>
      <c r="M181" s="56"/>
      <c r="N181" s="42"/>
    </row>
    <row r="182" spans="4:14">
      <c r="D182" s="65"/>
      <c r="E182" s="171"/>
      <c r="F182" s="172"/>
      <c r="G182" s="186"/>
      <c r="H182" s="173"/>
      <c r="I182" s="173"/>
      <c r="J182" s="173"/>
      <c r="K182" s="173"/>
      <c r="L182" s="173"/>
      <c r="M182" s="56"/>
      <c r="N182" s="42"/>
    </row>
    <row r="183" spans="4:14">
      <c r="D183" s="65"/>
      <c r="E183" s="171"/>
      <c r="F183" s="172"/>
      <c r="G183" s="186"/>
      <c r="H183" s="173"/>
      <c r="I183" s="173"/>
      <c r="J183" s="173"/>
      <c r="K183" s="173"/>
      <c r="L183" s="173"/>
      <c r="M183" s="56"/>
      <c r="N183" s="42"/>
    </row>
    <row r="184" spans="4:14">
      <c r="D184" s="65"/>
      <c r="E184" s="171"/>
      <c r="F184" s="172"/>
      <c r="G184" s="186"/>
      <c r="H184" s="173"/>
      <c r="I184" s="173"/>
      <c r="J184" s="173"/>
      <c r="K184" s="173"/>
      <c r="L184" s="173"/>
      <c r="M184" s="56"/>
      <c r="N184" s="42"/>
    </row>
    <row r="185" spans="3:14">
      <c r="C185" s="65"/>
      <c r="D185" s="65"/>
      <c r="E185" s="171"/>
      <c r="F185" s="172"/>
      <c r="G185" s="186"/>
      <c r="H185" s="173"/>
      <c r="I185" s="173"/>
      <c r="J185" s="173"/>
      <c r="K185" s="173"/>
      <c r="L185" s="173"/>
      <c r="M185" s="56"/>
      <c r="N185" s="42"/>
    </row>
    <row r="186" spans="3:14">
      <c r="C186" s="65"/>
      <c r="D186" s="65"/>
      <c r="E186" s="171"/>
      <c r="F186" s="172"/>
      <c r="G186" s="186"/>
      <c r="H186" s="173"/>
      <c r="I186" s="173"/>
      <c r="J186" s="173"/>
      <c r="K186" s="173"/>
      <c r="L186" s="173"/>
      <c r="M186" s="56"/>
      <c r="N186" s="42"/>
    </row>
    <row r="187" spans="3:14">
      <c r="C187" s="65"/>
      <c r="D187" s="65"/>
      <c r="E187" s="171"/>
      <c r="F187" s="172"/>
      <c r="G187" s="186"/>
      <c r="H187" s="173"/>
      <c r="I187" s="173"/>
      <c r="J187" s="173"/>
      <c r="K187" s="173"/>
      <c r="L187" s="173"/>
      <c r="M187" s="56"/>
      <c r="N187" s="42"/>
    </row>
    <row r="188" spans="3:14">
      <c r="C188" s="65"/>
      <c r="D188" s="65"/>
      <c r="E188" s="171"/>
      <c r="F188" s="172"/>
      <c r="G188" s="186"/>
      <c r="H188" s="173"/>
      <c r="I188" s="173"/>
      <c r="J188" s="173"/>
      <c r="K188" s="173"/>
      <c r="L188" s="173"/>
      <c r="M188" s="56"/>
      <c r="N188" s="42"/>
    </row>
    <row r="189" spans="3:14">
      <c r="C189" s="65"/>
      <c r="D189" s="65"/>
      <c r="E189" s="171"/>
      <c r="F189" s="172"/>
      <c r="G189" s="186"/>
      <c r="H189" s="173"/>
      <c r="I189" s="173"/>
      <c r="J189" s="173"/>
      <c r="K189" s="173"/>
      <c r="L189" s="173"/>
      <c r="M189" s="56"/>
      <c r="N189" s="42"/>
    </row>
    <row r="190" spans="3:14">
      <c r="C190" s="65"/>
      <c r="D190" s="65"/>
      <c r="E190" s="171"/>
      <c r="F190" s="172"/>
      <c r="G190" s="186"/>
      <c r="H190" s="173"/>
      <c r="I190" s="173"/>
      <c r="J190" s="173"/>
      <c r="K190" s="173"/>
      <c r="L190" s="173"/>
      <c r="M190" s="56"/>
      <c r="N190" s="42"/>
    </row>
    <row r="191" spans="3:14">
      <c r="C191" s="65"/>
      <c r="D191" s="65"/>
      <c r="E191" s="171"/>
      <c r="F191" s="172"/>
      <c r="G191" s="186"/>
      <c r="H191" s="173"/>
      <c r="I191" s="173"/>
      <c r="J191" s="173"/>
      <c r="K191" s="173"/>
      <c r="L191" s="173"/>
      <c r="M191" s="56"/>
      <c r="N191" s="42"/>
    </row>
    <row r="192" spans="3:14">
      <c r="C192" s="65"/>
      <c r="D192" s="65"/>
      <c r="E192" s="171"/>
      <c r="F192" s="172"/>
      <c r="G192" s="186"/>
      <c r="H192" s="173"/>
      <c r="I192" s="173"/>
      <c r="J192" s="173"/>
      <c r="K192" s="173"/>
      <c r="L192" s="173"/>
      <c r="M192" s="56"/>
      <c r="N192" s="42"/>
    </row>
    <row r="193" spans="3:14">
      <c r="C193" s="65"/>
      <c r="D193" s="65"/>
      <c r="E193" s="171"/>
      <c r="F193" s="172"/>
      <c r="G193" s="186"/>
      <c r="H193" s="173"/>
      <c r="I193" s="173"/>
      <c r="J193" s="173"/>
      <c r="K193" s="173"/>
      <c r="L193" s="173"/>
      <c r="M193" s="56"/>
      <c r="N193" s="42"/>
    </row>
    <row r="194" spans="3:14">
      <c r="C194" s="65"/>
      <c r="D194" s="65"/>
      <c r="E194" s="171"/>
      <c r="F194" s="172"/>
      <c r="G194" s="186"/>
      <c r="H194" s="173"/>
      <c r="I194" s="173"/>
      <c r="J194" s="173"/>
      <c r="K194" s="173"/>
      <c r="L194" s="173"/>
      <c r="M194" s="56"/>
      <c r="N194" s="42"/>
    </row>
    <row r="195" spans="3:14">
      <c r="C195" s="65"/>
      <c r="D195" s="65"/>
      <c r="E195" s="175"/>
      <c r="F195" s="173"/>
      <c r="G195" s="186"/>
      <c r="H195" s="173"/>
      <c r="I195" s="173"/>
      <c r="J195" s="173"/>
      <c r="K195" s="173"/>
      <c r="L195" s="173"/>
      <c r="M195" s="44"/>
      <c r="N195" s="42"/>
    </row>
    <row r="196" spans="3:14">
      <c r="C196" s="65"/>
      <c r="D196" s="65"/>
      <c r="E196" s="175"/>
      <c r="F196" s="173"/>
      <c r="G196" s="186"/>
      <c r="H196" s="173"/>
      <c r="I196" s="173"/>
      <c r="J196" s="173"/>
      <c r="K196" s="173"/>
      <c r="L196" s="173"/>
      <c r="M196" s="44"/>
      <c r="N196" s="42"/>
    </row>
    <row r="197" spans="3:14">
      <c r="C197" s="65"/>
      <c r="D197" s="65"/>
      <c r="E197" s="175"/>
      <c r="F197" s="173"/>
      <c r="G197" s="186"/>
      <c r="H197" s="173"/>
      <c r="I197" s="173"/>
      <c r="J197" s="173"/>
      <c r="K197" s="173"/>
      <c r="L197" s="173"/>
      <c r="M197" s="44"/>
      <c r="N197" s="42"/>
    </row>
    <row r="198" spans="3:14">
      <c r="C198" s="65"/>
      <c r="D198" s="65"/>
      <c r="E198" s="175"/>
      <c r="F198" s="173"/>
      <c r="G198" s="186"/>
      <c r="H198" s="173"/>
      <c r="I198" s="173"/>
      <c r="J198" s="173"/>
      <c r="K198" s="173"/>
      <c r="L198" s="173"/>
      <c r="M198" s="44"/>
      <c r="N198" s="42"/>
    </row>
    <row r="199" spans="3:14">
      <c r="C199" s="65"/>
      <c r="D199" s="65"/>
      <c r="E199" s="175"/>
      <c r="F199" s="173"/>
      <c r="G199" s="186"/>
      <c r="H199" s="173"/>
      <c r="I199" s="173"/>
      <c r="J199" s="173"/>
      <c r="K199" s="173"/>
      <c r="L199" s="173"/>
      <c r="M199" s="44"/>
      <c r="N199" s="42"/>
    </row>
    <row r="200" spans="3:14">
      <c r="C200" s="65"/>
      <c r="D200" s="65"/>
      <c r="E200" s="175"/>
      <c r="F200" s="173"/>
      <c r="H200" s="173"/>
      <c r="I200" s="173"/>
      <c r="J200" s="173"/>
      <c r="K200" s="173"/>
      <c r="L200" s="173"/>
      <c r="M200" s="44"/>
      <c r="N200" s="42"/>
    </row>
    <row r="201" spans="3:14">
      <c r="C201" s="65"/>
      <c r="D201" s="65"/>
      <c r="E201" s="175"/>
      <c r="F201" s="173"/>
      <c r="H201" s="173"/>
      <c r="I201" s="173"/>
      <c r="J201" s="173"/>
      <c r="K201" s="173"/>
      <c r="L201" s="173"/>
      <c r="M201" s="44"/>
      <c r="N201" s="42"/>
    </row>
    <row r="202" spans="3:14">
      <c r="C202" s="65"/>
      <c r="D202" s="65"/>
      <c r="E202" s="175"/>
      <c r="F202" s="173"/>
      <c r="H202" s="173"/>
      <c r="I202" s="173"/>
      <c r="J202" s="173"/>
      <c r="K202" s="173"/>
      <c r="L202" s="173"/>
      <c r="M202" s="44"/>
      <c r="N202" s="42"/>
    </row>
    <row r="203" spans="3:14">
      <c r="C203" s="65"/>
      <c r="D203" s="65"/>
      <c r="E203" s="175"/>
      <c r="F203" s="173"/>
      <c r="H203" s="173"/>
      <c r="I203" s="173"/>
      <c r="J203" s="173"/>
      <c r="K203" s="173"/>
      <c r="L203" s="173"/>
      <c r="M203" s="44"/>
      <c r="N203" s="42"/>
    </row>
    <row r="204" spans="3:14">
      <c r="C204" s="65"/>
      <c r="D204" s="65"/>
      <c r="E204" s="175"/>
      <c r="F204" s="173"/>
      <c r="H204" s="173"/>
      <c r="I204" s="173"/>
      <c r="J204" s="173"/>
      <c r="K204" s="173"/>
      <c r="L204" s="173"/>
      <c r="M204" s="44"/>
      <c r="N204" s="42"/>
    </row>
    <row r="205" spans="3:14">
      <c r="C205" s="65"/>
      <c r="D205" s="65"/>
      <c r="E205" s="175"/>
      <c r="F205" s="173"/>
      <c r="H205" s="173"/>
      <c r="I205" s="173"/>
      <c r="J205" s="173"/>
      <c r="K205" s="173"/>
      <c r="L205" s="173"/>
      <c r="M205" s="44"/>
      <c r="N205" s="42"/>
    </row>
    <row r="206" spans="3:14">
      <c r="C206" s="65"/>
      <c r="D206" s="65"/>
      <c r="E206" s="175"/>
      <c r="F206" s="173"/>
      <c r="H206" s="173"/>
      <c r="I206" s="173"/>
      <c r="J206" s="173"/>
      <c r="K206" s="173"/>
      <c r="L206" s="173"/>
      <c r="M206" s="44"/>
      <c r="N206" s="42"/>
    </row>
    <row r="207" spans="3:14">
      <c r="C207" s="65"/>
      <c r="D207" s="65"/>
      <c r="E207" s="175"/>
      <c r="F207" s="173"/>
      <c r="H207" s="173"/>
      <c r="I207" s="173"/>
      <c r="J207" s="173"/>
      <c r="K207" s="173"/>
      <c r="L207" s="173"/>
      <c r="M207" s="44"/>
      <c r="N207" s="42"/>
    </row>
    <row r="208" spans="3:14">
      <c r="C208" s="65"/>
      <c r="D208" s="65"/>
      <c r="E208" s="175"/>
      <c r="F208" s="173"/>
      <c r="H208" s="173"/>
      <c r="I208" s="173"/>
      <c r="J208" s="173"/>
      <c r="K208" s="173"/>
      <c r="L208" s="173"/>
      <c r="M208" s="44"/>
      <c r="N208" s="42"/>
    </row>
    <row r="209" spans="3:14">
      <c r="C209" s="65"/>
      <c r="D209" s="65"/>
      <c r="E209" s="175"/>
      <c r="F209" s="173"/>
      <c r="H209" s="173"/>
      <c r="I209" s="173"/>
      <c r="J209" s="173"/>
      <c r="K209" s="173"/>
      <c r="L209" s="173"/>
      <c r="M209" s="44"/>
      <c r="N209" s="42"/>
    </row>
    <row r="210" spans="3:14">
      <c r="C210" s="65"/>
      <c r="D210" s="65"/>
      <c r="E210" s="175"/>
      <c r="F210" s="173"/>
      <c r="H210" s="173"/>
      <c r="I210" s="173"/>
      <c r="J210" s="173"/>
      <c r="K210" s="173"/>
      <c r="L210" s="173"/>
      <c r="M210" s="44"/>
      <c r="N210" s="42"/>
    </row>
    <row r="211" spans="3:14">
      <c r="C211" s="65"/>
      <c r="D211" s="65"/>
      <c r="E211" s="175"/>
      <c r="F211" s="173"/>
      <c r="H211" s="173"/>
      <c r="I211" s="173"/>
      <c r="J211" s="173"/>
      <c r="K211" s="173"/>
      <c r="L211" s="173"/>
      <c r="M211" s="44"/>
      <c r="N211" s="42"/>
    </row>
    <row r="212" spans="3:14">
      <c r="C212" s="65"/>
      <c r="D212" s="65"/>
      <c r="E212" s="175"/>
      <c r="F212" s="173"/>
      <c r="H212" s="173"/>
      <c r="I212" s="173"/>
      <c r="J212" s="173"/>
      <c r="K212" s="173"/>
      <c r="L212" s="173"/>
      <c r="M212" s="44"/>
      <c r="N212" s="42"/>
    </row>
    <row r="213" spans="3:14">
      <c r="C213" s="65"/>
      <c r="D213" s="65"/>
      <c r="E213" s="175"/>
      <c r="F213" s="173"/>
      <c r="H213" s="173"/>
      <c r="I213" s="173"/>
      <c r="J213" s="173"/>
      <c r="K213" s="173"/>
      <c r="L213" s="173"/>
      <c r="M213" s="44"/>
      <c r="N213" s="42"/>
    </row>
    <row r="214" spans="3:14">
      <c r="C214" s="65"/>
      <c r="D214" s="65"/>
      <c r="E214" s="175"/>
      <c r="F214" s="173"/>
      <c r="H214" s="173"/>
      <c r="I214" s="173"/>
      <c r="J214" s="173"/>
      <c r="K214" s="173"/>
      <c r="L214" s="173"/>
      <c r="M214" s="44"/>
      <c r="N214" s="42"/>
    </row>
    <row r="215" spans="3:14">
      <c r="C215" s="65"/>
      <c r="D215" s="65"/>
      <c r="E215" s="175"/>
      <c r="F215" s="173"/>
      <c r="H215" s="173"/>
      <c r="I215" s="173"/>
      <c r="J215" s="173"/>
      <c r="K215" s="173"/>
      <c r="L215" s="173"/>
      <c r="M215" s="44"/>
      <c r="N215" s="42"/>
    </row>
    <row r="216" spans="3:14">
      <c r="C216" s="65"/>
      <c r="D216" s="65"/>
      <c r="E216" s="175"/>
      <c r="F216" s="173"/>
      <c r="H216" s="173"/>
      <c r="I216" s="173"/>
      <c r="J216" s="173"/>
      <c r="K216" s="173"/>
      <c r="L216" s="173"/>
      <c r="M216" s="44"/>
      <c r="N216" s="42"/>
    </row>
    <row r="217" spans="3:14">
      <c r="C217" s="65"/>
      <c r="D217" s="65"/>
      <c r="E217" s="175"/>
      <c r="F217" s="173"/>
      <c r="H217" s="173"/>
      <c r="I217" s="173"/>
      <c r="J217" s="173"/>
      <c r="K217" s="173"/>
      <c r="L217" s="173"/>
      <c r="M217" s="44"/>
      <c r="N217" s="42"/>
    </row>
    <row r="218" spans="3:14">
      <c r="C218" s="65"/>
      <c r="D218" s="65"/>
      <c r="E218" s="175"/>
      <c r="F218" s="173"/>
      <c r="H218" s="173"/>
      <c r="I218" s="173"/>
      <c r="J218" s="173"/>
      <c r="K218" s="173"/>
      <c r="L218" s="173"/>
      <c r="M218" s="44"/>
      <c r="N218" s="42"/>
    </row>
    <row r="219" spans="3:14">
      <c r="C219" s="65"/>
      <c r="D219" s="65"/>
      <c r="E219" s="175"/>
      <c r="F219" s="173"/>
      <c r="H219" s="173"/>
      <c r="I219" s="173"/>
      <c r="J219" s="173"/>
      <c r="K219" s="173"/>
      <c r="L219" s="173"/>
      <c r="M219" s="44"/>
      <c r="N219" s="42"/>
    </row>
    <row r="220" spans="3:14">
      <c r="C220" s="65"/>
      <c r="D220" s="65"/>
      <c r="E220" s="175"/>
      <c r="F220" s="173"/>
      <c r="H220" s="173"/>
      <c r="I220" s="173"/>
      <c r="J220" s="173"/>
      <c r="K220" s="173"/>
      <c r="L220" s="173"/>
      <c r="M220" s="44"/>
      <c r="N220" s="42"/>
    </row>
    <row r="221" spans="3:14">
      <c r="C221" s="65"/>
      <c r="D221" s="65"/>
      <c r="E221" s="175"/>
      <c r="F221" s="173"/>
      <c r="H221" s="173"/>
      <c r="I221" s="173"/>
      <c r="J221" s="173"/>
      <c r="K221" s="173"/>
      <c r="L221" s="173"/>
      <c r="M221" s="44"/>
      <c r="N221" s="42"/>
    </row>
    <row r="222" spans="3:14">
      <c r="C222" s="65"/>
      <c r="D222" s="65"/>
      <c r="E222" s="175"/>
      <c r="F222" s="173"/>
      <c r="H222" s="173"/>
      <c r="I222" s="173"/>
      <c r="J222" s="173"/>
      <c r="K222" s="173"/>
      <c r="L222" s="173"/>
      <c r="M222" s="44"/>
      <c r="N222" s="42"/>
    </row>
    <row r="223" spans="3:14">
      <c r="C223" s="65"/>
      <c r="D223" s="65"/>
      <c r="E223" s="175"/>
      <c r="F223" s="173"/>
      <c r="H223" s="173"/>
      <c r="I223" s="173"/>
      <c r="J223" s="173"/>
      <c r="K223" s="173"/>
      <c r="L223" s="173"/>
      <c r="M223" s="44"/>
      <c r="N223" s="42"/>
    </row>
    <row r="224" spans="3:14">
      <c r="C224" s="65"/>
      <c r="D224" s="65"/>
      <c r="E224" s="175"/>
      <c r="F224" s="173"/>
      <c r="H224" s="173"/>
      <c r="I224" s="173"/>
      <c r="J224" s="173"/>
      <c r="K224" s="173"/>
      <c r="L224" s="173"/>
      <c r="M224" s="44"/>
      <c r="N224" s="42"/>
    </row>
    <row r="225" spans="3:14">
      <c r="C225" s="65"/>
      <c r="D225" s="65"/>
      <c r="E225" s="175"/>
      <c r="F225" s="173"/>
      <c r="H225" s="173"/>
      <c r="I225" s="173"/>
      <c r="J225" s="173"/>
      <c r="K225" s="173"/>
      <c r="L225" s="173"/>
      <c r="M225" s="44"/>
      <c r="N225" s="42"/>
    </row>
    <row r="226" spans="3:14">
      <c r="C226" s="65"/>
      <c r="D226" s="65"/>
      <c r="E226" s="175"/>
      <c r="F226" s="173"/>
      <c r="H226" s="173"/>
      <c r="I226" s="173"/>
      <c r="J226" s="173"/>
      <c r="K226" s="173"/>
      <c r="L226" s="173"/>
      <c r="M226" s="44"/>
      <c r="N226" s="42"/>
    </row>
    <row r="227" spans="3:14">
      <c r="C227" s="65"/>
      <c r="D227" s="65"/>
      <c r="E227" s="175"/>
      <c r="F227" s="173"/>
      <c r="H227" s="173"/>
      <c r="I227" s="173"/>
      <c r="J227" s="173"/>
      <c r="K227" s="173"/>
      <c r="L227" s="173"/>
      <c r="M227" s="44"/>
      <c r="N227" s="42"/>
    </row>
    <row r="228" spans="3:14">
      <c r="C228" s="65"/>
      <c r="D228" s="65"/>
      <c r="E228" s="175"/>
      <c r="F228" s="173"/>
      <c r="H228" s="173"/>
      <c r="I228" s="173"/>
      <c r="J228" s="173"/>
      <c r="K228" s="173"/>
      <c r="L228" s="173"/>
      <c r="M228" s="44"/>
      <c r="N228" s="42"/>
    </row>
    <row r="229" spans="3:14">
      <c r="C229" s="65"/>
      <c r="D229" s="65"/>
      <c r="E229" s="175"/>
      <c r="F229" s="173"/>
      <c r="H229" s="173"/>
      <c r="I229" s="173"/>
      <c r="J229" s="173"/>
      <c r="K229" s="173"/>
      <c r="L229" s="173"/>
      <c r="M229" s="44"/>
      <c r="N229" s="42"/>
    </row>
    <row r="230" spans="3:14">
      <c r="C230" s="65"/>
      <c r="D230" s="65"/>
      <c r="E230" s="175"/>
      <c r="F230" s="173"/>
      <c r="H230" s="173"/>
      <c r="I230" s="173"/>
      <c r="J230" s="173"/>
      <c r="K230" s="173"/>
      <c r="L230" s="173"/>
      <c r="M230" s="44"/>
      <c r="N230" s="42"/>
    </row>
    <row r="231" spans="3:14">
      <c r="C231" s="65"/>
      <c r="D231" s="65"/>
      <c r="E231" s="175"/>
      <c r="F231" s="173"/>
      <c r="H231" s="173"/>
      <c r="I231" s="173"/>
      <c r="J231" s="173"/>
      <c r="K231" s="173"/>
      <c r="L231" s="173"/>
      <c r="M231" s="44"/>
      <c r="N231" s="42"/>
    </row>
    <row r="232" spans="3:14">
      <c r="C232" s="65"/>
      <c r="D232" s="65"/>
      <c r="E232" s="175"/>
      <c r="F232" s="173"/>
      <c r="H232" s="173"/>
      <c r="I232" s="173"/>
      <c r="J232" s="173"/>
      <c r="K232" s="173"/>
      <c r="L232" s="173"/>
      <c r="M232" s="44"/>
      <c r="N232" s="42"/>
    </row>
    <row r="233" spans="3:14">
      <c r="C233" s="65"/>
      <c r="D233" s="65"/>
      <c r="E233" s="175"/>
      <c r="F233" s="173"/>
      <c r="H233" s="173"/>
      <c r="I233" s="173"/>
      <c r="J233" s="173"/>
      <c r="K233" s="173"/>
      <c r="L233" s="173"/>
      <c r="M233" s="44"/>
      <c r="N233" s="42"/>
    </row>
    <row r="234" spans="3:14">
      <c r="C234" s="65"/>
      <c r="D234" s="65"/>
      <c r="E234" s="175"/>
      <c r="F234" s="173"/>
      <c r="H234" s="173"/>
      <c r="I234" s="173"/>
      <c r="J234" s="173"/>
      <c r="K234" s="173"/>
      <c r="L234" s="173"/>
      <c r="M234" s="44"/>
      <c r="N234" s="42"/>
    </row>
    <row r="235" spans="3:14">
      <c r="C235" s="65"/>
      <c r="D235" s="65"/>
      <c r="E235" s="175"/>
      <c r="F235" s="173"/>
      <c r="H235" s="173"/>
      <c r="I235" s="173"/>
      <c r="J235" s="173"/>
      <c r="K235" s="173"/>
      <c r="L235" s="173"/>
      <c r="M235" s="44"/>
      <c r="N235" s="42"/>
    </row>
    <row r="236" spans="3:14">
      <c r="C236" s="65"/>
      <c r="D236" s="65"/>
      <c r="E236" s="175"/>
      <c r="F236" s="173"/>
      <c r="H236" s="173"/>
      <c r="I236" s="173"/>
      <c r="J236" s="173"/>
      <c r="K236" s="173"/>
      <c r="L236" s="173"/>
      <c r="M236" s="44"/>
      <c r="N236" s="42"/>
    </row>
    <row r="237" spans="3:14">
      <c r="C237" s="65"/>
      <c r="D237" s="65"/>
      <c r="E237" s="175"/>
      <c r="F237" s="173"/>
      <c r="H237" s="173"/>
      <c r="I237" s="173"/>
      <c r="J237" s="173"/>
      <c r="K237" s="173"/>
      <c r="L237" s="173"/>
      <c r="M237" s="44"/>
      <c r="N237" s="42"/>
    </row>
    <row r="238" spans="3:14">
      <c r="C238" s="65"/>
      <c r="D238" s="65"/>
      <c r="E238" s="175"/>
      <c r="F238" s="173"/>
      <c r="H238" s="173"/>
      <c r="I238" s="173"/>
      <c r="J238" s="173"/>
      <c r="K238" s="173"/>
      <c r="L238" s="173"/>
      <c r="M238" s="44"/>
      <c r="N238" s="42"/>
    </row>
    <row r="239" spans="3:14">
      <c r="C239" s="65"/>
      <c r="D239" s="65"/>
      <c r="E239" s="175"/>
      <c r="F239" s="173"/>
      <c r="H239" s="173"/>
      <c r="I239" s="173"/>
      <c r="J239" s="173"/>
      <c r="K239" s="173"/>
      <c r="L239" s="173"/>
      <c r="M239" s="44"/>
      <c r="N239" s="42"/>
    </row>
    <row r="240" spans="3:14">
      <c r="C240" s="65"/>
      <c r="D240" s="65"/>
      <c r="E240" s="175"/>
      <c r="F240" s="173"/>
      <c r="H240" s="173"/>
      <c r="I240" s="173"/>
      <c r="J240" s="173"/>
      <c r="K240" s="173"/>
      <c r="L240" s="173"/>
      <c r="M240" s="44"/>
      <c r="N240" s="42"/>
    </row>
    <row r="241" spans="3:14">
      <c r="C241" s="65"/>
      <c r="D241" s="65"/>
      <c r="E241" s="175"/>
      <c r="F241" s="173"/>
      <c r="H241" s="173"/>
      <c r="I241" s="173"/>
      <c r="J241" s="173"/>
      <c r="K241" s="173"/>
      <c r="L241" s="173"/>
      <c r="M241" s="44"/>
      <c r="N241" s="42"/>
    </row>
    <row r="242" spans="3:14">
      <c r="C242" s="65"/>
      <c r="D242" s="65"/>
      <c r="E242" s="175"/>
      <c r="F242" s="173"/>
      <c r="H242" s="173"/>
      <c r="I242" s="173"/>
      <c r="J242" s="173"/>
      <c r="K242" s="173"/>
      <c r="L242" s="173"/>
      <c r="M242" s="44"/>
      <c r="N242" s="42"/>
    </row>
    <row r="243" spans="3:14">
      <c r="C243" s="65"/>
      <c r="D243" s="65"/>
      <c r="E243" s="175"/>
      <c r="F243" s="173"/>
      <c r="H243" s="173"/>
      <c r="I243" s="173"/>
      <c r="J243" s="173"/>
      <c r="K243" s="173"/>
      <c r="L243" s="173"/>
      <c r="M243" s="44"/>
      <c r="N243" s="42"/>
    </row>
    <row r="244" spans="3:14">
      <c r="C244" s="65"/>
      <c r="D244" s="65"/>
      <c r="E244" s="175"/>
      <c r="F244" s="173"/>
      <c r="H244" s="173"/>
      <c r="I244" s="173"/>
      <c r="J244" s="173"/>
      <c r="K244" s="173"/>
      <c r="L244" s="173"/>
      <c r="M244" s="44"/>
      <c r="N244" s="42"/>
    </row>
    <row r="245" spans="3:14">
      <c r="C245" s="65"/>
      <c r="D245" s="65"/>
      <c r="E245" s="175"/>
      <c r="F245" s="173"/>
      <c r="H245" s="173"/>
      <c r="I245" s="173"/>
      <c r="J245" s="173"/>
      <c r="K245" s="173"/>
      <c r="L245" s="173"/>
      <c r="M245" s="44"/>
      <c r="N245" s="42"/>
    </row>
    <row r="246" spans="3:14">
      <c r="C246" s="65"/>
      <c r="D246" s="65"/>
      <c r="E246" s="175"/>
      <c r="F246" s="173"/>
      <c r="H246" s="173"/>
      <c r="I246" s="173"/>
      <c r="J246" s="173"/>
      <c r="K246" s="173"/>
      <c r="L246" s="173"/>
      <c r="M246" s="44"/>
      <c r="N246" s="42"/>
    </row>
    <row r="247" spans="3:14">
      <c r="C247" s="65"/>
      <c r="D247" s="65"/>
      <c r="E247" s="175"/>
      <c r="F247" s="173"/>
      <c r="H247" s="173"/>
      <c r="I247" s="173"/>
      <c r="J247" s="173"/>
      <c r="K247" s="173"/>
      <c r="L247" s="173"/>
      <c r="M247" s="44"/>
      <c r="N247" s="42"/>
    </row>
    <row r="248" spans="3:14">
      <c r="C248" s="65"/>
      <c r="D248" s="65"/>
      <c r="E248" s="175"/>
      <c r="F248" s="173"/>
      <c r="H248" s="173"/>
      <c r="I248" s="173"/>
      <c r="J248" s="173"/>
      <c r="K248" s="173"/>
      <c r="L248" s="173"/>
      <c r="M248" s="44"/>
      <c r="N248" s="42"/>
    </row>
    <row r="249" spans="3:14">
      <c r="C249" s="65"/>
      <c r="D249" s="65"/>
      <c r="E249" s="175"/>
      <c r="F249" s="173"/>
      <c r="H249" s="173"/>
      <c r="I249" s="173"/>
      <c r="J249" s="173"/>
      <c r="K249" s="173"/>
      <c r="L249" s="173"/>
      <c r="M249" s="44"/>
      <c r="N249" s="42"/>
    </row>
    <row r="250" spans="3:14">
      <c r="C250" s="65"/>
      <c r="D250" s="65"/>
      <c r="E250" s="175"/>
      <c r="F250" s="173"/>
      <c r="H250" s="173"/>
      <c r="I250" s="173"/>
      <c r="J250" s="173"/>
      <c r="K250" s="173"/>
      <c r="L250" s="173"/>
      <c r="M250" s="44"/>
      <c r="N250" s="42"/>
    </row>
    <row r="251" spans="3:14">
      <c r="C251" s="65"/>
      <c r="D251" s="65"/>
      <c r="E251" s="175"/>
      <c r="F251" s="173"/>
      <c r="H251" s="173"/>
      <c r="I251" s="173"/>
      <c r="J251" s="173"/>
      <c r="K251" s="173"/>
      <c r="L251" s="173"/>
      <c r="M251" s="44"/>
      <c r="N251" s="42"/>
    </row>
    <row r="252" spans="3:14">
      <c r="C252" s="65"/>
      <c r="D252" s="65"/>
      <c r="E252" s="175"/>
      <c r="F252" s="173"/>
      <c r="H252" s="173"/>
      <c r="I252" s="173"/>
      <c r="J252" s="173"/>
      <c r="K252" s="173"/>
      <c r="L252" s="173"/>
      <c r="M252" s="44"/>
      <c r="N252" s="42"/>
    </row>
    <row r="253" spans="3:14">
      <c r="C253" s="65"/>
      <c r="D253" s="65"/>
      <c r="E253" s="175"/>
      <c r="F253" s="173"/>
      <c r="H253" s="173"/>
      <c r="I253" s="173"/>
      <c r="J253" s="173"/>
      <c r="K253" s="173"/>
      <c r="L253" s="173"/>
      <c r="M253" s="44"/>
      <c r="N253" s="42"/>
    </row>
    <row r="254" spans="3:14">
      <c r="C254" s="65"/>
      <c r="D254" s="65"/>
      <c r="E254" s="175"/>
      <c r="F254" s="173"/>
      <c r="H254" s="173"/>
      <c r="I254" s="173"/>
      <c r="J254" s="173"/>
      <c r="K254" s="173"/>
      <c r="L254" s="173"/>
      <c r="M254" s="44"/>
      <c r="N254" s="42"/>
    </row>
    <row r="255" spans="3:14">
      <c r="C255" s="65"/>
      <c r="D255" s="65"/>
      <c r="E255" s="175"/>
      <c r="F255" s="173"/>
      <c r="H255" s="173"/>
      <c r="I255" s="173"/>
      <c r="J255" s="173"/>
      <c r="K255" s="173"/>
      <c r="L255" s="173"/>
      <c r="M255" s="44"/>
      <c r="N255" s="42"/>
    </row>
    <row r="256" spans="3:14">
      <c r="C256" s="65"/>
      <c r="D256" s="65"/>
      <c r="E256" s="175"/>
      <c r="F256" s="173"/>
      <c r="H256" s="173"/>
      <c r="I256" s="173"/>
      <c r="J256" s="173"/>
      <c r="K256" s="173"/>
      <c r="L256" s="173"/>
      <c r="M256" s="44"/>
      <c r="N256" s="42"/>
    </row>
    <row r="257" spans="3:14">
      <c r="C257" s="65"/>
      <c r="D257" s="65"/>
      <c r="E257" s="175"/>
      <c r="F257" s="173"/>
      <c r="H257" s="173"/>
      <c r="I257" s="173"/>
      <c r="J257" s="173"/>
      <c r="K257" s="173"/>
      <c r="L257" s="173"/>
      <c r="M257" s="44"/>
      <c r="N257" s="42"/>
    </row>
    <row r="258" spans="3:14">
      <c r="C258" s="65"/>
      <c r="D258" s="65"/>
      <c r="E258" s="175"/>
      <c r="F258" s="173"/>
      <c r="H258" s="173"/>
      <c r="I258" s="173"/>
      <c r="J258" s="173"/>
      <c r="K258" s="173"/>
      <c r="L258" s="173"/>
      <c r="M258" s="44"/>
      <c r="N258" s="42"/>
    </row>
    <row r="259" spans="3:14">
      <c r="C259" s="65"/>
      <c r="D259" s="65"/>
      <c r="E259" s="175"/>
      <c r="F259" s="173"/>
      <c r="H259" s="173"/>
      <c r="I259" s="173"/>
      <c r="J259" s="173"/>
      <c r="K259" s="173"/>
      <c r="L259" s="173"/>
      <c r="M259" s="44"/>
      <c r="N259" s="42"/>
    </row>
    <row r="260" spans="3:14">
      <c r="C260" s="65"/>
      <c r="D260" s="65"/>
      <c r="E260" s="175"/>
      <c r="F260" s="173"/>
      <c r="H260" s="173"/>
      <c r="I260" s="173"/>
      <c r="J260" s="173"/>
      <c r="K260" s="173"/>
      <c r="L260" s="173"/>
      <c r="M260" s="44"/>
      <c r="N260" s="42"/>
    </row>
    <row r="261" spans="3:14">
      <c r="C261" s="65"/>
      <c r="D261" s="65"/>
      <c r="E261" s="175"/>
      <c r="F261" s="173"/>
      <c r="H261" s="173"/>
      <c r="I261" s="173"/>
      <c r="J261" s="173"/>
      <c r="K261" s="173"/>
      <c r="L261" s="173"/>
      <c r="M261" s="44"/>
      <c r="N261" s="42"/>
    </row>
    <row r="262" spans="3:14">
      <c r="C262" s="65"/>
      <c r="D262" s="65"/>
      <c r="E262" s="175"/>
      <c r="F262" s="173"/>
      <c r="H262" s="173"/>
      <c r="I262" s="173"/>
      <c r="J262" s="173"/>
      <c r="K262" s="173"/>
      <c r="L262" s="173"/>
      <c r="M262" s="44"/>
      <c r="N262" s="42"/>
    </row>
    <row r="263" spans="3:14">
      <c r="C263" s="65"/>
      <c r="D263" s="65"/>
      <c r="E263" s="175"/>
      <c r="F263" s="173"/>
      <c r="H263" s="173"/>
      <c r="I263" s="173"/>
      <c r="J263" s="173"/>
      <c r="K263" s="173"/>
      <c r="L263" s="173"/>
      <c r="M263" s="44"/>
      <c r="N263" s="42"/>
    </row>
    <row r="264" spans="3:14">
      <c r="C264" s="65"/>
      <c r="D264" s="65"/>
      <c r="E264" s="175"/>
      <c r="F264" s="173"/>
      <c r="H264" s="173"/>
      <c r="I264" s="173"/>
      <c r="J264" s="173"/>
      <c r="K264" s="173"/>
      <c r="L264" s="173"/>
      <c r="M264" s="44"/>
      <c r="N264" s="42"/>
    </row>
    <row r="265" spans="3:14">
      <c r="C265" s="65"/>
      <c r="D265" s="65"/>
      <c r="E265" s="175"/>
      <c r="F265" s="173"/>
      <c r="H265" s="173"/>
      <c r="I265" s="173"/>
      <c r="J265" s="173"/>
      <c r="K265" s="173"/>
      <c r="L265" s="173"/>
      <c r="M265" s="44"/>
      <c r="N265" s="42"/>
    </row>
    <row r="266" spans="3:14">
      <c r="C266" s="65"/>
      <c r="D266" s="65"/>
      <c r="E266" s="175"/>
      <c r="F266" s="173"/>
      <c r="H266" s="173"/>
      <c r="I266" s="173"/>
      <c r="J266" s="173"/>
      <c r="K266" s="173"/>
      <c r="L266" s="173"/>
      <c r="M266" s="44"/>
      <c r="N266" s="42"/>
    </row>
    <row r="267" spans="3:14">
      <c r="C267" s="65"/>
      <c r="D267" s="65"/>
      <c r="E267" s="175"/>
      <c r="F267" s="173"/>
      <c r="H267" s="173"/>
      <c r="I267" s="173"/>
      <c r="J267" s="173"/>
      <c r="K267" s="173"/>
      <c r="L267" s="173"/>
      <c r="M267" s="44"/>
      <c r="N267" s="42"/>
    </row>
    <row r="268" spans="3:14">
      <c r="C268" s="65"/>
      <c r="D268" s="65"/>
      <c r="E268" s="175"/>
      <c r="F268" s="173"/>
      <c r="H268" s="173"/>
      <c r="I268" s="173"/>
      <c r="J268" s="173"/>
      <c r="K268" s="173"/>
      <c r="L268" s="173"/>
      <c r="M268" s="44"/>
      <c r="N268" s="42"/>
    </row>
    <row r="269" spans="3:14">
      <c r="C269" s="65"/>
      <c r="D269" s="65"/>
      <c r="E269" s="175"/>
      <c r="F269" s="173"/>
      <c r="H269" s="173"/>
      <c r="I269" s="173"/>
      <c r="J269" s="173"/>
      <c r="K269" s="173"/>
      <c r="L269" s="173"/>
      <c r="M269" s="44"/>
      <c r="N269" s="42"/>
    </row>
    <row r="270" spans="3:14">
      <c r="C270" s="65"/>
      <c r="D270" s="65"/>
      <c r="E270" s="175"/>
      <c r="F270" s="173"/>
      <c r="H270" s="173"/>
      <c r="I270" s="173"/>
      <c r="J270" s="173"/>
      <c r="K270" s="173"/>
      <c r="L270" s="173"/>
      <c r="M270" s="44"/>
      <c r="N270" s="42"/>
    </row>
    <row r="271" spans="3:14">
      <c r="C271" s="65"/>
      <c r="D271" s="65"/>
      <c r="E271" s="175"/>
      <c r="F271" s="173"/>
      <c r="H271" s="173"/>
      <c r="I271" s="173"/>
      <c r="J271" s="173"/>
      <c r="K271" s="173"/>
      <c r="L271" s="173"/>
      <c r="M271" s="44"/>
      <c r="N271" s="42"/>
    </row>
    <row r="272" spans="3:14">
      <c r="C272" s="65"/>
      <c r="D272" s="65"/>
      <c r="E272" s="175"/>
      <c r="F272" s="173"/>
      <c r="H272" s="173"/>
      <c r="I272" s="173"/>
      <c r="J272" s="173"/>
      <c r="K272" s="173"/>
      <c r="L272" s="173"/>
      <c r="M272" s="44"/>
      <c r="N272" s="42"/>
    </row>
    <row r="273" spans="3:14">
      <c r="C273" s="65"/>
      <c r="D273" s="65"/>
      <c r="E273" s="175"/>
      <c r="F273" s="173"/>
      <c r="H273" s="173"/>
      <c r="I273" s="173"/>
      <c r="J273" s="173"/>
      <c r="K273" s="173"/>
      <c r="L273" s="173"/>
      <c r="M273" s="44"/>
      <c r="N273" s="42"/>
    </row>
    <row r="274" spans="3:14">
      <c r="C274" s="65"/>
      <c r="D274" s="65"/>
      <c r="E274" s="175"/>
      <c r="F274" s="173"/>
      <c r="H274" s="173"/>
      <c r="I274" s="173"/>
      <c r="J274" s="173"/>
      <c r="K274" s="173"/>
      <c r="L274" s="173"/>
      <c r="M274" s="44"/>
      <c r="N274" s="42"/>
    </row>
    <row r="275" spans="3:14">
      <c r="C275" s="65"/>
      <c r="D275" s="65"/>
      <c r="E275" s="175"/>
      <c r="F275" s="173"/>
      <c r="H275" s="173"/>
      <c r="I275" s="173"/>
      <c r="J275" s="173"/>
      <c r="K275" s="173"/>
      <c r="L275" s="173"/>
      <c r="M275" s="44"/>
      <c r="N275" s="42"/>
    </row>
    <row r="276" spans="3:14">
      <c r="C276" s="65"/>
      <c r="D276" s="65"/>
      <c r="E276" s="175"/>
      <c r="F276" s="173"/>
      <c r="H276" s="173"/>
      <c r="I276" s="173"/>
      <c r="J276" s="173"/>
      <c r="K276" s="173"/>
      <c r="L276" s="173"/>
      <c r="M276" s="44"/>
      <c r="N276" s="42"/>
    </row>
    <row r="277" spans="3:14">
      <c r="C277" s="65"/>
      <c r="D277" s="65"/>
      <c r="E277" s="175"/>
      <c r="F277" s="173"/>
      <c r="H277" s="173"/>
      <c r="I277" s="173"/>
      <c r="J277" s="173"/>
      <c r="K277" s="173"/>
      <c r="L277" s="173"/>
      <c r="M277" s="44"/>
      <c r="N277" s="42"/>
    </row>
    <row r="278" spans="3:14">
      <c r="C278" s="65"/>
      <c r="D278" s="65"/>
      <c r="E278" s="175"/>
      <c r="F278" s="173"/>
      <c r="H278" s="173"/>
      <c r="I278" s="173"/>
      <c r="J278" s="173"/>
      <c r="K278" s="173"/>
      <c r="L278" s="173"/>
      <c r="M278" s="44"/>
      <c r="N278" s="42"/>
    </row>
    <row r="279" spans="3:14">
      <c r="C279" s="65"/>
      <c r="D279" s="65"/>
      <c r="E279" s="175"/>
      <c r="F279" s="173"/>
      <c r="H279" s="173"/>
      <c r="I279" s="173"/>
      <c r="J279" s="173"/>
      <c r="K279" s="173"/>
      <c r="L279" s="173"/>
      <c r="M279" s="44"/>
      <c r="N279" s="42"/>
    </row>
    <row r="280" spans="3:14">
      <c r="C280" s="65"/>
      <c r="D280" s="65"/>
      <c r="E280" s="175"/>
      <c r="F280" s="173"/>
      <c r="H280" s="173"/>
      <c r="I280" s="173"/>
      <c r="J280" s="173"/>
      <c r="K280" s="173"/>
      <c r="L280" s="173"/>
      <c r="M280" s="44"/>
      <c r="N280" s="42"/>
    </row>
    <row r="281" spans="3:14">
      <c r="C281" s="65"/>
      <c r="D281" s="65"/>
      <c r="E281" s="175"/>
      <c r="F281" s="173"/>
      <c r="H281" s="173"/>
      <c r="I281" s="173"/>
      <c r="J281" s="173"/>
      <c r="K281" s="173"/>
      <c r="L281" s="173"/>
      <c r="M281" s="44"/>
      <c r="N281" s="42"/>
    </row>
    <row r="282" spans="3:14">
      <c r="C282" s="65"/>
      <c r="D282" s="65"/>
      <c r="E282" s="175"/>
      <c r="F282" s="173"/>
      <c r="H282" s="173"/>
      <c r="I282" s="173"/>
      <c r="J282" s="173"/>
      <c r="K282" s="173"/>
      <c r="L282" s="173"/>
      <c r="M282" s="44"/>
      <c r="N282" s="42"/>
    </row>
    <row r="283" spans="3:14">
      <c r="C283" s="65"/>
      <c r="D283" s="65"/>
      <c r="E283" s="175"/>
      <c r="F283" s="173"/>
      <c r="H283" s="173"/>
      <c r="I283" s="173"/>
      <c r="J283" s="173"/>
      <c r="K283" s="173"/>
      <c r="L283" s="173"/>
      <c r="M283" s="44"/>
      <c r="N283" s="42"/>
    </row>
    <row r="284" spans="3:14">
      <c r="C284" s="65"/>
      <c r="D284" s="65"/>
      <c r="E284" s="175"/>
      <c r="F284" s="173"/>
      <c r="H284" s="173"/>
      <c r="I284" s="173"/>
      <c r="J284" s="173"/>
      <c r="K284" s="173"/>
      <c r="L284" s="173"/>
      <c r="M284" s="44"/>
      <c r="N284" s="42"/>
    </row>
    <row r="285" spans="3:14">
      <c r="C285" s="65"/>
      <c r="D285" s="65"/>
      <c r="E285" s="175"/>
      <c r="F285" s="173"/>
      <c r="H285" s="173"/>
      <c r="I285" s="173"/>
      <c r="J285" s="173"/>
      <c r="K285" s="173"/>
      <c r="L285" s="173"/>
      <c r="M285" s="44"/>
      <c r="N285" s="42"/>
    </row>
    <row r="286" spans="3:14">
      <c r="C286" s="65"/>
      <c r="D286" s="65"/>
      <c r="E286" s="175"/>
      <c r="F286" s="173"/>
      <c r="H286" s="173"/>
      <c r="I286" s="173"/>
      <c r="J286" s="173"/>
      <c r="K286" s="173"/>
      <c r="L286" s="173"/>
      <c r="M286" s="44"/>
      <c r="N286" s="42"/>
    </row>
    <row r="287" spans="3:14">
      <c r="C287" s="65"/>
      <c r="D287" s="65"/>
      <c r="E287" s="175"/>
      <c r="F287" s="173"/>
      <c r="H287" s="173"/>
      <c r="I287" s="173"/>
      <c r="J287" s="173"/>
      <c r="K287" s="173"/>
      <c r="L287" s="173"/>
      <c r="M287" s="44"/>
      <c r="N287" s="42"/>
    </row>
    <row r="288" spans="3:14">
      <c r="C288" s="65"/>
      <c r="D288" s="65"/>
      <c r="E288" s="175"/>
      <c r="F288" s="173"/>
      <c r="H288" s="173"/>
      <c r="I288" s="173"/>
      <c r="J288" s="173"/>
      <c r="K288" s="173"/>
      <c r="L288" s="173"/>
      <c r="M288" s="44"/>
      <c r="N288" s="42"/>
    </row>
    <row r="289" spans="3:14">
      <c r="C289" s="65"/>
      <c r="D289" s="65"/>
      <c r="E289" s="175"/>
      <c r="F289" s="173"/>
      <c r="H289" s="173"/>
      <c r="I289" s="173"/>
      <c r="J289" s="173"/>
      <c r="K289" s="173"/>
      <c r="L289" s="173"/>
      <c r="M289" s="44"/>
      <c r="N289" s="42"/>
    </row>
    <row r="290" spans="3:14">
      <c r="C290" s="65"/>
      <c r="D290" s="65"/>
      <c r="E290" s="175"/>
      <c r="F290" s="173"/>
      <c r="H290" s="173"/>
      <c r="I290" s="173"/>
      <c r="J290" s="173"/>
      <c r="K290" s="173"/>
      <c r="L290" s="173"/>
      <c r="M290" s="44"/>
      <c r="N290" s="42"/>
    </row>
    <row r="291" spans="3:14">
      <c r="C291" s="65"/>
      <c r="D291" s="65"/>
      <c r="E291" s="175"/>
      <c r="F291" s="173"/>
      <c r="H291" s="173"/>
      <c r="I291" s="173"/>
      <c r="J291" s="173"/>
      <c r="K291" s="173"/>
      <c r="L291" s="173"/>
      <c r="M291" s="44"/>
      <c r="N291" s="42"/>
    </row>
    <row r="292" spans="3:14">
      <c r="C292" s="65"/>
      <c r="D292" s="65"/>
      <c r="E292" s="175"/>
      <c r="F292" s="173"/>
      <c r="H292" s="173"/>
      <c r="I292" s="173"/>
      <c r="J292" s="173"/>
      <c r="K292" s="173"/>
      <c r="L292" s="173"/>
      <c r="M292" s="44"/>
      <c r="N292" s="42"/>
    </row>
    <row r="293" spans="3:14">
      <c r="C293" s="65"/>
      <c r="D293" s="65"/>
      <c r="E293" s="175"/>
      <c r="F293" s="173"/>
      <c r="H293" s="173"/>
      <c r="I293" s="173"/>
      <c r="J293" s="173"/>
      <c r="K293" s="173"/>
      <c r="L293" s="173"/>
      <c r="M293" s="44"/>
      <c r="N293" s="42"/>
    </row>
    <row r="294" spans="3:14">
      <c r="C294" s="65"/>
      <c r="D294" s="65"/>
      <c r="E294" s="175"/>
      <c r="F294" s="173"/>
      <c r="H294" s="173"/>
      <c r="I294" s="173"/>
      <c r="J294" s="173"/>
      <c r="K294" s="173"/>
      <c r="L294" s="173"/>
      <c r="M294" s="44"/>
      <c r="N294" s="42"/>
    </row>
    <row r="295" spans="3:14">
      <c r="C295" s="65"/>
      <c r="D295" s="65"/>
      <c r="E295" s="175"/>
      <c r="F295" s="173"/>
      <c r="H295" s="173"/>
      <c r="I295" s="173"/>
      <c r="J295" s="173"/>
      <c r="K295" s="173"/>
      <c r="L295" s="173"/>
      <c r="M295" s="44"/>
      <c r="N295" s="42"/>
    </row>
    <row r="296" spans="3:14">
      <c r="C296" s="65"/>
      <c r="D296" s="65"/>
      <c r="E296" s="175"/>
      <c r="F296" s="173"/>
      <c r="H296" s="173"/>
      <c r="I296" s="173"/>
      <c r="J296" s="173"/>
      <c r="K296" s="173"/>
      <c r="L296" s="173"/>
      <c r="M296" s="44"/>
      <c r="N296" s="42"/>
    </row>
    <row r="297" spans="3:14">
      <c r="C297" s="65"/>
      <c r="D297" s="65"/>
      <c r="E297" s="175"/>
      <c r="F297" s="173"/>
      <c r="H297" s="173"/>
      <c r="I297" s="173"/>
      <c r="J297" s="173"/>
      <c r="K297" s="173"/>
      <c r="L297" s="173"/>
      <c r="M297" s="44"/>
      <c r="N297" s="42"/>
    </row>
    <row r="298" spans="3:14">
      <c r="C298" s="65"/>
      <c r="D298" s="65"/>
      <c r="E298" s="175"/>
      <c r="F298" s="173"/>
      <c r="H298" s="173"/>
      <c r="I298" s="173"/>
      <c r="J298" s="173"/>
      <c r="K298" s="173"/>
      <c r="L298" s="173"/>
      <c r="M298" s="44"/>
      <c r="N298" s="42"/>
    </row>
  </sheetData>
  <mergeCells count="4">
    <mergeCell ref="H5:L5"/>
    <mergeCell ref="C168:M168"/>
    <mergeCell ref="C170:M170"/>
    <mergeCell ref="C172:M172"/>
  </mergeCells>
  <hyperlinks>
    <hyperlink ref="C5"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5">
    <tabColor theme="6"/>
    <pageSetUpPr fitToPage="1"/>
  </sheetPr>
  <dimension ref="A1:J162"/>
  <sheetViews>
    <sheetView topLeftCell="A1" view="normal" workbookViewId="0">
      <pane ySplit="5" topLeftCell="A108" activePane="bottomLeft" state="frozen"/>
      <selection pane="bottomLeft" activeCell="C114" sqref="C114"/>
    </sheetView>
  </sheetViews>
  <sheetFormatPr defaultColWidth="9.28515625" defaultRowHeight="16.5"/>
  <cols>
    <col min="1" max="1" width="8.5703125" style="1" customWidth="1"/>
    <col min="2" max="2" width="2.7109375" style="1" customWidth="1"/>
    <col min="3" max="3" width="53.41796875" style="1" customWidth="1"/>
    <col min="4" max="5" width="15.41796875" style="1" customWidth="1"/>
    <col min="6" max="6" width="15.41796875" style="592" customWidth="1"/>
    <col min="7" max="7" width="19.7109375" style="2" customWidth="1"/>
    <col min="8" max="8" width="2.7109375" style="1" customWidth="1"/>
    <col min="9" max="9" width="5.7109375" style="1" customWidth="1"/>
    <col min="10" max="10" width="4.84765625" style="1" customWidth="1"/>
    <col min="11" max="16384" width="9.27734375" style="1" customWidth="1"/>
  </cols>
  <sheetData>
    <row r="1" ht="15" customHeight="1" thickBot="1"/>
    <row r="2" spans="2:8">
      <c r="B2" s="4"/>
      <c r="C2" s="5"/>
      <c r="D2" s="11"/>
      <c r="E2" s="11"/>
      <c r="F2" s="589"/>
      <c r="G2" s="11"/>
      <c r="H2" s="6"/>
    </row>
    <row r="3" spans="2:8">
      <c r="B3" s="7"/>
      <c r="C3" s="13" t="s">
        <v>1639</v>
      </c>
      <c r="D3" s="13"/>
      <c r="E3" s="13"/>
      <c r="F3" s="13"/>
      <c r="G3" s="13"/>
      <c r="H3" s="8"/>
    </row>
    <row r="4" spans="2:8" ht="26.25">
      <c r="B4" s="7"/>
      <c r="C4" s="376" t="s">
        <v>772</v>
      </c>
      <c r="D4" s="2"/>
      <c r="E4" s="2"/>
      <c r="F4" s="590"/>
      <c r="G4" s="95" t="s">
        <v>605</v>
      </c>
      <c r="H4" s="8"/>
    </row>
    <row r="5" spans="2:8" ht="50.25" customHeight="1">
      <c r="B5" s="7"/>
      <c r="C5" s="17" t="s">
        <v>222</v>
      </c>
      <c r="D5" s="19" t="s">
        <v>221</v>
      </c>
      <c r="E5" s="20" t="s">
        <v>1048</v>
      </c>
      <c r="F5" s="593" t="s">
        <v>1050</v>
      </c>
      <c r="G5" s="20" t="s">
        <v>1043</v>
      </c>
      <c r="H5" s="8"/>
    </row>
    <row r="6" spans="2:10">
      <c r="B6" s="7"/>
      <c r="C6" s="21" t="s">
        <v>401</v>
      </c>
      <c r="D6" s="22">
        <v>1</v>
      </c>
      <c r="E6" s="22">
        <v>25</v>
      </c>
      <c r="F6" s="596">
        <v>2163</v>
      </c>
      <c r="G6" s="566">
        <v>6.4787363997092156</v>
      </c>
      <c r="H6" s="8"/>
      <c r="J6" s="474"/>
    </row>
    <row r="7" spans="2:10">
      <c r="B7" s="7"/>
      <c r="C7" s="21" t="s">
        <v>213</v>
      </c>
      <c r="D7" s="22">
        <v>2</v>
      </c>
      <c r="E7" s="22">
        <v>1130</v>
      </c>
      <c r="F7" s="596">
        <v>189720</v>
      </c>
      <c r="G7" s="566">
        <v>2.7382294966433927</v>
      </c>
      <c r="H7" s="8"/>
      <c r="J7" s="474"/>
    </row>
    <row r="8" spans="2:10">
      <c r="B8" s="7"/>
      <c r="C8" s="21" t="s">
        <v>218</v>
      </c>
      <c r="D8" s="22">
        <v>3</v>
      </c>
      <c r="E8" s="22">
        <v>1285</v>
      </c>
      <c r="F8" s="596">
        <v>246219</v>
      </c>
      <c r="G8" s="566">
        <v>2.2459734553009389</v>
      </c>
      <c r="H8" s="8"/>
      <c r="J8" s="474"/>
    </row>
    <row r="9" spans="2:10">
      <c r="B9" s="7"/>
      <c r="C9" s="21" t="s">
        <v>354</v>
      </c>
      <c r="D9" s="22">
        <v>4</v>
      </c>
      <c r="E9" s="22">
        <v>165</v>
      </c>
      <c r="F9" s="596">
        <v>33339</v>
      </c>
      <c r="G9" s="566">
        <v>2.0658398885308364</v>
      </c>
      <c r="H9" s="8"/>
      <c r="J9" s="474"/>
    </row>
    <row r="10" spans="2:10">
      <c r="B10" s="7"/>
      <c r="C10" s="21" t="s">
        <v>773</v>
      </c>
      <c r="D10" s="22">
        <v>5</v>
      </c>
      <c r="E10" s="22">
        <v>120</v>
      </c>
      <c r="F10" s="596">
        <v>25251</v>
      </c>
      <c r="G10" s="566">
        <v>1.9343839833550007</v>
      </c>
      <c r="H10" s="8"/>
      <c r="J10" s="474"/>
    </row>
    <row r="11" spans="2:10">
      <c r="B11" s="7"/>
      <c r="C11" s="21" t="s">
        <v>176</v>
      </c>
      <c r="D11" s="22">
        <v>6</v>
      </c>
      <c r="E11" s="22">
        <v>685</v>
      </c>
      <c r="F11" s="596">
        <v>148303</v>
      </c>
      <c r="G11" s="566">
        <v>1.8453329879582143</v>
      </c>
      <c r="H11" s="8"/>
      <c r="J11" s="474"/>
    </row>
    <row r="12" spans="2:10">
      <c r="B12" s="7"/>
      <c r="C12" s="21" t="s">
        <v>427</v>
      </c>
      <c r="D12" s="28">
        <v>7</v>
      </c>
      <c r="E12" s="28">
        <v>15</v>
      </c>
      <c r="F12" s="596">
        <v>3382</v>
      </c>
      <c r="G12" s="566">
        <v>1.7226876682924581</v>
      </c>
      <c r="H12" s="8"/>
      <c r="J12" s="474"/>
    </row>
    <row r="13" spans="2:10">
      <c r="B13" s="7"/>
      <c r="C13" s="21" t="s">
        <v>328</v>
      </c>
      <c r="D13" s="28">
        <v>8</v>
      </c>
      <c r="E13" s="28">
        <v>285</v>
      </c>
      <c r="F13" s="596">
        <v>69080</v>
      </c>
      <c r="G13" s="566">
        <v>1.5159643101864073</v>
      </c>
      <c r="H13" s="8"/>
      <c r="J13" s="474"/>
    </row>
    <row r="14" spans="2:10">
      <c r="B14" s="7"/>
      <c r="C14" s="21" t="s">
        <v>219</v>
      </c>
      <c r="D14" s="22">
        <v>9</v>
      </c>
      <c r="E14" s="22">
        <v>555</v>
      </c>
      <c r="F14" s="596">
        <v>135142</v>
      </c>
      <c r="G14" s="566">
        <v>1.5033710054759639</v>
      </c>
      <c r="H14" s="8"/>
      <c r="J14" s="474"/>
    </row>
    <row r="15" spans="2:10">
      <c r="B15" s="7"/>
      <c r="C15" s="21" t="s">
        <v>344</v>
      </c>
      <c r="D15" s="22">
        <v>10</v>
      </c>
      <c r="E15" s="22">
        <v>285</v>
      </c>
      <c r="F15" s="596">
        <v>74681</v>
      </c>
      <c r="G15" s="566">
        <v>1.3093573264622662</v>
      </c>
      <c r="H15" s="8"/>
      <c r="J15" s="474"/>
    </row>
    <row r="16" spans="2:10">
      <c r="B16" s="7"/>
      <c r="C16" s="21" t="s">
        <v>214</v>
      </c>
      <c r="D16" s="22">
        <v>11</v>
      </c>
      <c r="E16" s="22">
        <v>770</v>
      </c>
      <c r="F16" s="596">
        <v>207750</v>
      </c>
      <c r="G16" s="566">
        <v>1.2360052705861198</v>
      </c>
      <c r="H16" s="8"/>
      <c r="J16" s="474"/>
    </row>
    <row r="17" spans="2:10">
      <c r="B17" s="7"/>
      <c r="C17" s="21" t="s">
        <v>174</v>
      </c>
      <c r="D17" s="22">
        <v>12</v>
      </c>
      <c r="E17" s="22">
        <v>940</v>
      </c>
      <c r="F17" s="596">
        <v>257653</v>
      </c>
      <c r="G17" s="566">
        <v>1.1972371058643021</v>
      </c>
      <c r="H17" s="8"/>
      <c r="J17" s="474"/>
    </row>
    <row r="18" spans="2:10">
      <c r="B18" s="7"/>
      <c r="C18" s="21" t="s">
        <v>182</v>
      </c>
      <c r="D18" s="22">
        <v>13</v>
      </c>
      <c r="E18" s="22">
        <v>390</v>
      </c>
      <c r="F18" s="596">
        <v>109094</v>
      </c>
      <c r="G18" s="566">
        <v>1.1482134823108054</v>
      </c>
      <c r="H18" s="8"/>
      <c r="J18" s="474"/>
    </row>
    <row r="19" spans="2:10">
      <c r="B19" s="7"/>
      <c r="C19" s="21" t="s">
        <v>175</v>
      </c>
      <c r="D19" s="28">
        <v>14</v>
      </c>
      <c r="E19" s="28">
        <v>875</v>
      </c>
      <c r="F19" s="596">
        <v>252139</v>
      </c>
      <c r="G19" s="566">
        <v>1.0783757787546047</v>
      </c>
      <c r="H19" s="8"/>
      <c r="J19" s="474"/>
    </row>
    <row r="20" spans="2:10">
      <c r="B20" s="7"/>
      <c r="C20" s="21" t="s">
        <v>241</v>
      </c>
      <c r="D20" s="22">
        <v>15</v>
      </c>
      <c r="E20" s="22">
        <v>635</v>
      </c>
      <c r="F20" s="596">
        <v>185516</v>
      </c>
      <c r="G20" s="566">
        <v>1.046710510321055</v>
      </c>
      <c r="H20" s="8"/>
      <c r="J20" s="474"/>
    </row>
    <row r="21" spans="2:10">
      <c r="B21" s="7"/>
      <c r="C21" s="21" t="s">
        <v>178</v>
      </c>
      <c r="D21" s="22">
        <v>16</v>
      </c>
      <c r="E21" s="22">
        <v>535</v>
      </c>
      <c r="F21" s="596">
        <v>160797</v>
      </c>
      <c r="G21" s="566">
        <v>0.98280340575811242</v>
      </c>
      <c r="H21" s="8"/>
      <c r="J21" s="474"/>
    </row>
    <row r="22" spans="2:10">
      <c r="B22" s="7"/>
      <c r="C22" s="21" t="s">
        <v>343</v>
      </c>
      <c r="D22" s="22">
        <v>17</v>
      </c>
      <c r="E22" s="22">
        <v>210</v>
      </c>
      <c r="F22" s="596">
        <v>63328</v>
      </c>
      <c r="G22" s="566">
        <v>0.97538647360422848</v>
      </c>
      <c r="H22" s="8"/>
      <c r="J22" s="474"/>
    </row>
    <row r="23" spans="2:10">
      <c r="B23" s="7"/>
      <c r="C23" s="21" t="s">
        <v>341</v>
      </c>
      <c r="D23" s="22">
        <v>18</v>
      </c>
      <c r="E23" s="22">
        <v>250</v>
      </c>
      <c r="F23" s="596">
        <v>76707</v>
      </c>
      <c r="G23" s="566">
        <v>0.93738379048070142</v>
      </c>
      <c r="H23" s="8"/>
      <c r="J23" s="474"/>
    </row>
    <row r="24" spans="2:10">
      <c r="B24" s="7"/>
      <c r="C24" s="21" t="s">
        <v>390</v>
      </c>
      <c r="D24" s="28">
        <v>19</v>
      </c>
      <c r="E24" s="28">
        <v>115</v>
      </c>
      <c r="F24" s="596">
        <v>36202</v>
      </c>
      <c r="G24" s="566">
        <v>0.88227325949538438</v>
      </c>
      <c r="H24" s="8"/>
      <c r="J24" s="474"/>
    </row>
    <row r="25" spans="2:10">
      <c r="B25" s="7"/>
      <c r="C25" s="21" t="s">
        <v>331</v>
      </c>
      <c r="D25" s="28">
        <v>20</v>
      </c>
      <c r="E25" s="28">
        <v>250</v>
      </c>
      <c r="F25" s="596">
        <v>80200</v>
      </c>
      <c r="G25" s="566">
        <v>0.84260170800259082</v>
      </c>
      <c r="H25" s="8"/>
      <c r="J25" s="474"/>
    </row>
    <row r="26" spans="2:10">
      <c r="B26" s="7"/>
      <c r="C26" s="21" t="s">
        <v>380</v>
      </c>
      <c r="D26" s="28">
        <v>21</v>
      </c>
      <c r="E26" s="28">
        <v>60</v>
      </c>
      <c r="F26" s="596">
        <v>19375</v>
      </c>
      <c r="G26" s="566">
        <v>0.82895824339991286</v>
      </c>
      <c r="H26" s="8"/>
      <c r="J26" s="474"/>
    </row>
    <row r="27" spans="2:10">
      <c r="B27" s="7"/>
      <c r="C27" s="21" t="s">
        <v>57</v>
      </c>
      <c r="D27" s="28">
        <v>22</v>
      </c>
      <c r="E27" s="28">
        <v>320</v>
      </c>
      <c r="F27" s="596">
        <v>103381</v>
      </c>
      <c r="G27" s="566">
        <v>0.82800483140502079</v>
      </c>
      <c r="H27" s="8"/>
      <c r="J27" s="474"/>
    </row>
    <row r="28" spans="2:10">
      <c r="B28" s="7"/>
      <c r="C28" s="21" t="s">
        <v>215</v>
      </c>
      <c r="D28" s="22">
        <v>23</v>
      </c>
      <c r="E28" s="22">
        <v>590</v>
      </c>
      <c r="F28" s="596">
        <v>192345</v>
      </c>
      <c r="G28" s="566">
        <v>0.80934767544674957</v>
      </c>
      <c r="H28" s="8"/>
      <c r="J28" s="474"/>
    </row>
    <row r="29" spans="2:10">
      <c r="B29" s="7"/>
      <c r="C29" s="21" t="s">
        <v>367</v>
      </c>
      <c r="D29" s="22">
        <v>24</v>
      </c>
      <c r="E29" s="22">
        <v>150</v>
      </c>
      <c r="F29" s="596">
        <v>49130</v>
      </c>
      <c r="G29" s="566">
        <v>0.79981220242544571</v>
      </c>
      <c r="H29" s="8"/>
      <c r="J29" s="474"/>
    </row>
    <row r="30" spans="2:10">
      <c r="B30" s="7"/>
      <c r="C30" s="21" t="s">
        <v>1294</v>
      </c>
      <c r="D30" s="22">
        <v>25</v>
      </c>
      <c r="E30" s="22">
        <v>205</v>
      </c>
      <c r="F30" s="596">
        <v>67392</v>
      </c>
      <c r="G30" s="566">
        <v>0.79232015139011347</v>
      </c>
      <c r="H30" s="8"/>
      <c r="J30" s="474"/>
    </row>
    <row r="31" spans="2:10">
      <c r="B31" s="7"/>
      <c r="C31" s="21" t="s">
        <v>326</v>
      </c>
      <c r="D31" s="22">
        <v>26</v>
      </c>
      <c r="E31" s="22">
        <v>235</v>
      </c>
      <c r="F31" s="596">
        <v>77321</v>
      </c>
      <c r="G31" s="566">
        <v>0.7905665292792653</v>
      </c>
      <c r="H31" s="8"/>
      <c r="J31" s="474"/>
    </row>
    <row r="32" spans="2:10">
      <c r="B32" s="7"/>
      <c r="C32" s="21" t="s">
        <v>180</v>
      </c>
      <c r="D32" s="22">
        <v>27</v>
      </c>
      <c r="E32" s="22">
        <v>315</v>
      </c>
      <c r="F32" s="596">
        <v>103773</v>
      </c>
      <c r="G32" s="566">
        <v>0.78802506378970372</v>
      </c>
      <c r="H32" s="8"/>
      <c r="J32" s="474"/>
    </row>
    <row r="33" spans="2:10">
      <c r="B33" s="7"/>
      <c r="C33" s="21" t="s">
        <v>322</v>
      </c>
      <c r="D33" s="28">
        <v>28</v>
      </c>
      <c r="E33" s="28">
        <v>245</v>
      </c>
      <c r="F33" s="596">
        <v>80865</v>
      </c>
      <c r="G33" s="566">
        <v>0.78419851872388668</v>
      </c>
      <c r="H33" s="8"/>
      <c r="J33" s="474"/>
    </row>
    <row r="34" spans="2:10">
      <c r="B34" s="7"/>
      <c r="C34" s="21" t="s">
        <v>358</v>
      </c>
      <c r="D34" s="28">
        <v>29</v>
      </c>
      <c r="E34" s="28">
        <v>155</v>
      </c>
      <c r="F34" s="596">
        <v>51438</v>
      </c>
      <c r="G34" s="566">
        <v>0.77324485133818377</v>
      </c>
      <c r="H34" s="8"/>
      <c r="J34" s="474"/>
    </row>
    <row r="35" spans="2:10">
      <c r="B35" s="7"/>
      <c r="C35" s="21" t="s">
        <v>220</v>
      </c>
      <c r="D35" s="22">
        <v>30</v>
      </c>
      <c r="E35" s="22">
        <v>440</v>
      </c>
      <c r="F35" s="596">
        <v>147115</v>
      </c>
      <c r="G35" s="566">
        <v>0.75823511486522488</v>
      </c>
      <c r="H35" s="8"/>
      <c r="J35" s="474"/>
    </row>
    <row r="36" spans="2:10">
      <c r="B36" s="7"/>
      <c r="C36" s="21" t="s">
        <v>212</v>
      </c>
      <c r="D36" s="22">
        <v>31</v>
      </c>
      <c r="E36" s="22">
        <v>495</v>
      </c>
      <c r="F36" s="596">
        <v>166187</v>
      </c>
      <c r="G36" s="566">
        <v>0.750032017238769</v>
      </c>
      <c r="H36" s="8"/>
      <c r="J36" s="474"/>
    </row>
    <row r="37" spans="2:10">
      <c r="B37" s="7"/>
      <c r="C37" s="21" t="s">
        <v>177</v>
      </c>
      <c r="D37" s="22">
        <v>32</v>
      </c>
      <c r="E37" s="22">
        <v>490</v>
      </c>
      <c r="F37" s="596">
        <v>165092</v>
      </c>
      <c r="G37" s="566">
        <v>0.743000702867617</v>
      </c>
      <c r="H37" s="8"/>
      <c r="J37" s="474"/>
    </row>
    <row r="38" spans="2:10">
      <c r="B38" s="7"/>
      <c r="C38" s="21" t="s">
        <v>237</v>
      </c>
      <c r="D38" s="22">
        <v>33</v>
      </c>
      <c r="E38" s="22">
        <v>1175</v>
      </c>
      <c r="F38" s="596">
        <v>396463</v>
      </c>
      <c r="G38" s="566">
        <v>0.740105794598695</v>
      </c>
      <c r="H38" s="8"/>
      <c r="J38" s="474"/>
    </row>
    <row r="39" spans="2:10">
      <c r="B39" s="7"/>
      <c r="C39" s="21" t="s">
        <v>369</v>
      </c>
      <c r="D39" s="28">
        <v>34</v>
      </c>
      <c r="E39" s="28">
        <v>100</v>
      </c>
      <c r="F39" s="596">
        <v>33951</v>
      </c>
      <c r="G39" s="566">
        <v>0.72789630486777</v>
      </c>
      <c r="H39" s="8"/>
      <c r="J39" s="474"/>
    </row>
    <row r="40" spans="2:10">
      <c r="B40" s="7"/>
      <c r="C40" s="21" t="s">
        <v>211</v>
      </c>
      <c r="D40" s="28">
        <v>35</v>
      </c>
      <c r="E40" s="28">
        <v>615</v>
      </c>
      <c r="F40" s="596">
        <v>211720</v>
      </c>
      <c r="G40" s="566">
        <v>0.700759034954468</v>
      </c>
      <c r="H40" s="8"/>
      <c r="J40" s="474"/>
    </row>
    <row r="41" spans="2:10">
      <c r="B41" s="7"/>
      <c r="C41" s="21" t="s">
        <v>332</v>
      </c>
      <c r="D41" s="22">
        <v>36</v>
      </c>
      <c r="E41" s="22">
        <v>190</v>
      </c>
      <c r="F41" s="596">
        <v>65558</v>
      </c>
      <c r="G41" s="566">
        <v>0.69636348660031</v>
      </c>
      <c r="H41" s="8"/>
      <c r="J41" s="474"/>
    </row>
    <row r="42" spans="2:10">
      <c r="B42" s="7"/>
      <c r="C42" s="21" t="s">
        <v>333</v>
      </c>
      <c r="D42" s="28">
        <v>37</v>
      </c>
      <c r="E42" s="28">
        <v>215</v>
      </c>
      <c r="F42" s="596">
        <v>74539</v>
      </c>
      <c r="G42" s="566">
        <v>0.68714827478846019</v>
      </c>
      <c r="H42" s="8"/>
      <c r="J42" s="474"/>
    </row>
    <row r="43" spans="2:10">
      <c r="B43" s="7"/>
      <c r="C43" s="21" t="s">
        <v>368</v>
      </c>
      <c r="D43" s="28">
        <v>38</v>
      </c>
      <c r="E43" s="28">
        <v>160</v>
      </c>
      <c r="F43" s="596">
        <v>58278</v>
      </c>
      <c r="G43" s="566">
        <v>0.59437824846662046</v>
      </c>
      <c r="H43" s="8"/>
      <c r="J43" s="474"/>
    </row>
    <row r="44" spans="2:10">
      <c r="B44" s="7"/>
      <c r="C44" s="21" t="s">
        <v>179</v>
      </c>
      <c r="D44" s="22">
        <v>39</v>
      </c>
      <c r="E44" s="22">
        <v>395</v>
      </c>
      <c r="F44" s="596">
        <v>145608</v>
      </c>
      <c r="G44" s="566">
        <v>0.57254475770633262</v>
      </c>
      <c r="H44" s="8"/>
      <c r="J44" s="474"/>
    </row>
    <row r="45" spans="2:10">
      <c r="B45" s="7"/>
      <c r="C45" s="21" t="s">
        <v>387</v>
      </c>
      <c r="D45" s="28">
        <v>40</v>
      </c>
      <c r="E45" s="28">
        <v>115</v>
      </c>
      <c r="F45" s="596">
        <v>42870</v>
      </c>
      <c r="G45" s="566">
        <v>0.55235648149388106</v>
      </c>
      <c r="H45" s="8"/>
      <c r="J45" s="474"/>
    </row>
    <row r="46" spans="2:10">
      <c r="B46" s="7"/>
      <c r="C46" s="21" t="s">
        <v>347</v>
      </c>
      <c r="D46" s="28">
        <v>41</v>
      </c>
      <c r="E46" s="28">
        <v>215</v>
      </c>
      <c r="F46" s="596">
        <v>82951</v>
      </c>
      <c r="G46" s="566">
        <v>0.49183599280841594</v>
      </c>
      <c r="H46" s="8"/>
      <c r="J46" s="474"/>
    </row>
    <row r="47" spans="2:10">
      <c r="B47" s="7"/>
      <c r="C47" s="21" t="s">
        <v>327</v>
      </c>
      <c r="D47" s="22">
        <v>42</v>
      </c>
      <c r="E47" s="22">
        <v>220</v>
      </c>
      <c r="F47" s="596">
        <v>84979</v>
      </c>
      <c r="G47" s="566">
        <v>0.48982166956908962</v>
      </c>
      <c r="H47" s="8"/>
      <c r="J47" s="474"/>
    </row>
    <row r="48" spans="2:10">
      <c r="B48" s="7"/>
      <c r="C48" s="21" t="s">
        <v>345</v>
      </c>
      <c r="D48" s="28">
        <v>43</v>
      </c>
      <c r="E48" s="28">
        <v>145</v>
      </c>
      <c r="F48" s="596">
        <v>56194</v>
      </c>
      <c r="G48" s="566">
        <v>0.48412715710357224</v>
      </c>
      <c r="H48" s="8"/>
      <c r="J48" s="474"/>
    </row>
    <row r="49" spans="2:10">
      <c r="B49" s="7"/>
      <c r="C49" s="21" t="s">
        <v>350</v>
      </c>
      <c r="D49" s="28">
        <v>44</v>
      </c>
      <c r="E49" s="28">
        <v>185</v>
      </c>
      <c r="F49" s="596">
        <v>71758</v>
      </c>
      <c r="G49" s="566">
        <v>0.48263352622669253</v>
      </c>
      <c r="H49" s="8"/>
      <c r="J49" s="474"/>
    </row>
    <row r="50" spans="2:10">
      <c r="B50" s="7"/>
      <c r="C50" s="21" t="s">
        <v>216</v>
      </c>
      <c r="D50" s="22">
        <v>45</v>
      </c>
      <c r="E50" s="22">
        <v>415</v>
      </c>
      <c r="F50" s="596">
        <v>166458</v>
      </c>
      <c r="G50" s="566">
        <v>0.42588474780304486</v>
      </c>
      <c r="H50" s="8"/>
      <c r="J50" s="474"/>
    </row>
    <row r="51" spans="2:10">
      <c r="B51" s="7"/>
      <c r="C51" s="21" t="s">
        <v>415</v>
      </c>
      <c r="D51" s="22">
        <v>46</v>
      </c>
      <c r="E51" s="22">
        <v>30</v>
      </c>
      <c r="F51" s="596">
        <v>12224</v>
      </c>
      <c r="G51" s="566">
        <v>0.3998883099629173</v>
      </c>
      <c r="H51" s="8"/>
      <c r="J51" s="474"/>
    </row>
    <row r="52" spans="2:10">
      <c r="B52" s="7"/>
      <c r="C52" s="21" t="s">
        <v>632</v>
      </c>
      <c r="D52" s="22">
        <v>47</v>
      </c>
      <c r="E52" s="22">
        <v>325</v>
      </c>
      <c r="F52" s="596">
        <v>133911</v>
      </c>
      <c r="G52" s="566">
        <v>0.38172394919403158</v>
      </c>
      <c r="H52" s="8"/>
      <c r="J52" s="474"/>
    </row>
    <row r="53" spans="2:10">
      <c r="B53" s="7"/>
      <c r="C53" s="21" t="s">
        <v>274</v>
      </c>
      <c r="D53" s="28">
        <v>48</v>
      </c>
      <c r="E53" s="28">
        <v>345</v>
      </c>
      <c r="F53" s="596">
        <v>143351</v>
      </c>
      <c r="G53" s="566">
        <v>0.3681658255712269</v>
      </c>
      <c r="H53" s="8"/>
      <c r="J53" s="474"/>
    </row>
    <row r="54" spans="2:10">
      <c r="B54" s="7"/>
      <c r="C54" s="21" t="s">
        <v>376</v>
      </c>
      <c r="D54" s="28">
        <v>49</v>
      </c>
      <c r="E54" s="28">
        <v>95</v>
      </c>
      <c r="F54" s="596">
        <v>40924</v>
      </c>
      <c r="G54" s="566">
        <v>0.31120636185296408</v>
      </c>
      <c r="H54" s="8"/>
      <c r="J54" s="474"/>
    </row>
    <row r="55" spans="2:10">
      <c r="B55" s="7"/>
      <c r="C55" s="21" t="s">
        <v>240</v>
      </c>
      <c r="D55" s="22">
        <v>50</v>
      </c>
      <c r="E55" s="22">
        <v>610</v>
      </c>
      <c r="F55" s="596">
        <v>262884</v>
      </c>
      <c r="G55" s="566">
        <v>0.31056459788954049</v>
      </c>
      <c r="H55" s="8"/>
      <c r="J55" s="474"/>
    </row>
    <row r="56" spans="2:10">
      <c r="B56" s="7"/>
      <c r="C56" s="21" t="s">
        <v>383</v>
      </c>
      <c r="D56" s="28">
        <v>51</v>
      </c>
      <c r="E56" s="28">
        <v>80</v>
      </c>
      <c r="F56" s="596">
        <v>35121</v>
      </c>
      <c r="G56" s="566">
        <v>0.28213583333728193</v>
      </c>
      <c r="H56" s="8"/>
      <c r="J56" s="474"/>
    </row>
    <row r="57" spans="2:10">
      <c r="B57" s="7"/>
      <c r="C57" s="21" t="s">
        <v>346</v>
      </c>
      <c r="D57" s="28">
        <v>52</v>
      </c>
      <c r="E57" s="28">
        <v>175</v>
      </c>
      <c r="F57" s="596">
        <v>81862</v>
      </c>
      <c r="G57" s="566">
        <v>0.18859072481898684</v>
      </c>
      <c r="H57" s="8"/>
      <c r="J57" s="474"/>
    </row>
    <row r="58" spans="2:10">
      <c r="B58" s="7"/>
      <c r="C58" s="21" t="s">
        <v>342</v>
      </c>
      <c r="D58" s="28">
        <v>53</v>
      </c>
      <c r="E58" s="28">
        <v>105</v>
      </c>
      <c r="F58" s="596">
        <v>50404</v>
      </c>
      <c r="G58" s="566">
        <v>0.15214901332870884</v>
      </c>
      <c r="H58" s="8"/>
      <c r="J58" s="474"/>
    </row>
    <row r="59" spans="2:10">
      <c r="B59" s="7"/>
      <c r="C59" s="21" t="s">
        <v>355</v>
      </c>
      <c r="D59" s="22">
        <v>54</v>
      </c>
      <c r="E59" s="22">
        <v>85</v>
      </c>
      <c r="F59" s="596">
        <v>41640</v>
      </c>
      <c r="G59" s="566">
        <v>0.12419703869609457</v>
      </c>
      <c r="H59" s="8"/>
      <c r="J59" s="474"/>
    </row>
    <row r="60" spans="2:10">
      <c r="B60" s="7"/>
      <c r="C60" s="21" t="s">
        <v>377</v>
      </c>
      <c r="D60" s="28">
        <v>55</v>
      </c>
      <c r="E60" s="28">
        <v>55</v>
      </c>
      <c r="F60" s="596">
        <v>28464</v>
      </c>
      <c r="G60" s="566">
        <v>0.051387661514287135</v>
      </c>
      <c r="H60" s="8"/>
      <c r="J60" s="474"/>
    </row>
    <row r="61" spans="2:10">
      <c r="B61" s="7"/>
      <c r="C61" s="21" t="s">
        <v>329</v>
      </c>
      <c r="D61" s="28">
        <v>56</v>
      </c>
      <c r="E61" s="28">
        <v>115</v>
      </c>
      <c r="F61" s="596">
        <v>62010</v>
      </c>
      <c r="G61" s="566">
        <v>-0.00051167577598937243</v>
      </c>
      <c r="H61" s="8"/>
      <c r="J61" s="474"/>
    </row>
    <row r="62" spans="2:10">
      <c r="B62" s="7"/>
      <c r="C62" s="21" t="s">
        <v>397</v>
      </c>
      <c r="D62" s="28">
        <v>57</v>
      </c>
      <c r="E62" s="28">
        <v>60</v>
      </c>
      <c r="F62" s="596">
        <v>32566</v>
      </c>
      <c r="G62" s="566">
        <v>-0.0086093379321634019</v>
      </c>
      <c r="H62" s="8"/>
      <c r="J62" s="474"/>
    </row>
    <row r="63" spans="2:10">
      <c r="B63" s="7"/>
      <c r="C63" s="21" t="s">
        <v>668</v>
      </c>
      <c r="D63" s="22">
        <v>58</v>
      </c>
      <c r="E63" s="22">
        <v>120</v>
      </c>
      <c r="F63" s="596">
        <v>68711</v>
      </c>
      <c r="G63" s="566">
        <v>-0.072688862275043592</v>
      </c>
      <c r="H63" s="8"/>
      <c r="J63" s="474"/>
    </row>
    <row r="64" spans="2:10">
      <c r="B64" s="7"/>
      <c r="C64" s="21" t="s">
        <v>364</v>
      </c>
      <c r="D64" s="28">
        <v>59</v>
      </c>
      <c r="E64" s="28">
        <v>70</v>
      </c>
      <c r="F64" s="596">
        <v>40952</v>
      </c>
      <c r="G64" s="566">
        <v>-0.097479473079702117</v>
      </c>
      <c r="H64" s="8"/>
      <c r="J64" s="474"/>
    </row>
    <row r="65" spans="2:10">
      <c r="B65" s="7"/>
      <c r="C65" s="21" t="s">
        <v>654</v>
      </c>
      <c r="D65" s="28">
        <v>60</v>
      </c>
      <c r="E65" s="28">
        <v>105</v>
      </c>
      <c r="F65" s="596">
        <v>62405</v>
      </c>
      <c r="G65" s="566">
        <v>-0.11534826197214842</v>
      </c>
      <c r="H65" s="8"/>
      <c r="J65" s="474"/>
    </row>
    <row r="66" spans="2:10">
      <c r="B66" s="7"/>
      <c r="C66" s="21" t="s">
        <v>374</v>
      </c>
      <c r="D66" s="22">
        <v>61</v>
      </c>
      <c r="E66" s="22">
        <v>80</v>
      </c>
      <c r="F66" s="596">
        <v>48682</v>
      </c>
      <c r="G66" s="566">
        <v>-0.14154950568283176</v>
      </c>
      <c r="H66" s="8"/>
      <c r="J66" s="474"/>
    </row>
    <row r="67" spans="2:10">
      <c r="B67" s="7"/>
      <c r="C67" s="137" t="s">
        <v>371</v>
      </c>
      <c r="D67" s="133">
        <v>62</v>
      </c>
      <c r="E67" s="133">
        <v>55</v>
      </c>
      <c r="F67" s="596">
        <v>33957</v>
      </c>
      <c r="G67" s="566">
        <v>-0.15732272456021892</v>
      </c>
      <c r="H67" s="8"/>
      <c r="J67" s="474"/>
    </row>
    <row r="68" spans="2:10">
      <c r="B68" s="7"/>
      <c r="C68" s="21" t="s">
        <v>486</v>
      </c>
      <c r="D68" s="28">
        <v>63</v>
      </c>
      <c r="E68" s="28">
        <v>155</v>
      </c>
      <c r="F68" s="596">
        <v>97699</v>
      </c>
      <c r="G68" s="566">
        <v>-0.17948448968360517</v>
      </c>
      <c r="H68" s="8"/>
      <c r="J68" s="474"/>
    </row>
    <row r="69" spans="2:10">
      <c r="B69" s="7"/>
      <c r="C69" s="21" t="s">
        <v>651</v>
      </c>
      <c r="D69" s="28">
        <v>64</v>
      </c>
      <c r="E69" s="28">
        <v>10</v>
      </c>
      <c r="F69" s="596">
        <v>6788</v>
      </c>
      <c r="G69" s="566">
        <v>-0.25514931801279517</v>
      </c>
      <c r="H69" s="8"/>
      <c r="J69" s="474"/>
    </row>
    <row r="70" spans="2:10">
      <c r="B70" s="7"/>
      <c r="C70" s="21" t="s">
        <v>416</v>
      </c>
      <c r="D70" s="22">
        <v>65</v>
      </c>
      <c r="E70" s="22">
        <v>15</v>
      </c>
      <c r="F70" s="596">
        <v>10219</v>
      </c>
      <c r="G70" s="566">
        <v>-0.25871094562463021</v>
      </c>
      <c r="H70" s="8"/>
      <c r="J70" s="474"/>
    </row>
    <row r="71" spans="2:10">
      <c r="B71" s="7"/>
      <c r="C71" s="21" t="s">
        <v>610</v>
      </c>
      <c r="D71" s="28">
        <v>66</v>
      </c>
      <c r="E71" s="28">
        <v>5</v>
      </c>
      <c r="F71" s="596">
        <v>3408</v>
      </c>
      <c r="G71" s="566">
        <v>-0.25919026947766949</v>
      </c>
      <c r="H71" s="8"/>
      <c r="J71" s="474"/>
    </row>
    <row r="72" spans="2:10">
      <c r="B72" s="7"/>
      <c r="C72" s="21" t="s">
        <v>477</v>
      </c>
      <c r="D72" s="28">
        <v>67</v>
      </c>
      <c r="E72" s="28">
        <v>95</v>
      </c>
      <c r="F72" s="596">
        <v>64781</v>
      </c>
      <c r="G72" s="566">
        <v>-0.259628818135986</v>
      </c>
      <c r="H72" s="8"/>
      <c r="J72" s="474"/>
    </row>
    <row r="73" spans="2:10">
      <c r="B73" s="7"/>
      <c r="C73" s="21" t="s">
        <v>399</v>
      </c>
      <c r="D73" s="22">
        <v>68</v>
      </c>
      <c r="E73" s="22">
        <v>20</v>
      </c>
      <c r="F73" s="596">
        <v>14018</v>
      </c>
      <c r="G73" s="566">
        <v>-0.28616571869045848</v>
      </c>
      <c r="H73" s="8"/>
      <c r="J73" s="474"/>
    </row>
    <row r="74" spans="2:10">
      <c r="B74" s="7"/>
      <c r="C74" s="21" t="s">
        <v>348</v>
      </c>
      <c r="D74" s="22">
        <v>69</v>
      </c>
      <c r="E74" s="22">
        <v>95</v>
      </c>
      <c r="F74" s="596">
        <v>67628</v>
      </c>
      <c r="G74" s="566">
        <v>-0.30085127754031493</v>
      </c>
      <c r="H74" s="8"/>
      <c r="J74" s="474"/>
    </row>
    <row r="75" spans="2:10">
      <c r="B75" s="7"/>
      <c r="C75" s="137" t="s">
        <v>378</v>
      </c>
      <c r="D75" s="133">
        <v>70</v>
      </c>
      <c r="E75" s="133">
        <v>70</v>
      </c>
      <c r="F75" s="596">
        <v>50125</v>
      </c>
      <c r="G75" s="566">
        <v>-0.30634989771110394</v>
      </c>
      <c r="H75" s="8"/>
      <c r="J75" s="474"/>
    </row>
    <row r="76" spans="2:10">
      <c r="B76" s="7"/>
      <c r="C76" s="21" t="s">
        <v>356</v>
      </c>
      <c r="D76" s="28">
        <v>71</v>
      </c>
      <c r="E76" s="28">
        <v>75</v>
      </c>
      <c r="F76" s="596">
        <v>53898</v>
      </c>
      <c r="G76" s="566">
        <v>-0.30968278735139576</v>
      </c>
      <c r="H76" s="8"/>
      <c r="J76" s="474"/>
    </row>
    <row r="77" spans="2:10">
      <c r="B77" s="7"/>
      <c r="C77" s="21" t="s">
        <v>365</v>
      </c>
      <c r="D77" s="28">
        <v>72</v>
      </c>
      <c r="E77" s="28">
        <v>5</v>
      </c>
      <c r="F77" s="596">
        <v>3775</v>
      </c>
      <c r="G77" s="566">
        <v>-0.35442964625618217</v>
      </c>
      <c r="H77" s="8"/>
      <c r="J77" s="474"/>
    </row>
    <row r="78" spans="2:10">
      <c r="B78" s="7"/>
      <c r="C78" s="21" t="s">
        <v>598</v>
      </c>
      <c r="D78" s="22">
        <v>73</v>
      </c>
      <c r="E78" s="22">
        <v>15</v>
      </c>
      <c r="F78" s="596">
        <v>11734</v>
      </c>
      <c r="G78" s="566">
        <v>-0.38525636434479843</v>
      </c>
      <c r="H78" s="8"/>
      <c r="J78" s="474"/>
    </row>
    <row r="79" spans="2:10">
      <c r="B79" s="7"/>
      <c r="C79" s="21" t="s">
        <v>352</v>
      </c>
      <c r="D79" s="22">
        <v>74</v>
      </c>
      <c r="E79" s="22">
        <v>70</v>
      </c>
      <c r="F79" s="596">
        <v>56131</v>
      </c>
      <c r="G79" s="566">
        <v>-0.40612523879579759</v>
      </c>
      <c r="H79" s="8"/>
      <c r="J79" s="474"/>
    </row>
    <row r="80" spans="2:10">
      <c r="B80" s="7"/>
      <c r="C80" s="21" t="s">
        <v>746</v>
      </c>
      <c r="D80" s="28">
        <v>75</v>
      </c>
      <c r="E80" s="28">
        <v>100</v>
      </c>
      <c r="F80" s="596">
        <v>80547</v>
      </c>
      <c r="G80" s="566">
        <v>-0.40984549660289477</v>
      </c>
      <c r="H80" s="8"/>
      <c r="J80" s="474"/>
    </row>
    <row r="81" spans="2:10">
      <c r="B81" s="7"/>
      <c r="C81" s="21" t="s">
        <v>373</v>
      </c>
      <c r="D81" s="28">
        <v>76</v>
      </c>
      <c r="E81" s="28">
        <v>45</v>
      </c>
      <c r="F81" s="596">
        <v>36414</v>
      </c>
      <c r="G81" s="566">
        <v>-0.41366670397024791</v>
      </c>
      <c r="H81" s="8"/>
      <c r="J81" s="474"/>
    </row>
    <row r="82" spans="2:10">
      <c r="B82" s="7"/>
      <c r="C82" s="21" t="s">
        <v>407</v>
      </c>
      <c r="D82" s="22">
        <v>77</v>
      </c>
      <c r="E82" s="22">
        <v>30</v>
      </c>
      <c r="F82" s="596">
        <v>24853</v>
      </c>
      <c r="G82" s="566">
        <v>-0.43282417323807942</v>
      </c>
      <c r="H82" s="8"/>
      <c r="J82" s="474"/>
    </row>
    <row r="83" spans="2:10">
      <c r="B83" s="7"/>
      <c r="C83" s="21" t="s">
        <v>395</v>
      </c>
      <c r="D83" s="22">
        <v>78</v>
      </c>
      <c r="E83" s="22">
        <v>50</v>
      </c>
      <c r="F83" s="596">
        <v>42172</v>
      </c>
      <c r="G83" s="566">
        <v>-0.447164845003863</v>
      </c>
      <c r="H83" s="8"/>
      <c r="J83" s="474"/>
    </row>
    <row r="84" spans="2:10">
      <c r="B84" s="7"/>
      <c r="C84" s="21" t="s">
        <v>353</v>
      </c>
      <c r="D84" s="22">
        <v>79</v>
      </c>
      <c r="E84" s="22">
        <v>70</v>
      </c>
      <c r="F84" s="596">
        <v>59505</v>
      </c>
      <c r="G84" s="566">
        <v>-0.45334066318064542</v>
      </c>
      <c r="H84" s="8"/>
      <c r="J84" s="474"/>
    </row>
    <row r="85" spans="2:10">
      <c r="B85" s="7"/>
      <c r="C85" s="21" t="s">
        <v>249</v>
      </c>
      <c r="D85" s="22">
        <v>80</v>
      </c>
      <c r="E85" s="22">
        <v>140</v>
      </c>
      <c r="F85" s="596">
        <v>120171</v>
      </c>
      <c r="G85" s="566">
        <v>-0.46092948128466382</v>
      </c>
      <c r="H85" s="8"/>
      <c r="J85" s="474"/>
    </row>
    <row r="86" spans="2:10">
      <c r="B86" s="7"/>
      <c r="C86" s="21" t="s">
        <v>379</v>
      </c>
      <c r="D86" s="22">
        <v>81</v>
      </c>
      <c r="E86" s="22">
        <v>60</v>
      </c>
      <c r="F86" s="596">
        <v>52953</v>
      </c>
      <c r="G86" s="566">
        <v>-0.48224740862517335</v>
      </c>
      <c r="H86" s="8"/>
      <c r="J86" s="474"/>
    </row>
    <row r="87" spans="2:10">
      <c r="B87" s="7"/>
      <c r="C87" s="21" t="s">
        <v>349</v>
      </c>
      <c r="D87" s="22">
        <v>82</v>
      </c>
      <c r="E87" s="22">
        <v>95</v>
      </c>
      <c r="F87" s="596">
        <v>84745</v>
      </c>
      <c r="G87" s="566">
        <v>-0.4903069645298509</v>
      </c>
      <c r="H87" s="8"/>
      <c r="J87" s="474"/>
    </row>
    <row r="88" spans="2:10">
      <c r="B88" s="7"/>
      <c r="C88" s="21" t="s">
        <v>414</v>
      </c>
      <c r="D88" s="22">
        <v>83</v>
      </c>
      <c r="E88" s="22">
        <v>15</v>
      </c>
      <c r="F88" s="596">
        <v>13429</v>
      </c>
      <c r="G88" s="566">
        <v>-0.49299419390595822</v>
      </c>
      <c r="H88" s="8"/>
      <c r="J88" s="474"/>
    </row>
    <row r="89" spans="2:10">
      <c r="B89" s="7"/>
      <c r="C89" s="21" t="s">
        <v>324</v>
      </c>
      <c r="D89" s="28">
        <v>84</v>
      </c>
      <c r="E89" s="28">
        <v>115</v>
      </c>
      <c r="F89" s="596">
        <v>103052</v>
      </c>
      <c r="G89" s="566">
        <v>-0.49369140576693915</v>
      </c>
      <c r="H89" s="8"/>
      <c r="J89" s="474"/>
    </row>
    <row r="90" spans="2:10">
      <c r="B90" s="7"/>
      <c r="C90" s="21" t="s">
        <v>334</v>
      </c>
      <c r="D90" s="28">
        <v>85</v>
      </c>
      <c r="E90" s="28">
        <v>65</v>
      </c>
      <c r="F90" s="596">
        <v>58794</v>
      </c>
      <c r="G90" s="566">
        <v>-0.50062670680623211</v>
      </c>
      <c r="H90" s="8"/>
      <c r="J90" s="474"/>
    </row>
    <row r="91" spans="2:10">
      <c r="B91" s="7"/>
      <c r="C91" s="21" t="s">
        <v>393</v>
      </c>
      <c r="D91" s="22">
        <v>86</v>
      </c>
      <c r="E91" s="22">
        <v>40</v>
      </c>
      <c r="F91" s="596">
        <v>37037</v>
      </c>
      <c r="G91" s="566">
        <v>-0.51768966612954326</v>
      </c>
      <c r="H91" s="8"/>
      <c r="J91" s="474"/>
    </row>
    <row r="92" spans="2:10">
      <c r="B92" s="7"/>
      <c r="C92" s="21" t="s">
        <v>389</v>
      </c>
      <c r="D92" s="22">
        <v>87</v>
      </c>
      <c r="E92" s="22">
        <v>60</v>
      </c>
      <c r="F92" s="596">
        <v>56381</v>
      </c>
      <c r="G92" s="566">
        <v>-0.52824824604216725</v>
      </c>
      <c r="H92" s="8"/>
      <c r="J92" s="474"/>
    </row>
    <row r="93" spans="2:10">
      <c r="B93" s="7"/>
      <c r="C93" s="21" t="s">
        <v>381</v>
      </c>
      <c r="D93" s="28">
        <v>88</v>
      </c>
      <c r="E93" s="28">
        <v>45</v>
      </c>
      <c r="F93" s="596">
        <v>42334</v>
      </c>
      <c r="G93" s="566">
        <v>-0.52905813132382906</v>
      </c>
      <c r="H93" s="8"/>
      <c r="J93" s="474"/>
    </row>
    <row r="94" spans="2:10">
      <c r="B94" s="7"/>
      <c r="C94" s="21" t="s">
        <v>366</v>
      </c>
      <c r="D94" s="22">
        <v>89</v>
      </c>
      <c r="E94" s="22">
        <v>45</v>
      </c>
      <c r="F94" s="596">
        <v>43318</v>
      </c>
      <c r="G94" s="566">
        <v>-0.54518117119943665</v>
      </c>
      <c r="H94" s="8"/>
      <c r="J94" s="474"/>
    </row>
    <row r="95" spans="2:10">
      <c r="B95" s="7"/>
      <c r="C95" s="21" t="s">
        <v>405</v>
      </c>
      <c r="D95" s="28">
        <v>90</v>
      </c>
      <c r="E95" s="28">
        <v>25</v>
      </c>
      <c r="F95" s="596">
        <v>24601</v>
      </c>
      <c r="G95" s="566">
        <v>-0.56027859307645467</v>
      </c>
      <c r="H95" s="8"/>
      <c r="J95" s="474"/>
    </row>
    <row r="96" spans="2:10">
      <c r="B96" s="7"/>
      <c r="C96" s="21" t="s">
        <v>339</v>
      </c>
      <c r="D96" s="22">
        <v>91</v>
      </c>
      <c r="E96" s="22">
        <v>60</v>
      </c>
      <c r="F96" s="596">
        <v>61118</v>
      </c>
      <c r="G96" s="566">
        <v>-0.58332264228109643</v>
      </c>
      <c r="H96" s="8"/>
      <c r="J96" s="474"/>
    </row>
    <row r="97" spans="2:10">
      <c r="B97" s="7"/>
      <c r="C97" s="21" t="s">
        <v>363</v>
      </c>
      <c r="D97" s="28">
        <v>92</v>
      </c>
      <c r="E97" s="28">
        <v>70</v>
      </c>
      <c r="F97" s="596">
        <v>71910</v>
      </c>
      <c r="G97" s="566">
        <v>-0.58884371564908167</v>
      </c>
      <c r="H97" s="8"/>
      <c r="J97" s="474"/>
    </row>
    <row r="98" spans="2:10">
      <c r="B98" s="7"/>
      <c r="C98" s="21" t="s">
        <v>410</v>
      </c>
      <c r="D98" s="28">
        <v>93</v>
      </c>
      <c r="E98" s="28">
        <v>20</v>
      </c>
      <c r="F98" s="596">
        <v>20647</v>
      </c>
      <c r="G98" s="566">
        <v>-0.59203229336754093</v>
      </c>
      <c r="H98" s="8"/>
      <c r="J98" s="474"/>
    </row>
    <row r="99" spans="2:10">
      <c r="B99" s="7"/>
      <c r="C99" s="21" t="s">
        <v>360</v>
      </c>
      <c r="D99" s="22">
        <v>94</v>
      </c>
      <c r="E99" s="22">
        <v>50</v>
      </c>
      <c r="F99" s="596">
        <v>51740</v>
      </c>
      <c r="G99" s="566">
        <v>-0.59356366190641974</v>
      </c>
      <c r="H99" s="8"/>
      <c r="J99" s="474"/>
    </row>
    <row r="100" spans="2:10">
      <c r="B100" s="7"/>
      <c r="C100" s="21" t="s">
        <v>413</v>
      </c>
      <c r="D100" s="28">
        <v>95</v>
      </c>
      <c r="E100" s="28">
        <v>40</v>
      </c>
      <c r="F100" s="596">
        <v>42545</v>
      </c>
      <c r="G100" s="566">
        <v>-0.61105090621879665</v>
      </c>
      <c r="H100" s="8"/>
      <c r="J100" s="474"/>
    </row>
    <row r="101" spans="2:10">
      <c r="B101" s="7"/>
      <c r="C101" s="21" t="s">
        <v>652</v>
      </c>
      <c r="D101" s="28">
        <v>96</v>
      </c>
      <c r="E101" s="28">
        <v>15</v>
      </c>
      <c r="F101" s="596">
        <v>16382</v>
      </c>
      <c r="G101" s="566">
        <v>-0.6274381021844746</v>
      </c>
      <c r="H101" s="8"/>
      <c r="J101" s="474"/>
    </row>
    <row r="102" spans="2:10">
      <c r="B102" s="7"/>
      <c r="C102" s="21" t="s">
        <v>359</v>
      </c>
      <c r="D102" s="22">
        <v>97</v>
      </c>
      <c r="E102" s="22">
        <v>55</v>
      </c>
      <c r="F102" s="596">
        <v>60119</v>
      </c>
      <c r="G102" s="566">
        <v>-0.6279635384581479</v>
      </c>
      <c r="H102" s="8"/>
      <c r="J102" s="474"/>
    </row>
    <row r="103" spans="2:10">
      <c r="B103" s="7"/>
      <c r="C103" s="21" t="s">
        <v>655</v>
      </c>
      <c r="D103" s="28">
        <v>98</v>
      </c>
      <c r="E103" s="28">
        <v>30</v>
      </c>
      <c r="F103" s="596">
        <v>33572</v>
      </c>
      <c r="G103" s="566">
        <v>-0.64215294075748053</v>
      </c>
      <c r="H103" s="8"/>
      <c r="J103" s="474"/>
    </row>
    <row r="104" spans="2:10">
      <c r="B104" s="7"/>
      <c r="C104" s="21" t="s">
        <v>392</v>
      </c>
      <c r="D104" s="28">
        <v>99</v>
      </c>
      <c r="E104" s="28">
        <v>35</v>
      </c>
      <c r="F104" s="596">
        <v>39587</v>
      </c>
      <c r="G104" s="566">
        <v>-0.64847841283356911</v>
      </c>
      <c r="H104" s="8"/>
      <c r="J104" s="474"/>
    </row>
    <row r="105" spans="2:10">
      <c r="B105" s="7"/>
      <c r="C105" s="21" t="s">
        <v>670</v>
      </c>
      <c r="D105" s="22">
        <v>100</v>
      </c>
      <c r="E105" s="22">
        <v>10</v>
      </c>
      <c r="F105" s="596">
        <v>11676</v>
      </c>
      <c r="G105" s="566">
        <v>-0.66695496299346424</v>
      </c>
      <c r="H105" s="8"/>
      <c r="J105" s="474"/>
    </row>
    <row r="106" spans="2:10">
      <c r="B106" s="7"/>
      <c r="C106" s="121" t="s">
        <v>372</v>
      </c>
      <c r="D106" s="22">
        <v>101</v>
      </c>
      <c r="E106" s="22">
        <v>30</v>
      </c>
      <c r="F106" s="596">
        <v>36160</v>
      </c>
      <c r="G106" s="566">
        <v>-0.68485776204691751</v>
      </c>
      <c r="H106" s="8"/>
      <c r="J106" s="474"/>
    </row>
    <row r="107" spans="2:10">
      <c r="B107" s="7"/>
      <c r="C107" s="21" t="s">
        <v>323</v>
      </c>
      <c r="D107" s="22">
        <v>102</v>
      </c>
      <c r="E107" s="22">
        <v>65</v>
      </c>
      <c r="F107" s="596">
        <v>78812</v>
      </c>
      <c r="G107" s="566">
        <v>-0.68812861986547413</v>
      </c>
      <c r="H107" s="8"/>
      <c r="J107" s="474"/>
    </row>
    <row r="108" spans="2:10">
      <c r="B108" s="7"/>
      <c r="C108" s="21" t="s">
        <v>420</v>
      </c>
      <c r="D108" s="22">
        <v>103</v>
      </c>
      <c r="E108" s="22">
        <v>10</v>
      </c>
      <c r="F108" s="596">
        <v>12198</v>
      </c>
      <c r="G108" s="566">
        <v>-0.6914278275125737</v>
      </c>
      <c r="H108" s="8"/>
      <c r="J108" s="474"/>
    </row>
    <row r="109" spans="2:10">
      <c r="B109" s="7"/>
      <c r="C109" s="21" t="s">
        <v>404</v>
      </c>
      <c r="D109" s="28">
        <v>104</v>
      </c>
      <c r="E109" s="28">
        <v>15</v>
      </c>
      <c r="F109" s="596">
        <v>18729</v>
      </c>
      <c r="G109" s="566">
        <v>-0.70405416945141253</v>
      </c>
      <c r="H109" s="8"/>
      <c r="J109" s="474"/>
    </row>
    <row r="110" spans="2:10">
      <c r="B110" s="7"/>
      <c r="C110" s="21" t="s">
        <v>600</v>
      </c>
      <c r="D110" s="28">
        <v>105</v>
      </c>
      <c r="E110" s="28">
        <v>10</v>
      </c>
      <c r="F110" s="596">
        <v>12548</v>
      </c>
      <c r="G110" s="566">
        <v>-0.70669652264186611</v>
      </c>
      <c r="H110" s="8"/>
      <c r="J110" s="474"/>
    </row>
    <row r="111" spans="2:10">
      <c r="B111" s="7"/>
      <c r="C111" s="21" t="s">
        <v>338</v>
      </c>
      <c r="D111" s="22">
        <v>106</v>
      </c>
      <c r="E111" s="22">
        <v>90</v>
      </c>
      <c r="F111" s="596">
        <v>113231</v>
      </c>
      <c r="G111" s="566">
        <v>-0.708101690974439</v>
      </c>
      <c r="H111" s="8"/>
      <c r="J111" s="474"/>
    </row>
    <row r="112" spans="2:10">
      <c r="B112" s="7"/>
      <c r="C112" s="21" t="s">
        <v>408</v>
      </c>
      <c r="D112" s="28">
        <v>107</v>
      </c>
      <c r="E112" s="28">
        <v>10</v>
      </c>
      <c r="F112" s="596">
        <v>12706</v>
      </c>
      <c r="G112" s="566">
        <v>-0.71331366905718463</v>
      </c>
      <c r="H112" s="8"/>
      <c r="J112" s="474"/>
    </row>
    <row r="113" spans="2:10">
      <c r="B113" s="7"/>
      <c r="C113" s="21" t="s">
        <v>419</v>
      </c>
      <c r="D113" s="28">
        <v>108</v>
      </c>
      <c r="E113" s="28">
        <v>5</v>
      </c>
      <c r="F113" s="596">
        <v>6467</v>
      </c>
      <c r="G113" s="566">
        <v>-0.72257749011855521</v>
      </c>
      <c r="H113" s="8"/>
      <c r="J113" s="474"/>
    </row>
    <row r="114" spans="2:10">
      <c r="B114" s="7"/>
      <c r="C114" s="538" t="s">
        <v>546</v>
      </c>
      <c r="D114" s="147">
        <v>109</v>
      </c>
      <c r="E114" s="147">
        <v>20</v>
      </c>
      <c r="F114" s="372">
        <v>25974</v>
      </c>
      <c r="G114" s="567">
        <v>-0.72468432835068275</v>
      </c>
      <c r="H114" s="8"/>
      <c r="J114" s="474"/>
    </row>
    <row r="115" spans="2:10">
      <c r="B115" s="7"/>
      <c r="C115" s="21" t="s">
        <v>351</v>
      </c>
      <c r="D115" s="28">
        <v>110</v>
      </c>
      <c r="E115" s="28">
        <v>50</v>
      </c>
      <c r="F115" s="596">
        <v>66138</v>
      </c>
      <c r="G115" s="566">
        <v>-0.73403629064857912</v>
      </c>
      <c r="H115" s="8"/>
      <c r="J115" s="474"/>
    </row>
    <row r="116" spans="2:10">
      <c r="B116" s="7"/>
      <c r="C116" s="21" t="s">
        <v>422</v>
      </c>
      <c r="D116" s="28">
        <v>111</v>
      </c>
      <c r="E116" s="28">
        <v>5</v>
      </c>
      <c r="F116" s="596">
        <v>6633</v>
      </c>
      <c r="G116" s="566">
        <v>-0.73549748234730938</v>
      </c>
      <c r="H116" s="8"/>
      <c r="J116" s="474"/>
    </row>
    <row r="117" spans="2:10">
      <c r="B117" s="7"/>
      <c r="C117" s="21" t="s">
        <v>658</v>
      </c>
      <c r="D117" s="22">
        <v>112</v>
      </c>
      <c r="E117" s="22">
        <v>45</v>
      </c>
      <c r="F117" s="596">
        <v>59919</v>
      </c>
      <c r="G117" s="566">
        <v>-0.73736233895222258</v>
      </c>
      <c r="H117" s="8"/>
      <c r="J117" s="474"/>
    </row>
    <row r="118" spans="2:10">
      <c r="B118" s="7"/>
      <c r="C118" s="121" t="s">
        <v>330</v>
      </c>
      <c r="D118" s="22">
        <v>113</v>
      </c>
      <c r="E118" s="22">
        <v>70</v>
      </c>
      <c r="F118" s="596">
        <v>94119</v>
      </c>
      <c r="G118" s="566">
        <v>-0.74221973759450521</v>
      </c>
      <c r="H118" s="8"/>
      <c r="J118" s="474"/>
    </row>
    <row r="119" spans="2:10">
      <c r="B119" s="7"/>
      <c r="C119" s="21" t="s">
        <v>394</v>
      </c>
      <c r="D119" s="22">
        <v>114</v>
      </c>
      <c r="E119" s="22">
        <v>25</v>
      </c>
      <c r="F119" s="596">
        <v>33809</v>
      </c>
      <c r="G119" s="566">
        <v>-0.74508509692963887</v>
      </c>
      <c r="H119" s="8"/>
      <c r="J119" s="474"/>
    </row>
    <row r="120" spans="2:10">
      <c r="B120" s="7"/>
      <c r="C120" s="21" t="s">
        <v>325</v>
      </c>
      <c r="D120" s="28">
        <v>115</v>
      </c>
      <c r="E120" s="28">
        <v>70</v>
      </c>
      <c r="F120" s="596">
        <v>100059</v>
      </c>
      <c r="G120" s="566">
        <v>-0.771701133360857</v>
      </c>
      <c r="H120" s="8"/>
      <c r="J120" s="474"/>
    </row>
    <row r="121" spans="2:10">
      <c r="B121" s="7"/>
      <c r="C121" s="21" t="s">
        <v>418</v>
      </c>
      <c r="D121" s="28">
        <v>116</v>
      </c>
      <c r="E121" s="28">
        <v>5</v>
      </c>
      <c r="F121" s="596">
        <v>7277</v>
      </c>
      <c r="G121" s="566">
        <v>-0.78004161611314349</v>
      </c>
      <c r="H121" s="8"/>
      <c r="J121" s="474"/>
    </row>
    <row r="122" spans="2:10">
      <c r="B122" s="7"/>
      <c r="C122" s="21" t="s">
        <v>336</v>
      </c>
      <c r="D122" s="22">
        <v>117</v>
      </c>
      <c r="E122" s="22">
        <v>60</v>
      </c>
      <c r="F122" s="596">
        <v>87383</v>
      </c>
      <c r="G122" s="566">
        <v>-0.78035138636488777</v>
      </c>
      <c r="H122" s="8"/>
      <c r="J122" s="474"/>
    </row>
    <row r="123" spans="2:10">
      <c r="B123" s="7"/>
      <c r="C123" s="21" t="s">
        <v>629</v>
      </c>
      <c r="D123" s="22">
        <v>118</v>
      </c>
      <c r="E123" s="22">
        <v>40</v>
      </c>
      <c r="F123" s="596">
        <v>58370</v>
      </c>
      <c r="G123" s="566">
        <v>-0.78125206282562865</v>
      </c>
      <c r="H123" s="8"/>
      <c r="J123" s="474"/>
    </row>
    <row r="124" spans="2:10">
      <c r="B124" s="7"/>
      <c r="C124" s="21" t="s">
        <v>382</v>
      </c>
      <c r="D124" s="28">
        <v>119</v>
      </c>
      <c r="E124" s="28">
        <v>30</v>
      </c>
      <c r="F124" s="596">
        <v>45017</v>
      </c>
      <c r="G124" s="566">
        <v>-0.79385109827320244</v>
      </c>
      <c r="H124" s="8"/>
      <c r="J124" s="474"/>
    </row>
    <row r="125" spans="2:10">
      <c r="B125" s="7"/>
      <c r="C125" s="21" t="s">
        <v>361</v>
      </c>
      <c r="D125" s="28">
        <v>120</v>
      </c>
      <c r="E125" s="28">
        <v>20</v>
      </c>
      <c r="F125" s="596">
        <v>30999</v>
      </c>
      <c r="G125" s="566">
        <v>-0.80802875432063026</v>
      </c>
      <c r="H125" s="8"/>
      <c r="J125" s="474"/>
    </row>
    <row r="126" spans="2:10">
      <c r="B126" s="7"/>
      <c r="C126" s="21" t="s">
        <v>375</v>
      </c>
      <c r="D126" s="28">
        <v>121</v>
      </c>
      <c r="E126" s="28">
        <v>35</v>
      </c>
      <c r="F126" s="596">
        <v>55788</v>
      </c>
      <c r="G126" s="566">
        <v>-0.81991894311278057</v>
      </c>
      <c r="H126" s="8"/>
      <c r="J126" s="474"/>
    </row>
    <row r="127" spans="2:10">
      <c r="B127" s="7"/>
      <c r="C127" s="21" t="s">
        <v>398</v>
      </c>
      <c r="D127" s="28">
        <v>122</v>
      </c>
      <c r="E127" s="28">
        <v>15</v>
      </c>
      <c r="F127" s="596">
        <v>25222</v>
      </c>
      <c r="G127" s="566">
        <v>-0.8417242508607109</v>
      </c>
      <c r="H127" s="8"/>
      <c r="J127" s="474"/>
    </row>
    <row r="128" spans="2:10">
      <c r="B128" s="7"/>
      <c r="C128" s="21" t="s">
        <v>370</v>
      </c>
      <c r="D128" s="28">
        <v>123</v>
      </c>
      <c r="E128" s="28">
        <v>25</v>
      </c>
      <c r="F128" s="596">
        <v>43087</v>
      </c>
      <c r="G128" s="566">
        <v>-0.85140456938605169</v>
      </c>
      <c r="H128" s="8"/>
      <c r="J128" s="474"/>
    </row>
    <row r="129" spans="2:10">
      <c r="B129" s="7"/>
      <c r="C129" s="21" t="s">
        <v>321</v>
      </c>
      <c r="D129" s="28">
        <v>124</v>
      </c>
      <c r="E129" s="28">
        <v>105</v>
      </c>
      <c r="F129" s="596">
        <v>189902</v>
      </c>
      <c r="G129" s="566">
        <v>-0.86963653743512037</v>
      </c>
      <c r="H129" s="8"/>
      <c r="J129" s="474"/>
    </row>
    <row r="130" spans="2:10">
      <c r="B130" s="7"/>
      <c r="C130" s="21" t="s">
        <v>417</v>
      </c>
      <c r="D130" s="22">
        <v>125</v>
      </c>
      <c r="E130" s="22">
        <v>5</v>
      </c>
      <c r="F130" s="596">
        <v>9060</v>
      </c>
      <c r="G130" s="566">
        <v>-0.87033122945967911</v>
      </c>
      <c r="H130" s="8"/>
      <c r="J130" s="474"/>
    </row>
    <row r="131" spans="2:10">
      <c r="B131" s="7"/>
      <c r="C131" s="21" t="s">
        <v>511</v>
      </c>
      <c r="D131" s="28">
        <v>126</v>
      </c>
      <c r="E131" s="28">
        <v>15</v>
      </c>
      <c r="F131" s="596">
        <v>28095</v>
      </c>
      <c r="G131" s="566">
        <v>-0.88233260104667222</v>
      </c>
      <c r="H131" s="8"/>
      <c r="J131" s="474"/>
    </row>
    <row r="132" spans="2:10">
      <c r="B132" s="7"/>
      <c r="C132" s="18" t="s">
        <v>425</v>
      </c>
      <c r="D132" s="28">
        <v>127</v>
      </c>
      <c r="E132" s="28">
        <v>5</v>
      </c>
      <c r="F132" s="596">
        <v>10348</v>
      </c>
      <c r="G132" s="566">
        <v>-0.9161980111128698</v>
      </c>
      <c r="H132" s="8"/>
      <c r="J132" s="474"/>
    </row>
    <row r="133" spans="2:10">
      <c r="B133" s="7"/>
      <c r="C133" s="21" t="s">
        <v>406</v>
      </c>
      <c r="D133" s="28">
        <v>128</v>
      </c>
      <c r="E133" s="28">
        <v>15</v>
      </c>
      <c r="F133" s="596">
        <v>31602</v>
      </c>
      <c r="G133" s="566">
        <v>-0.92189480140643354</v>
      </c>
      <c r="H133" s="8"/>
      <c r="J133" s="474"/>
    </row>
    <row r="134" spans="2:10">
      <c r="B134" s="7"/>
      <c r="C134" s="21" t="s">
        <v>597</v>
      </c>
      <c r="D134" s="22">
        <v>129</v>
      </c>
      <c r="E134" s="22">
        <v>5</v>
      </c>
      <c r="F134" s="596">
        <v>14342</v>
      </c>
      <c r="G134" s="566">
        <v>-1.0060461209114029</v>
      </c>
      <c r="H134" s="8"/>
      <c r="J134" s="474"/>
    </row>
    <row r="135" spans="2:10">
      <c r="B135" s="7"/>
      <c r="C135" s="21" t="s">
        <v>402</v>
      </c>
      <c r="D135" s="22">
        <v>130</v>
      </c>
      <c r="E135" s="22">
        <v>5</v>
      </c>
      <c r="F135" s="596">
        <v>16782</v>
      </c>
      <c r="G135" s="566">
        <v>-1.0398918141634179</v>
      </c>
      <c r="H135" s="8"/>
      <c r="J135" s="474"/>
    </row>
    <row r="136" spans="2:10">
      <c r="B136" s="7"/>
      <c r="C136" s="21" t="s">
        <v>403</v>
      </c>
      <c r="D136" s="22">
        <v>131</v>
      </c>
      <c r="E136" s="22">
        <v>5</v>
      </c>
      <c r="F136" s="596">
        <v>17133</v>
      </c>
      <c r="G136" s="566">
        <v>-1.0439674653453896</v>
      </c>
      <c r="H136" s="8"/>
      <c r="J136" s="474"/>
    </row>
    <row r="137" spans="2:10">
      <c r="B137" s="7"/>
      <c r="C137" s="21" t="s">
        <v>411</v>
      </c>
      <c r="D137" s="22">
        <v>132</v>
      </c>
      <c r="E137" s="22">
        <v>5</v>
      </c>
      <c r="F137" s="596">
        <v>18390</v>
      </c>
      <c r="G137" s="566">
        <v>-1.0572869418533957</v>
      </c>
      <c r="H137" s="8"/>
      <c r="J137" s="474"/>
    </row>
    <row r="138" spans="2:10">
      <c r="B138" s="7"/>
      <c r="C138" s="21" t="s">
        <v>335</v>
      </c>
      <c r="D138" s="28">
        <v>133</v>
      </c>
      <c r="E138" s="28">
        <v>20</v>
      </c>
      <c r="F138" s="596">
        <v>83473</v>
      </c>
      <c r="G138" s="566">
        <v>-1.0788467244567848</v>
      </c>
      <c r="H138" s="8"/>
      <c r="J138" s="474"/>
    </row>
    <row r="139" spans="2:10">
      <c r="B139" s="7"/>
      <c r="C139" s="21" t="s">
        <v>391</v>
      </c>
      <c r="D139" s="28">
        <v>134</v>
      </c>
      <c r="E139" s="28">
        <v>5</v>
      </c>
      <c r="F139" s="596">
        <v>22585</v>
      </c>
      <c r="G139" s="566">
        <v>-1.0910076870588219</v>
      </c>
      <c r="H139" s="8"/>
      <c r="J139" s="474"/>
    </row>
    <row r="140" spans="2:10">
      <c r="B140" s="7"/>
      <c r="C140" s="21" t="s">
        <v>950</v>
      </c>
      <c r="D140" s="28">
        <v>135</v>
      </c>
      <c r="E140" s="28">
        <v>5</v>
      </c>
      <c r="F140" s="596">
        <v>24030</v>
      </c>
      <c r="G140" s="566">
        <v>-1.0998968528041995</v>
      </c>
      <c r="H140" s="8"/>
      <c r="J140" s="474"/>
    </row>
    <row r="141" spans="2:10">
      <c r="B141" s="7"/>
      <c r="C141" s="21" t="s">
        <v>385</v>
      </c>
      <c r="D141" s="28">
        <v>136</v>
      </c>
      <c r="E141" s="28">
        <v>5</v>
      </c>
      <c r="F141" s="596">
        <v>39856</v>
      </c>
      <c r="G141" s="566">
        <v>-1.1550652927363123</v>
      </c>
      <c r="H141" s="8"/>
      <c r="J141" s="474"/>
    </row>
    <row r="142" spans="2:10">
      <c r="B142" s="7"/>
      <c r="C142" s="21" t="s">
        <v>601</v>
      </c>
      <c r="D142" s="28" t="s">
        <v>1638</v>
      </c>
      <c r="E142" s="28">
        <v>0</v>
      </c>
      <c r="F142" s="596">
        <v>6626</v>
      </c>
      <c r="G142" s="566">
        <v>-1.2388323603193199</v>
      </c>
      <c r="H142" s="8"/>
      <c r="J142" s="474"/>
    </row>
    <row r="143" spans="2:10">
      <c r="B143" s="7"/>
      <c r="C143" s="21" t="s">
        <v>602</v>
      </c>
      <c r="D143" s="28" t="s">
        <v>1638</v>
      </c>
      <c r="E143" s="28">
        <v>0</v>
      </c>
      <c r="F143" s="596">
        <v>4561</v>
      </c>
      <c r="G143" s="566">
        <v>-1.2388323603193199</v>
      </c>
      <c r="H143" s="8"/>
      <c r="J143" s="474"/>
    </row>
    <row r="144" spans="2:10">
      <c r="B144" s="7"/>
      <c r="C144" s="21" t="s">
        <v>625</v>
      </c>
      <c r="D144" s="28" t="s">
        <v>1638</v>
      </c>
      <c r="E144" s="28">
        <v>0</v>
      </c>
      <c r="F144" s="596">
        <v>6351</v>
      </c>
      <c r="G144" s="566">
        <v>-1.2388323603193199</v>
      </c>
      <c r="H144" s="8"/>
      <c r="J144" s="474"/>
    </row>
    <row r="145" spans="2:10">
      <c r="B145" s="7"/>
      <c r="C145" s="21" t="s">
        <v>744</v>
      </c>
      <c r="D145" s="28" t="s">
        <v>1638</v>
      </c>
      <c r="E145" s="28">
        <v>0</v>
      </c>
      <c r="F145" s="596">
        <v>13134</v>
      </c>
      <c r="G145" s="566">
        <v>-1.2388323603193199</v>
      </c>
      <c r="H145" s="8"/>
      <c r="J145" s="474"/>
    </row>
    <row r="146" spans="2:8">
      <c r="B146" s="7"/>
      <c r="D146" s="2"/>
      <c r="E146" s="2"/>
      <c r="F146" s="590"/>
      <c r="H146" s="8"/>
    </row>
    <row r="147" spans="2:8">
      <c r="B147" s="7"/>
      <c r="C147" s="81" t="s">
        <v>551</v>
      </c>
      <c r="D147" s="2"/>
      <c r="E147" s="2"/>
      <c r="F147" s="590"/>
      <c r="H147" s="8"/>
    </row>
    <row r="148" spans="2:8">
      <c r="B148" s="7"/>
      <c r="C148" s="24" t="s">
        <v>983</v>
      </c>
      <c r="D148" s="2"/>
      <c r="E148" s="2"/>
      <c r="F148" s="590"/>
      <c r="H148" s="8"/>
    </row>
    <row r="149" spans="2:8" ht="17.25" thickBot="1">
      <c r="B149" s="9"/>
      <c r="C149" s="14" t="s">
        <v>1633</v>
      </c>
      <c r="D149" s="12"/>
      <c r="E149" s="12"/>
      <c r="F149" s="591"/>
      <c r="G149" s="12"/>
      <c r="H149" s="10"/>
    </row>
    <row r="151" spans="2:6">
      <c r="B151" s="141"/>
      <c r="C151" s="13" t="s">
        <v>127</v>
      </c>
      <c r="F151" s="590"/>
    </row>
    <row r="152" spans="3:6">
      <c r="C152" s="539"/>
      <c r="F152" s="590"/>
    </row>
    <row r="153" spans="3:7" s="27" customFormat="1">
      <c r="C153" s="27" t="s">
        <v>990</v>
      </c>
      <c r="F153" s="590"/>
      <c r="G153" s="2"/>
    </row>
    <row r="154" spans="3:7" s="27" customFormat="1">
      <c r="C154" s="13" t="s">
        <v>991</v>
      </c>
      <c r="F154" s="590"/>
      <c r="G154" s="2"/>
    </row>
    <row r="155" spans="3:7">
      <c r="C155" s="27" t="s">
        <v>1002</v>
      </c>
      <c r="F155" s="1"/>
      <c r="G155" s="1"/>
    </row>
    <row r="156" spans="3:7">
      <c r="C156" s="27" t="s">
        <v>1005</v>
      </c>
      <c r="F156" s="1"/>
      <c r="G156" s="1"/>
    </row>
    <row r="157" spans="3:7" s="27" customFormat="1">
      <c r="C157" s="26" t="s">
        <v>989</v>
      </c>
      <c r="F157" s="590"/>
      <c r="G157" s="2"/>
    </row>
    <row r="158" spans="3:9" s="27" customFormat="1" customHeight="1">
      <c r="C158" s="29" t="s">
        <v>1003</v>
      </c>
      <c r="D158" s="29"/>
      <c r="E158" s="29"/>
      <c r="F158" s="29"/>
      <c r="G158" s="29"/>
      <c r="H158" s="29"/>
      <c r="I158" s="29"/>
    </row>
    <row r="159" spans="3:9" s="27" customFormat="1">
      <c r="C159" s="29" t="s">
        <v>1004</v>
      </c>
      <c r="D159" s="29"/>
      <c r="E159" s="29"/>
      <c r="F159" s="29"/>
      <c r="G159" s="29"/>
      <c r="H159" s="29"/>
      <c r="I159" s="29"/>
    </row>
    <row r="160" s="27" customFormat="1"/>
    <row r="161" s="27" customFormat="1"/>
    <row r="162" spans="6:7" s="27" customFormat="1">
      <c r="F162" s="590"/>
      <c r="G162" s="2"/>
    </row>
  </sheetData>
  <mergeCells count="3">
    <mergeCell ref="C158:I158"/>
    <mergeCell ref="C3:G3"/>
    <mergeCell ref="C159:I159"/>
  </mergeCells>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6">
    <tabColor theme="6"/>
    <pageSetUpPr fitToPage="1"/>
  </sheetPr>
  <dimension ref="A1:I176"/>
  <sheetViews>
    <sheetView topLeftCell="C1" view="normal" workbookViewId="0">
      <pane ySplit="5" topLeftCell="A43" activePane="bottomLeft" state="frozen"/>
      <selection pane="bottomLeft" activeCell="S155" sqref="S155"/>
    </sheetView>
  </sheetViews>
  <sheetFormatPr defaultColWidth="9.28515625" defaultRowHeight="16.5"/>
  <cols>
    <col min="1" max="1" width="8.5703125" style="1" customWidth="1"/>
    <col min="2" max="2" width="2.7109375" style="1" customWidth="1"/>
    <col min="3" max="3" width="55.7109375" style="1" customWidth="1"/>
    <col min="4" max="6" width="17.27734375" style="1" customWidth="1"/>
    <col min="7" max="7" width="26.27734375" style="141" customWidth="1"/>
    <col min="8" max="8" width="2.7109375" style="1" customWidth="1"/>
    <col min="9" max="9" width="10.84765625" style="1" bestFit="1" customWidth="1"/>
    <col min="10" max="16384" width="9.27734375" style="1" customWidth="1"/>
  </cols>
  <sheetData>
    <row r="1" ht="15" customHeight="1" thickBot="1"/>
    <row r="2" spans="2:8">
      <c r="B2" s="4"/>
      <c r="C2" s="5"/>
      <c r="D2" s="11"/>
      <c r="E2" s="11"/>
      <c r="F2" s="11"/>
      <c r="G2" s="315"/>
      <c r="H2" s="6"/>
    </row>
    <row r="3" spans="2:8">
      <c r="B3" s="7"/>
      <c r="C3" s="13" t="s">
        <v>2113</v>
      </c>
      <c r="D3" s="13"/>
      <c r="E3" s="13"/>
      <c r="F3" s="13"/>
      <c r="G3" s="13"/>
      <c r="H3" s="8"/>
    </row>
    <row r="4" spans="2:8">
      <c r="B4" s="7"/>
      <c r="C4" s="376" t="s">
        <v>772</v>
      </c>
      <c r="D4" s="2"/>
      <c r="E4" s="2"/>
      <c r="F4" s="2"/>
      <c r="G4" s="222" t="s">
        <v>605</v>
      </c>
      <c r="H4" s="8"/>
    </row>
    <row r="5" spans="2:8" ht="49.5">
      <c r="B5" s="7"/>
      <c r="C5" s="113" t="s">
        <v>222</v>
      </c>
      <c r="D5" s="114" t="s">
        <v>221</v>
      </c>
      <c r="E5" s="115" t="s">
        <v>1051</v>
      </c>
      <c r="F5" s="115" t="s">
        <v>1050</v>
      </c>
      <c r="G5" s="597" t="s">
        <v>984</v>
      </c>
      <c r="H5" s="8"/>
    </row>
    <row r="6" spans="2:9">
      <c r="B6" s="7"/>
      <c r="C6" s="122" t="s">
        <v>651</v>
      </c>
      <c r="D6" s="123">
        <v>1</v>
      </c>
      <c r="E6" s="598">
        <v>115050</v>
      </c>
      <c r="F6" s="598">
        <v>7337</v>
      </c>
      <c r="G6" s="541">
        <v>15.680795965653537</v>
      </c>
      <c r="H6" s="8"/>
      <c r="I6" s="474"/>
    </row>
    <row r="7" spans="2:9">
      <c r="B7" s="7"/>
      <c r="C7" s="122" t="s">
        <v>380</v>
      </c>
      <c r="D7" s="123">
        <v>2</v>
      </c>
      <c r="E7" s="598">
        <v>186513</v>
      </c>
      <c r="F7" s="598">
        <v>20828</v>
      </c>
      <c r="G7" s="541">
        <v>8.9549164586134058</v>
      </c>
      <c r="H7" s="8"/>
      <c r="I7" s="474"/>
    </row>
    <row r="8" spans="2:9">
      <c r="B8" s="7"/>
      <c r="C8" s="122" t="s">
        <v>392</v>
      </c>
      <c r="D8" s="123">
        <v>3</v>
      </c>
      <c r="E8" s="598">
        <v>63739</v>
      </c>
      <c r="F8" s="598">
        <v>16579</v>
      </c>
      <c r="G8" s="541">
        <v>3.8445623982146087</v>
      </c>
      <c r="H8" s="8"/>
      <c r="I8" s="474"/>
    </row>
    <row r="9" spans="2:9">
      <c r="B9" s="7"/>
      <c r="C9" s="122" t="s">
        <v>401</v>
      </c>
      <c r="D9" s="123">
        <v>4</v>
      </c>
      <c r="E9" s="598">
        <v>13772</v>
      </c>
      <c r="F9" s="598">
        <v>4341</v>
      </c>
      <c r="G9" s="541">
        <v>3.1725408891960378</v>
      </c>
      <c r="H9" s="8"/>
      <c r="I9" s="474"/>
    </row>
    <row r="10" spans="2:9">
      <c r="B10" s="7"/>
      <c r="C10" s="122" t="s">
        <v>218</v>
      </c>
      <c r="D10" s="123">
        <v>5</v>
      </c>
      <c r="E10" s="598">
        <v>780496</v>
      </c>
      <c r="F10" s="598">
        <v>272003</v>
      </c>
      <c r="G10" s="541">
        <v>2.8694389400116909</v>
      </c>
      <c r="H10" s="8"/>
      <c r="I10" s="474"/>
    </row>
    <row r="11" spans="2:9">
      <c r="B11" s="7"/>
      <c r="C11" s="122" t="s">
        <v>213</v>
      </c>
      <c r="D11" s="123">
        <v>6</v>
      </c>
      <c r="E11" s="598">
        <v>566597</v>
      </c>
      <c r="F11" s="598">
        <v>207453</v>
      </c>
      <c r="G11" s="541">
        <v>2.7312065865521347</v>
      </c>
      <c r="H11" s="8"/>
      <c r="I11" s="474"/>
    </row>
    <row r="12" spans="2:9">
      <c r="B12" s="7"/>
      <c r="C12" s="122" t="s">
        <v>596</v>
      </c>
      <c r="D12" s="123">
        <v>7</v>
      </c>
      <c r="E12" s="598">
        <v>24730</v>
      </c>
      <c r="F12" s="598">
        <v>10725</v>
      </c>
      <c r="G12" s="541">
        <v>2.305827505827506</v>
      </c>
      <c r="H12" s="8"/>
      <c r="I12" s="474"/>
    </row>
    <row r="13" spans="2:9">
      <c r="B13" s="7"/>
      <c r="C13" s="122" t="s">
        <v>214</v>
      </c>
      <c r="D13" s="123">
        <v>8</v>
      </c>
      <c r="E13" s="598">
        <v>382104</v>
      </c>
      <c r="F13" s="598">
        <v>221178</v>
      </c>
      <c r="G13" s="541">
        <v>1.727585926267531</v>
      </c>
      <c r="H13" s="8"/>
      <c r="I13" s="474"/>
    </row>
    <row r="14" spans="2:9">
      <c r="B14" s="7"/>
      <c r="C14" s="122" t="s">
        <v>328</v>
      </c>
      <c r="D14" s="123">
        <v>9</v>
      </c>
      <c r="E14" s="598">
        <v>114826</v>
      </c>
      <c r="F14" s="598">
        <v>73398</v>
      </c>
      <c r="G14" s="541">
        <v>1.5644295484890596</v>
      </c>
      <c r="H14" s="8"/>
      <c r="I14" s="474"/>
    </row>
    <row r="15" spans="2:9">
      <c r="B15" s="7"/>
      <c r="C15" s="122" t="s">
        <v>354</v>
      </c>
      <c r="D15" s="123">
        <v>10</v>
      </c>
      <c r="E15" s="598">
        <v>43325</v>
      </c>
      <c r="F15" s="598">
        <v>36172</v>
      </c>
      <c r="G15" s="541">
        <v>1.1977496406059935</v>
      </c>
      <c r="H15" s="8"/>
      <c r="I15" s="474"/>
    </row>
    <row r="16" spans="2:9">
      <c r="B16" s="7"/>
      <c r="C16" s="122" t="s">
        <v>176</v>
      </c>
      <c r="D16" s="123">
        <v>11</v>
      </c>
      <c r="E16" s="598">
        <v>197374</v>
      </c>
      <c r="F16" s="598">
        <v>165586</v>
      </c>
      <c r="G16" s="541">
        <v>1.1919727513195559</v>
      </c>
      <c r="H16" s="8"/>
      <c r="I16" s="474"/>
    </row>
    <row r="17" spans="2:9">
      <c r="B17" s="7"/>
      <c r="C17" s="122" t="s">
        <v>178</v>
      </c>
      <c r="D17" s="123">
        <v>12</v>
      </c>
      <c r="E17" s="598">
        <v>220380</v>
      </c>
      <c r="F17" s="598">
        <v>185573</v>
      </c>
      <c r="G17" s="541">
        <v>1.1875650013741224</v>
      </c>
      <c r="H17" s="8"/>
      <c r="I17" s="474"/>
    </row>
    <row r="18" spans="2:9">
      <c r="B18" s="7"/>
      <c r="C18" s="122" t="s">
        <v>237</v>
      </c>
      <c r="D18" s="123">
        <v>13</v>
      </c>
      <c r="E18" s="598">
        <v>520523</v>
      </c>
      <c r="F18" s="598">
        <v>442756</v>
      </c>
      <c r="G18" s="541">
        <v>1.1756430178247161</v>
      </c>
      <c r="H18" s="8"/>
      <c r="I18" s="474"/>
    </row>
    <row r="19" spans="2:9">
      <c r="B19" s="7"/>
      <c r="C19" s="122" t="s">
        <v>329</v>
      </c>
      <c r="D19" s="123">
        <v>14</v>
      </c>
      <c r="E19" s="598">
        <v>78655</v>
      </c>
      <c r="F19" s="598">
        <v>67265</v>
      </c>
      <c r="G19" s="541">
        <v>1.1693302609083476</v>
      </c>
      <c r="H19" s="8"/>
      <c r="I19" s="474"/>
    </row>
    <row r="20" spans="2:9">
      <c r="B20" s="7"/>
      <c r="C20" s="122" t="s">
        <v>212</v>
      </c>
      <c r="D20" s="123">
        <v>15</v>
      </c>
      <c r="E20" s="598">
        <v>210701</v>
      </c>
      <c r="F20" s="598">
        <v>180211</v>
      </c>
      <c r="G20" s="541">
        <v>1.1691905599547197</v>
      </c>
      <c r="H20" s="8"/>
      <c r="I20" s="474"/>
    </row>
    <row r="21" spans="2:9">
      <c r="B21" s="7"/>
      <c r="C21" s="122" t="s">
        <v>174</v>
      </c>
      <c r="D21" s="123">
        <v>16</v>
      </c>
      <c r="E21" s="598">
        <v>269864</v>
      </c>
      <c r="F21" s="598">
        <v>279174</v>
      </c>
      <c r="G21" s="541">
        <v>0.966651622285743</v>
      </c>
      <c r="H21" s="8"/>
      <c r="I21" s="474"/>
    </row>
    <row r="22" spans="2:9">
      <c r="B22" s="7"/>
      <c r="C22" s="122" t="s">
        <v>175</v>
      </c>
      <c r="D22" s="123">
        <v>17</v>
      </c>
      <c r="E22" s="598">
        <v>289135</v>
      </c>
      <c r="F22" s="598">
        <v>304366</v>
      </c>
      <c r="G22" s="541">
        <v>0.94995827392021448</v>
      </c>
      <c r="H22" s="8"/>
      <c r="I22" s="474"/>
    </row>
    <row r="23" spans="2:9">
      <c r="B23" s="7"/>
      <c r="C23" s="122" t="s">
        <v>182</v>
      </c>
      <c r="D23" s="123">
        <v>18</v>
      </c>
      <c r="E23" s="598">
        <v>102999</v>
      </c>
      <c r="F23" s="598">
        <v>114119</v>
      </c>
      <c r="G23" s="541">
        <v>0.902557856272838</v>
      </c>
      <c r="H23" s="8"/>
      <c r="I23" s="474"/>
    </row>
    <row r="24" spans="2:9">
      <c r="B24" s="7"/>
      <c r="C24" s="122" t="s">
        <v>215</v>
      </c>
      <c r="D24" s="123">
        <v>19</v>
      </c>
      <c r="E24" s="598">
        <v>182419</v>
      </c>
      <c r="F24" s="598">
        <v>206119</v>
      </c>
      <c r="G24" s="541">
        <v>0.88501787802191934</v>
      </c>
      <c r="H24" s="8"/>
      <c r="I24" s="474"/>
    </row>
    <row r="25" spans="2:9">
      <c r="B25" s="7"/>
      <c r="C25" s="122" t="s">
        <v>220</v>
      </c>
      <c r="D25" s="123">
        <v>20</v>
      </c>
      <c r="E25" s="598">
        <v>143393</v>
      </c>
      <c r="F25" s="598">
        <v>164221</v>
      </c>
      <c r="G25" s="541">
        <v>0.87317090993234725</v>
      </c>
      <c r="H25" s="8"/>
      <c r="I25" s="474"/>
    </row>
    <row r="26" spans="2:9">
      <c r="B26" s="7"/>
      <c r="C26" s="122" t="s">
        <v>369</v>
      </c>
      <c r="D26" s="123">
        <v>21</v>
      </c>
      <c r="E26" s="598">
        <v>31853</v>
      </c>
      <c r="F26" s="598">
        <v>36850</v>
      </c>
      <c r="G26" s="541">
        <v>0.86439620081411128</v>
      </c>
      <c r="H26" s="8"/>
      <c r="I26" s="474"/>
    </row>
    <row r="27" spans="2:9">
      <c r="B27" s="7"/>
      <c r="C27" s="122" t="s">
        <v>632</v>
      </c>
      <c r="D27" s="123">
        <v>22</v>
      </c>
      <c r="E27" s="598">
        <v>135289</v>
      </c>
      <c r="F27" s="598">
        <v>157489</v>
      </c>
      <c r="G27" s="541">
        <v>0.85903777406676018</v>
      </c>
      <c r="H27" s="8"/>
      <c r="I27" s="474"/>
    </row>
    <row r="28" spans="2:9">
      <c r="B28" s="7"/>
      <c r="C28" s="122" t="s">
        <v>57</v>
      </c>
      <c r="D28" s="124">
        <v>23</v>
      </c>
      <c r="E28" s="598">
        <v>95926</v>
      </c>
      <c r="F28" s="598">
        <v>114178</v>
      </c>
      <c r="G28" s="541">
        <v>0.84014433603671457</v>
      </c>
      <c r="H28" s="8"/>
      <c r="I28" s="474"/>
    </row>
    <row r="29" spans="2:9">
      <c r="B29" s="7"/>
      <c r="C29" s="122" t="s">
        <v>240</v>
      </c>
      <c r="D29" s="124">
        <v>24</v>
      </c>
      <c r="E29" s="598">
        <v>232041</v>
      </c>
      <c r="F29" s="598">
        <v>279944</v>
      </c>
      <c r="G29" s="541">
        <v>0.828883633869631</v>
      </c>
      <c r="H29" s="8"/>
      <c r="I29" s="474"/>
    </row>
    <row r="30" spans="2:9">
      <c r="B30" s="7"/>
      <c r="C30" s="122" t="s">
        <v>350</v>
      </c>
      <c r="D30" s="124">
        <v>25</v>
      </c>
      <c r="E30" s="598">
        <v>66005</v>
      </c>
      <c r="F30" s="598">
        <v>79745</v>
      </c>
      <c r="G30" s="541">
        <v>0.82770079628816851</v>
      </c>
      <c r="H30" s="8"/>
      <c r="I30" s="474"/>
    </row>
    <row r="31" spans="2:9">
      <c r="B31" s="7"/>
      <c r="C31" s="122" t="s">
        <v>211</v>
      </c>
      <c r="D31" s="124">
        <v>26</v>
      </c>
      <c r="E31" s="598">
        <v>196726</v>
      </c>
      <c r="F31" s="598">
        <v>240632</v>
      </c>
      <c r="G31" s="541">
        <v>0.81753881445526777</v>
      </c>
      <c r="H31" s="8"/>
      <c r="I31" s="474"/>
    </row>
    <row r="32" spans="2:9">
      <c r="B32" s="7"/>
      <c r="C32" s="122" t="s">
        <v>219</v>
      </c>
      <c r="D32" s="124">
        <v>27</v>
      </c>
      <c r="E32" s="598">
        <v>122529</v>
      </c>
      <c r="F32" s="598">
        <v>152183</v>
      </c>
      <c r="G32" s="541">
        <v>0.80514249291970852</v>
      </c>
      <c r="H32" s="8"/>
      <c r="I32" s="474"/>
    </row>
    <row r="33" spans="2:9">
      <c r="B33" s="7"/>
      <c r="C33" s="122" t="s">
        <v>179</v>
      </c>
      <c r="D33" s="123">
        <v>28</v>
      </c>
      <c r="E33" s="598">
        <v>119345</v>
      </c>
      <c r="F33" s="598">
        <v>154263</v>
      </c>
      <c r="G33" s="541">
        <v>0.7736463053356929</v>
      </c>
      <c r="H33" s="8"/>
      <c r="I33" s="474"/>
    </row>
    <row r="34" spans="2:9">
      <c r="B34" s="7"/>
      <c r="C34" s="122" t="s">
        <v>332</v>
      </c>
      <c r="D34" s="123">
        <v>29</v>
      </c>
      <c r="E34" s="598">
        <v>55946</v>
      </c>
      <c r="F34" s="598">
        <v>72444</v>
      </c>
      <c r="G34" s="541">
        <v>0.772265474021313</v>
      </c>
      <c r="H34" s="8"/>
      <c r="I34" s="474"/>
    </row>
    <row r="35" spans="2:9">
      <c r="B35" s="7"/>
      <c r="C35" s="122" t="s">
        <v>322</v>
      </c>
      <c r="D35" s="124">
        <v>30</v>
      </c>
      <c r="E35" s="598">
        <v>70345</v>
      </c>
      <c r="F35" s="598">
        <v>92346</v>
      </c>
      <c r="G35" s="541">
        <v>0.76175470513070409</v>
      </c>
      <c r="H35" s="8"/>
      <c r="I35" s="474"/>
    </row>
    <row r="36" spans="2:9">
      <c r="B36" s="7"/>
      <c r="C36" s="122" t="s">
        <v>177</v>
      </c>
      <c r="D36" s="124">
        <v>31</v>
      </c>
      <c r="E36" s="598">
        <v>132971</v>
      </c>
      <c r="F36" s="598">
        <v>174702</v>
      </c>
      <c r="G36" s="541">
        <v>0.76113038202195737</v>
      </c>
      <c r="H36" s="8"/>
      <c r="I36" s="474"/>
    </row>
    <row r="37" spans="2:9">
      <c r="B37" s="7"/>
      <c r="C37" s="122" t="s">
        <v>377</v>
      </c>
      <c r="D37" s="123">
        <v>32</v>
      </c>
      <c r="E37" s="598">
        <v>21663</v>
      </c>
      <c r="F37" s="598">
        <v>28719</v>
      </c>
      <c r="G37" s="541">
        <v>0.75430899404575369</v>
      </c>
      <c r="H37" s="8"/>
      <c r="I37" s="474"/>
    </row>
    <row r="38" spans="2:9">
      <c r="B38" s="7"/>
      <c r="C38" s="122" t="s">
        <v>274</v>
      </c>
      <c r="D38" s="123">
        <v>33</v>
      </c>
      <c r="E38" s="598">
        <v>118604</v>
      </c>
      <c r="F38" s="598">
        <v>158177</v>
      </c>
      <c r="G38" s="541">
        <v>0.74981824159011745</v>
      </c>
      <c r="H38" s="8"/>
      <c r="I38" s="474"/>
    </row>
    <row r="39" spans="2:9">
      <c r="B39" s="7"/>
      <c r="C39" s="122" t="s">
        <v>1294</v>
      </c>
      <c r="D39" s="123">
        <v>34</v>
      </c>
      <c r="E39" s="598">
        <v>45672</v>
      </c>
      <c r="F39" s="598">
        <v>70423</v>
      </c>
      <c r="G39" s="541">
        <v>0.64853811964841035</v>
      </c>
      <c r="H39" s="8"/>
      <c r="I39" s="474"/>
    </row>
    <row r="40" spans="2:9">
      <c r="B40" s="7"/>
      <c r="C40" s="122" t="s">
        <v>216</v>
      </c>
      <c r="D40" s="123">
        <v>35</v>
      </c>
      <c r="E40" s="598">
        <v>117291</v>
      </c>
      <c r="F40" s="598">
        <v>183326</v>
      </c>
      <c r="G40" s="541">
        <v>0.63979468269639872</v>
      </c>
      <c r="H40" s="8"/>
      <c r="I40" s="474"/>
    </row>
    <row r="41" spans="2:9">
      <c r="B41" s="7"/>
      <c r="C41" s="122" t="s">
        <v>241</v>
      </c>
      <c r="D41" s="123">
        <v>36</v>
      </c>
      <c r="E41" s="598">
        <v>128627</v>
      </c>
      <c r="F41" s="598">
        <v>203115</v>
      </c>
      <c r="G41" s="541">
        <v>0.63327179184206</v>
      </c>
      <c r="H41" s="8"/>
      <c r="I41" s="474"/>
    </row>
    <row r="42" spans="2:9">
      <c r="B42" s="7"/>
      <c r="C42" s="122" t="s">
        <v>327</v>
      </c>
      <c r="D42" s="123">
        <v>37</v>
      </c>
      <c r="E42" s="598">
        <v>55559</v>
      </c>
      <c r="F42" s="598">
        <v>89822</v>
      </c>
      <c r="G42" s="541">
        <v>0.61854556790095971</v>
      </c>
      <c r="H42" s="8"/>
      <c r="I42" s="474"/>
    </row>
    <row r="43" spans="2:9">
      <c r="B43" s="7"/>
      <c r="C43" s="122" t="s">
        <v>399</v>
      </c>
      <c r="D43" s="123">
        <v>38</v>
      </c>
      <c r="E43" s="598">
        <v>9309</v>
      </c>
      <c r="F43" s="598">
        <v>15104</v>
      </c>
      <c r="G43" s="541">
        <v>0.61632680084745761</v>
      </c>
      <c r="H43" s="8"/>
      <c r="I43" s="474"/>
    </row>
    <row r="44" spans="2:9">
      <c r="B44" s="7"/>
      <c r="C44" s="122" t="s">
        <v>344</v>
      </c>
      <c r="D44" s="123">
        <v>39</v>
      </c>
      <c r="E44" s="598">
        <v>46392</v>
      </c>
      <c r="F44" s="598">
        <v>81426</v>
      </c>
      <c r="G44" s="541">
        <v>0.56974430771498052</v>
      </c>
      <c r="H44" s="8"/>
      <c r="I44" s="474"/>
    </row>
    <row r="45" spans="2:9">
      <c r="B45" s="7"/>
      <c r="C45" s="122" t="s">
        <v>662</v>
      </c>
      <c r="D45" s="123">
        <v>40</v>
      </c>
      <c r="E45" s="598">
        <v>1309</v>
      </c>
      <c r="F45" s="598">
        <v>2299</v>
      </c>
      <c r="G45" s="541">
        <v>0.569377990430622</v>
      </c>
      <c r="H45" s="8"/>
      <c r="I45" s="474"/>
    </row>
    <row r="46" spans="2:9">
      <c r="B46" s="7"/>
      <c r="C46" s="122" t="s">
        <v>326</v>
      </c>
      <c r="D46" s="123">
        <v>41</v>
      </c>
      <c r="E46" s="598">
        <v>47985</v>
      </c>
      <c r="F46" s="598">
        <v>84326</v>
      </c>
      <c r="G46" s="541">
        <v>0.56904157673789812</v>
      </c>
      <c r="H46" s="8"/>
      <c r="I46" s="474"/>
    </row>
    <row r="47" spans="2:9">
      <c r="B47" s="7"/>
      <c r="C47" s="122" t="s">
        <v>341</v>
      </c>
      <c r="D47" s="123">
        <v>42</v>
      </c>
      <c r="E47" s="598">
        <v>44228</v>
      </c>
      <c r="F47" s="598">
        <v>82575</v>
      </c>
      <c r="G47" s="541">
        <v>0.535610051468362</v>
      </c>
      <c r="H47" s="8"/>
      <c r="I47" s="474"/>
    </row>
    <row r="48" spans="2:9">
      <c r="B48" s="7"/>
      <c r="C48" s="122" t="s">
        <v>333</v>
      </c>
      <c r="D48" s="123">
        <v>43</v>
      </c>
      <c r="E48" s="598">
        <v>41872</v>
      </c>
      <c r="F48" s="598">
        <v>86344</v>
      </c>
      <c r="G48" s="541">
        <v>0.484943945149634</v>
      </c>
      <c r="H48" s="8"/>
      <c r="I48" s="474"/>
    </row>
    <row r="49" spans="2:9">
      <c r="B49" s="7"/>
      <c r="C49" s="122" t="s">
        <v>668</v>
      </c>
      <c r="D49" s="123">
        <v>44</v>
      </c>
      <c r="E49" s="598">
        <v>35365</v>
      </c>
      <c r="F49" s="598">
        <v>73404</v>
      </c>
      <c r="G49" s="541">
        <v>0.48178573374747968</v>
      </c>
      <c r="H49" s="8"/>
      <c r="I49" s="474"/>
    </row>
    <row r="50" spans="2:9">
      <c r="B50" s="7"/>
      <c r="C50" s="542" t="s">
        <v>546</v>
      </c>
      <c r="D50" s="543">
        <v>45</v>
      </c>
      <c r="E50" s="595">
        <v>12759</v>
      </c>
      <c r="F50" s="595">
        <v>26772</v>
      </c>
      <c r="G50" s="544">
        <v>0.47658000896458985</v>
      </c>
      <c r="H50" s="8"/>
      <c r="I50" s="474"/>
    </row>
    <row r="51" spans="2:9">
      <c r="B51" s="7"/>
      <c r="C51" s="122" t="s">
        <v>347</v>
      </c>
      <c r="D51" s="123">
        <v>46</v>
      </c>
      <c r="E51" s="598">
        <v>41556</v>
      </c>
      <c r="F51" s="598">
        <v>87735</v>
      </c>
      <c r="G51" s="541">
        <v>0.47365361600273553</v>
      </c>
      <c r="H51" s="8"/>
      <c r="I51" s="474"/>
    </row>
    <row r="52" spans="2:9">
      <c r="B52" s="7"/>
      <c r="C52" s="122" t="s">
        <v>383</v>
      </c>
      <c r="D52" s="123">
        <v>47</v>
      </c>
      <c r="E52" s="598">
        <v>17741</v>
      </c>
      <c r="F52" s="598">
        <v>37782</v>
      </c>
      <c r="G52" s="541">
        <v>0.46956222539833781</v>
      </c>
      <c r="H52" s="8"/>
      <c r="I52" s="474"/>
    </row>
    <row r="53" spans="2:9">
      <c r="B53" s="7"/>
      <c r="C53" s="122" t="s">
        <v>180</v>
      </c>
      <c r="D53" s="123">
        <v>48</v>
      </c>
      <c r="E53" s="598">
        <v>56498</v>
      </c>
      <c r="F53" s="598">
        <v>120797</v>
      </c>
      <c r="G53" s="541">
        <v>0.46771029081848059</v>
      </c>
      <c r="H53" s="8"/>
      <c r="I53" s="474"/>
    </row>
    <row r="54" spans="2:9">
      <c r="B54" s="7"/>
      <c r="C54" s="122" t="s">
        <v>365</v>
      </c>
      <c r="D54" s="124">
        <v>49</v>
      </c>
      <c r="E54" s="598">
        <v>1989</v>
      </c>
      <c r="F54" s="598">
        <v>4403</v>
      </c>
      <c r="G54" s="541">
        <v>0.45173745173745172</v>
      </c>
      <c r="H54" s="8"/>
      <c r="I54" s="474"/>
    </row>
    <row r="55" spans="2:9">
      <c r="B55" s="7"/>
      <c r="C55" s="122" t="s">
        <v>358</v>
      </c>
      <c r="D55" s="124">
        <v>50</v>
      </c>
      <c r="E55" s="598">
        <v>29485</v>
      </c>
      <c r="F55" s="598">
        <v>68424</v>
      </c>
      <c r="G55" s="541">
        <v>0.43091605284695428</v>
      </c>
      <c r="H55" s="8"/>
      <c r="I55" s="474"/>
    </row>
    <row r="56" spans="2:9">
      <c r="B56" s="7"/>
      <c r="C56" s="122" t="s">
        <v>331</v>
      </c>
      <c r="D56" s="124">
        <v>51</v>
      </c>
      <c r="E56" s="598">
        <v>34179</v>
      </c>
      <c r="F56" s="598">
        <v>84548</v>
      </c>
      <c r="G56" s="541">
        <v>0.40425557080001895</v>
      </c>
      <c r="H56" s="8"/>
      <c r="I56" s="474"/>
    </row>
    <row r="57" spans="2:9">
      <c r="B57" s="7"/>
      <c r="C57" s="122" t="s">
        <v>505</v>
      </c>
      <c r="D57" s="124">
        <v>52</v>
      </c>
      <c r="E57" s="598">
        <v>18380</v>
      </c>
      <c r="F57" s="598">
        <v>46266</v>
      </c>
      <c r="G57" s="541">
        <v>0.39726797216098214</v>
      </c>
      <c r="H57" s="8"/>
      <c r="I57" s="474"/>
    </row>
    <row r="58" spans="2:9">
      <c r="B58" s="7"/>
      <c r="C58" s="122" t="s">
        <v>379</v>
      </c>
      <c r="D58" s="124">
        <v>53</v>
      </c>
      <c r="E58" s="598">
        <v>20547</v>
      </c>
      <c r="F58" s="598">
        <v>59169</v>
      </c>
      <c r="G58" s="541">
        <v>0.34725954469401205</v>
      </c>
      <c r="H58" s="8"/>
      <c r="I58" s="474"/>
    </row>
    <row r="59" spans="2:9">
      <c r="B59" s="7"/>
      <c r="C59" s="122" t="s">
        <v>249</v>
      </c>
      <c r="D59" s="123">
        <v>54</v>
      </c>
      <c r="E59" s="598">
        <v>40069</v>
      </c>
      <c r="F59" s="598">
        <v>128859</v>
      </c>
      <c r="G59" s="541">
        <v>0.31095228117554846</v>
      </c>
      <c r="H59" s="8"/>
      <c r="I59" s="474"/>
    </row>
    <row r="60" spans="2:9">
      <c r="B60" s="7"/>
      <c r="C60" s="122" t="s">
        <v>367</v>
      </c>
      <c r="D60" s="123">
        <v>55</v>
      </c>
      <c r="E60" s="598">
        <v>16329</v>
      </c>
      <c r="F60" s="598">
        <v>55001</v>
      </c>
      <c r="G60" s="541">
        <v>0.29688551117252415</v>
      </c>
      <c r="H60" s="8"/>
      <c r="I60" s="474"/>
    </row>
    <row r="61" spans="2:9">
      <c r="B61" s="7"/>
      <c r="C61" s="122" t="s">
        <v>348</v>
      </c>
      <c r="D61" s="123">
        <v>56</v>
      </c>
      <c r="E61" s="598">
        <v>14851</v>
      </c>
      <c r="F61" s="598">
        <v>52561</v>
      </c>
      <c r="G61" s="541">
        <v>0.2825478967295143</v>
      </c>
      <c r="H61" s="8"/>
      <c r="I61" s="474"/>
    </row>
    <row r="62" spans="2:9">
      <c r="B62" s="7"/>
      <c r="C62" s="122" t="s">
        <v>1955</v>
      </c>
      <c r="D62" s="123">
        <v>57</v>
      </c>
      <c r="E62" s="598">
        <v>176</v>
      </c>
      <c r="F62" s="598">
        <v>625</v>
      </c>
      <c r="G62" s="541">
        <v>0.2816</v>
      </c>
      <c r="H62" s="8"/>
      <c r="I62" s="474"/>
    </row>
    <row r="63" spans="2:9">
      <c r="B63" s="7"/>
      <c r="C63" s="122" t="s">
        <v>390</v>
      </c>
      <c r="D63" s="124">
        <v>58</v>
      </c>
      <c r="E63" s="598">
        <v>9474</v>
      </c>
      <c r="F63" s="598">
        <v>34519</v>
      </c>
      <c r="G63" s="541">
        <v>0.27445754512007881</v>
      </c>
      <c r="H63" s="8"/>
      <c r="I63" s="474"/>
    </row>
    <row r="64" spans="2:9">
      <c r="B64" s="7"/>
      <c r="C64" s="122" t="s">
        <v>654</v>
      </c>
      <c r="D64" s="124">
        <v>59</v>
      </c>
      <c r="E64" s="598">
        <v>18388</v>
      </c>
      <c r="F64" s="598">
        <v>67067</v>
      </c>
      <c r="G64" s="541">
        <v>0.27417358760642341</v>
      </c>
      <c r="H64" s="8"/>
      <c r="I64" s="474"/>
    </row>
    <row r="65" spans="2:9">
      <c r="B65" s="7"/>
      <c r="C65" s="122" t="s">
        <v>477</v>
      </c>
      <c r="D65" s="124">
        <v>60</v>
      </c>
      <c r="E65" s="598">
        <v>17937</v>
      </c>
      <c r="F65" s="598">
        <v>67390</v>
      </c>
      <c r="G65" s="541">
        <v>0.26616708710491171</v>
      </c>
      <c r="H65" s="8"/>
      <c r="I65" s="474"/>
    </row>
    <row r="66" spans="2:9">
      <c r="B66" s="7"/>
      <c r="C66" s="122" t="s">
        <v>598</v>
      </c>
      <c r="D66" s="123">
        <v>61</v>
      </c>
      <c r="E66" s="598">
        <v>3279</v>
      </c>
      <c r="F66" s="598">
        <v>12501</v>
      </c>
      <c r="G66" s="541">
        <v>0.2622990160787137</v>
      </c>
      <c r="H66" s="8"/>
      <c r="I66" s="474"/>
    </row>
    <row r="67" spans="2:9">
      <c r="B67" s="7"/>
      <c r="C67" s="122" t="s">
        <v>368</v>
      </c>
      <c r="D67" s="123">
        <v>62</v>
      </c>
      <c r="E67" s="598">
        <v>15591</v>
      </c>
      <c r="F67" s="598">
        <v>62271</v>
      </c>
      <c r="G67" s="541">
        <v>0.25037336802042687</v>
      </c>
      <c r="H67" s="8"/>
      <c r="I67" s="474"/>
    </row>
    <row r="68" spans="2:9">
      <c r="B68" s="7"/>
      <c r="C68" s="122" t="s">
        <v>773</v>
      </c>
      <c r="D68" s="123">
        <v>63</v>
      </c>
      <c r="E68" s="598">
        <v>7202</v>
      </c>
      <c r="F68" s="598">
        <v>28850</v>
      </c>
      <c r="G68" s="541">
        <v>0.24963604852686308</v>
      </c>
      <c r="H68" s="8"/>
      <c r="I68" s="474"/>
    </row>
    <row r="69" spans="2:9">
      <c r="B69" s="7"/>
      <c r="C69" s="122" t="s">
        <v>415</v>
      </c>
      <c r="D69" s="123">
        <v>64</v>
      </c>
      <c r="E69" s="598">
        <v>4878</v>
      </c>
      <c r="F69" s="598">
        <v>21089</v>
      </c>
      <c r="G69" s="541">
        <v>0.23130541988714495</v>
      </c>
      <c r="H69" s="8"/>
      <c r="I69" s="474"/>
    </row>
    <row r="70" spans="2:9">
      <c r="B70" s="7"/>
      <c r="C70" s="122" t="s">
        <v>670</v>
      </c>
      <c r="D70" s="123">
        <v>65</v>
      </c>
      <c r="E70" s="598">
        <v>2743</v>
      </c>
      <c r="F70" s="598">
        <v>12706</v>
      </c>
      <c r="G70" s="541">
        <v>0.21588226034944122</v>
      </c>
      <c r="H70" s="8"/>
      <c r="I70" s="474"/>
    </row>
    <row r="71" spans="2:9">
      <c r="B71" s="7"/>
      <c r="C71" s="122" t="s">
        <v>339</v>
      </c>
      <c r="D71" s="123">
        <v>66</v>
      </c>
      <c r="E71" s="598">
        <v>14963</v>
      </c>
      <c r="F71" s="598">
        <v>69432</v>
      </c>
      <c r="G71" s="541">
        <v>0.21550581864270077</v>
      </c>
      <c r="H71" s="8"/>
      <c r="I71" s="474"/>
    </row>
    <row r="72" spans="2:9">
      <c r="B72" s="7"/>
      <c r="C72" s="122" t="s">
        <v>389</v>
      </c>
      <c r="D72" s="123">
        <v>67</v>
      </c>
      <c r="E72" s="598">
        <v>13024</v>
      </c>
      <c r="F72" s="598">
        <v>63832</v>
      </c>
      <c r="G72" s="541">
        <v>0.204035593432761</v>
      </c>
      <c r="H72" s="8"/>
      <c r="I72" s="474"/>
    </row>
    <row r="73" spans="2:9">
      <c r="B73" s="7"/>
      <c r="C73" s="122" t="s">
        <v>340</v>
      </c>
      <c r="D73" s="124">
        <v>68</v>
      </c>
      <c r="E73" s="598">
        <v>17527</v>
      </c>
      <c r="F73" s="598">
        <v>107440</v>
      </c>
      <c r="G73" s="541">
        <v>0.16313291139240507</v>
      </c>
      <c r="H73" s="8"/>
      <c r="I73" s="474"/>
    </row>
    <row r="74" spans="2:9">
      <c r="B74" s="7"/>
      <c r="C74" s="122" t="s">
        <v>416</v>
      </c>
      <c r="D74" s="124">
        <v>69</v>
      </c>
      <c r="E74" s="598">
        <v>1877</v>
      </c>
      <c r="F74" s="598">
        <v>11519</v>
      </c>
      <c r="G74" s="541">
        <v>0.16294817258442573</v>
      </c>
      <c r="H74" s="8"/>
      <c r="I74" s="474"/>
    </row>
    <row r="75" spans="2:9">
      <c r="B75" s="7"/>
      <c r="C75" s="122" t="s">
        <v>746</v>
      </c>
      <c r="D75" s="123">
        <v>70</v>
      </c>
      <c r="E75" s="598">
        <v>13333</v>
      </c>
      <c r="F75" s="598">
        <v>87671</v>
      </c>
      <c r="G75" s="541">
        <v>0.1520799352123279</v>
      </c>
      <c r="H75" s="8"/>
      <c r="I75" s="474"/>
    </row>
    <row r="76" spans="2:9">
      <c r="B76" s="7"/>
      <c r="C76" s="122" t="s">
        <v>346</v>
      </c>
      <c r="D76" s="123">
        <v>71</v>
      </c>
      <c r="E76" s="598">
        <v>13216</v>
      </c>
      <c r="F76" s="598">
        <v>87422</v>
      </c>
      <c r="G76" s="541">
        <v>0.15117476150168149</v>
      </c>
      <c r="H76" s="8"/>
      <c r="I76" s="474"/>
    </row>
    <row r="77" spans="2:9">
      <c r="B77" s="7"/>
      <c r="C77" s="122" t="s">
        <v>486</v>
      </c>
      <c r="D77" s="123">
        <v>72</v>
      </c>
      <c r="E77" s="598">
        <v>16148</v>
      </c>
      <c r="F77" s="598">
        <v>107808</v>
      </c>
      <c r="G77" s="541">
        <v>0.14978480261205104</v>
      </c>
      <c r="H77" s="8"/>
      <c r="I77" s="474"/>
    </row>
    <row r="78" spans="2:9">
      <c r="B78" s="7"/>
      <c r="C78" s="122" t="s">
        <v>366</v>
      </c>
      <c r="D78" s="123">
        <v>73</v>
      </c>
      <c r="E78" s="598">
        <v>6835</v>
      </c>
      <c r="F78" s="598">
        <v>46148</v>
      </c>
      <c r="G78" s="541">
        <v>0.14811042732079396</v>
      </c>
      <c r="H78" s="8"/>
      <c r="I78" s="474"/>
    </row>
    <row r="79" spans="2:9">
      <c r="B79" s="7"/>
      <c r="C79" s="540" t="s">
        <v>330</v>
      </c>
      <c r="D79" s="318">
        <v>74</v>
      </c>
      <c r="E79" s="594">
        <v>15405</v>
      </c>
      <c r="F79" s="594">
        <v>105038</v>
      </c>
      <c r="G79" s="541">
        <v>0.14666120832460633</v>
      </c>
      <c r="H79" s="8"/>
      <c r="I79" s="474"/>
    </row>
    <row r="80" spans="2:9">
      <c r="B80" s="7"/>
      <c r="C80" s="122" t="s">
        <v>349</v>
      </c>
      <c r="D80" s="124">
        <v>75</v>
      </c>
      <c r="E80" s="598">
        <v>13431</v>
      </c>
      <c r="F80" s="598">
        <v>91949</v>
      </c>
      <c r="G80" s="541">
        <v>0.14607010407943533</v>
      </c>
      <c r="H80" s="8"/>
      <c r="I80" s="474"/>
    </row>
    <row r="81" spans="2:9">
      <c r="B81" s="7"/>
      <c r="C81" s="122" t="s">
        <v>610</v>
      </c>
      <c r="D81" s="124">
        <v>76</v>
      </c>
      <c r="E81" s="598">
        <v>383</v>
      </c>
      <c r="F81" s="598">
        <v>2645</v>
      </c>
      <c r="G81" s="541">
        <v>0.14480151228733459</v>
      </c>
      <c r="H81" s="8"/>
      <c r="I81" s="474"/>
    </row>
    <row r="82" spans="2:9">
      <c r="B82" s="7"/>
      <c r="C82" s="122" t="s">
        <v>371</v>
      </c>
      <c r="D82" s="124">
        <v>77</v>
      </c>
      <c r="E82" s="598">
        <v>5652</v>
      </c>
      <c r="F82" s="598">
        <v>39733</v>
      </c>
      <c r="G82" s="541">
        <v>0.14224951551606976</v>
      </c>
      <c r="H82" s="8"/>
      <c r="I82" s="474"/>
    </row>
    <row r="83" spans="2:9">
      <c r="B83" s="7"/>
      <c r="C83" s="122" t="s">
        <v>629</v>
      </c>
      <c r="D83" s="124">
        <v>78</v>
      </c>
      <c r="E83" s="598">
        <v>8526</v>
      </c>
      <c r="F83" s="598">
        <v>62327</v>
      </c>
      <c r="G83" s="541">
        <v>0.13679464758451393</v>
      </c>
      <c r="H83" s="8"/>
      <c r="I83" s="474"/>
    </row>
    <row r="84" spans="2:9">
      <c r="B84" s="7"/>
      <c r="C84" s="122" t="s">
        <v>352</v>
      </c>
      <c r="D84" s="124">
        <v>79</v>
      </c>
      <c r="E84" s="598">
        <v>8011</v>
      </c>
      <c r="F84" s="598">
        <v>58857</v>
      </c>
      <c r="G84" s="541">
        <v>0.13610955366396521</v>
      </c>
      <c r="H84" s="8"/>
      <c r="I84" s="474"/>
    </row>
    <row r="85" spans="2:9">
      <c r="B85" s="7"/>
      <c r="C85" s="122" t="s">
        <v>351</v>
      </c>
      <c r="D85" s="123">
        <v>80</v>
      </c>
      <c r="E85" s="598">
        <v>9185</v>
      </c>
      <c r="F85" s="598">
        <v>67833</v>
      </c>
      <c r="G85" s="541">
        <v>0.13540607079150266</v>
      </c>
      <c r="H85" s="8"/>
      <c r="I85" s="474"/>
    </row>
    <row r="86" spans="2:9">
      <c r="B86" s="7"/>
      <c r="C86" s="122" t="s">
        <v>414</v>
      </c>
      <c r="D86" s="124">
        <v>81</v>
      </c>
      <c r="E86" s="598">
        <v>2015</v>
      </c>
      <c r="F86" s="598">
        <v>15134</v>
      </c>
      <c r="G86" s="541">
        <v>0.13314391436500594</v>
      </c>
      <c r="H86" s="8"/>
      <c r="I86" s="474"/>
    </row>
    <row r="87" spans="2:9">
      <c r="B87" s="7"/>
      <c r="C87" s="122" t="s">
        <v>325</v>
      </c>
      <c r="D87" s="124">
        <v>82</v>
      </c>
      <c r="E87" s="598">
        <v>13313</v>
      </c>
      <c r="F87" s="598">
        <v>100045</v>
      </c>
      <c r="G87" s="541">
        <v>0.133070118446699</v>
      </c>
      <c r="H87" s="8"/>
      <c r="I87" s="474"/>
    </row>
    <row r="88" spans="2:9">
      <c r="B88" s="7"/>
      <c r="C88" s="122" t="s">
        <v>324</v>
      </c>
      <c r="D88" s="124">
        <v>83</v>
      </c>
      <c r="E88" s="598">
        <v>14772</v>
      </c>
      <c r="F88" s="598">
        <v>111509</v>
      </c>
      <c r="G88" s="541">
        <v>0.1324736119954443</v>
      </c>
      <c r="H88" s="8"/>
      <c r="I88" s="474"/>
    </row>
    <row r="89" spans="2:9">
      <c r="B89" s="7"/>
      <c r="C89" s="122" t="s">
        <v>323</v>
      </c>
      <c r="D89" s="123">
        <v>84</v>
      </c>
      <c r="E89" s="598">
        <v>11353</v>
      </c>
      <c r="F89" s="598">
        <v>87195</v>
      </c>
      <c r="G89" s="541">
        <v>0.13020241986352429</v>
      </c>
      <c r="H89" s="8"/>
      <c r="I89" s="474"/>
    </row>
    <row r="90" spans="2:9">
      <c r="B90" s="7"/>
      <c r="C90" s="122" t="s">
        <v>744</v>
      </c>
      <c r="D90" s="123">
        <v>85</v>
      </c>
      <c r="E90" s="598">
        <v>1693</v>
      </c>
      <c r="F90" s="598">
        <v>13240</v>
      </c>
      <c r="G90" s="541">
        <v>0.12787009063444107</v>
      </c>
      <c r="H90" s="8"/>
      <c r="I90" s="474"/>
    </row>
    <row r="91" spans="2:9">
      <c r="B91" s="7"/>
      <c r="C91" s="122" t="s">
        <v>655</v>
      </c>
      <c r="D91" s="123">
        <v>86</v>
      </c>
      <c r="E91" s="598">
        <v>4653</v>
      </c>
      <c r="F91" s="598">
        <v>37067</v>
      </c>
      <c r="G91" s="541">
        <v>0.1255294466776378</v>
      </c>
      <c r="H91" s="8"/>
      <c r="I91" s="474"/>
    </row>
    <row r="92" spans="2:9">
      <c r="B92" s="7"/>
      <c r="C92" s="122" t="s">
        <v>342</v>
      </c>
      <c r="D92" s="124">
        <v>87</v>
      </c>
      <c r="E92" s="598">
        <v>6663</v>
      </c>
      <c r="F92" s="598">
        <v>54593</v>
      </c>
      <c r="G92" s="541">
        <v>0.1220486142912095</v>
      </c>
      <c r="H92" s="8"/>
      <c r="I92" s="474"/>
    </row>
    <row r="93" spans="2:9">
      <c r="B93" s="7"/>
      <c r="C93" s="122" t="s">
        <v>378</v>
      </c>
      <c r="D93" s="124">
        <v>88</v>
      </c>
      <c r="E93" s="598">
        <v>6310</v>
      </c>
      <c r="F93" s="598">
        <v>54306</v>
      </c>
      <c r="G93" s="541">
        <v>0.11619342245792362</v>
      </c>
      <c r="H93" s="8"/>
      <c r="I93" s="474"/>
    </row>
    <row r="94" spans="2:9">
      <c r="B94" s="7"/>
      <c r="C94" s="122" t="s">
        <v>381</v>
      </c>
      <c r="D94" s="124">
        <v>89</v>
      </c>
      <c r="E94" s="598">
        <v>5544</v>
      </c>
      <c r="F94" s="598">
        <v>49573</v>
      </c>
      <c r="G94" s="541">
        <v>0.11183507151070139</v>
      </c>
      <c r="H94" s="8"/>
      <c r="I94" s="474"/>
    </row>
    <row r="95" spans="2:9">
      <c r="B95" s="7"/>
      <c r="C95" s="122" t="s">
        <v>356</v>
      </c>
      <c r="D95" s="123">
        <v>90</v>
      </c>
      <c r="E95" s="598">
        <v>7304</v>
      </c>
      <c r="F95" s="598">
        <v>67691</v>
      </c>
      <c r="G95" s="541">
        <v>0.10790208447208639</v>
      </c>
      <c r="H95" s="8"/>
      <c r="I95" s="474"/>
    </row>
    <row r="96" spans="2:9">
      <c r="B96" s="7"/>
      <c r="C96" s="122" t="s">
        <v>374</v>
      </c>
      <c r="D96" s="124">
        <v>91</v>
      </c>
      <c r="E96" s="598">
        <v>5477</v>
      </c>
      <c r="F96" s="598">
        <v>51740</v>
      </c>
      <c r="G96" s="541">
        <v>0.10585620409741013</v>
      </c>
      <c r="H96" s="8"/>
      <c r="I96" s="474"/>
    </row>
    <row r="97" spans="2:9">
      <c r="B97" s="7"/>
      <c r="C97" s="122" t="s">
        <v>665</v>
      </c>
      <c r="D97" s="124">
        <v>92</v>
      </c>
      <c r="E97" s="598">
        <v>687</v>
      </c>
      <c r="F97" s="598">
        <v>6605</v>
      </c>
      <c r="G97" s="541">
        <v>0.1040121120363361</v>
      </c>
      <c r="H97" s="8"/>
      <c r="I97" s="474"/>
    </row>
    <row r="98" spans="2:9">
      <c r="B98" s="7"/>
      <c r="C98" s="122" t="s">
        <v>420</v>
      </c>
      <c r="D98" s="124">
        <v>93</v>
      </c>
      <c r="E98" s="598">
        <v>1258</v>
      </c>
      <c r="F98" s="598">
        <v>12273</v>
      </c>
      <c r="G98" s="541">
        <v>0.10250142589423938</v>
      </c>
      <c r="H98" s="8"/>
      <c r="I98" s="474"/>
    </row>
    <row r="99" spans="2:9">
      <c r="B99" s="7"/>
      <c r="C99" s="125" t="s">
        <v>393</v>
      </c>
      <c r="D99" s="124">
        <v>94</v>
      </c>
      <c r="E99" s="598">
        <v>4279</v>
      </c>
      <c r="F99" s="598">
        <v>42672</v>
      </c>
      <c r="G99" s="541">
        <v>0.10027652793400825</v>
      </c>
      <c r="H99" s="8"/>
      <c r="I99" s="474"/>
    </row>
    <row r="100" spans="2:9">
      <c r="B100" s="7"/>
      <c r="C100" s="122" t="s">
        <v>336</v>
      </c>
      <c r="D100" s="124">
        <v>95</v>
      </c>
      <c r="E100" s="598">
        <v>9353</v>
      </c>
      <c r="F100" s="598">
        <v>94168</v>
      </c>
      <c r="G100" s="541">
        <v>0.099322487469203982</v>
      </c>
      <c r="H100" s="8"/>
      <c r="I100" s="474"/>
    </row>
    <row r="101" spans="2:9">
      <c r="B101" s="7"/>
      <c r="C101" s="122" t="s">
        <v>364</v>
      </c>
      <c r="D101" s="124">
        <v>96</v>
      </c>
      <c r="E101" s="598">
        <v>4822</v>
      </c>
      <c r="F101" s="598">
        <v>49007</v>
      </c>
      <c r="G101" s="541">
        <v>0.098394106964311223</v>
      </c>
      <c r="H101" s="8"/>
      <c r="I101" s="474"/>
    </row>
    <row r="102" spans="2:9">
      <c r="B102" s="7"/>
      <c r="C102" s="122" t="s">
        <v>372</v>
      </c>
      <c r="D102" s="123">
        <v>97</v>
      </c>
      <c r="E102" s="598">
        <v>3457</v>
      </c>
      <c r="F102" s="598">
        <v>35292</v>
      </c>
      <c r="G102" s="541">
        <v>0.0979542105859685</v>
      </c>
      <c r="H102" s="8"/>
      <c r="I102" s="474"/>
    </row>
    <row r="103" spans="2:9">
      <c r="B103" s="7"/>
      <c r="C103" s="122" t="s">
        <v>359</v>
      </c>
      <c r="D103" s="124">
        <v>98</v>
      </c>
      <c r="E103" s="598">
        <v>6150</v>
      </c>
      <c r="F103" s="598">
        <v>64379</v>
      </c>
      <c r="G103" s="541">
        <v>0.095528044859348543</v>
      </c>
      <c r="H103" s="8"/>
      <c r="I103" s="474"/>
    </row>
    <row r="104" spans="2:9">
      <c r="B104" s="7"/>
      <c r="C104" s="122" t="s">
        <v>658</v>
      </c>
      <c r="D104" s="124">
        <v>99</v>
      </c>
      <c r="E104" s="598">
        <v>5680</v>
      </c>
      <c r="F104" s="598">
        <v>62745</v>
      </c>
      <c r="G104" s="541">
        <v>0.0905251414455335</v>
      </c>
      <c r="H104" s="8"/>
      <c r="I104" s="474"/>
    </row>
    <row r="105" spans="2:9">
      <c r="B105" s="7"/>
      <c r="C105" s="122" t="s">
        <v>1166</v>
      </c>
      <c r="D105" s="124">
        <v>100</v>
      </c>
      <c r="E105" s="598">
        <v>30</v>
      </c>
      <c r="F105" s="598">
        <v>348</v>
      </c>
      <c r="G105" s="541">
        <v>0.086206896551724144</v>
      </c>
      <c r="H105" s="8"/>
      <c r="I105" s="474"/>
    </row>
    <row r="106" spans="2:9">
      <c r="B106" s="7"/>
      <c r="C106" s="122" t="s">
        <v>398</v>
      </c>
      <c r="D106" s="124">
        <v>101</v>
      </c>
      <c r="E106" s="598">
        <v>2411</v>
      </c>
      <c r="F106" s="598">
        <v>28023</v>
      </c>
      <c r="G106" s="541">
        <v>0.086036470042465119</v>
      </c>
      <c r="H106" s="8"/>
      <c r="I106" s="474"/>
    </row>
    <row r="107" spans="2:9">
      <c r="B107" s="7"/>
      <c r="C107" s="122" t="s">
        <v>338</v>
      </c>
      <c r="D107" s="124">
        <v>102</v>
      </c>
      <c r="E107" s="598">
        <v>10032</v>
      </c>
      <c r="F107" s="598">
        <v>124213</v>
      </c>
      <c r="G107" s="541">
        <v>0.080764493249498845</v>
      </c>
      <c r="H107" s="8"/>
      <c r="I107" s="474"/>
    </row>
    <row r="108" spans="2:9">
      <c r="B108" s="7"/>
      <c r="C108" s="122" t="s">
        <v>395</v>
      </c>
      <c r="D108" s="123">
        <v>103</v>
      </c>
      <c r="E108" s="598">
        <v>3463</v>
      </c>
      <c r="F108" s="598">
        <v>43639</v>
      </c>
      <c r="G108" s="541">
        <v>0.079355622264488182</v>
      </c>
      <c r="H108" s="8"/>
      <c r="I108" s="474"/>
    </row>
    <row r="109" spans="2:9">
      <c r="B109" s="7"/>
      <c r="C109" s="122" t="s">
        <v>428</v>
      </c>
      <c r="D109" s="124">
        <v>104</v>
      </c>
      <c r="E109" s="598">
        <v>271</v>
      </c>
      <c r="F109" s="598">
        <v>3450</v>
      </c>
      <c r="G109" s="541">
        <v>0.07855072463768116</v>
      </c>
      <c r="H109" s="8"/>
      <c r="I109" s="474"/>
    </row>
    <row r="110" spans="2:9">
      <c r="B110" s="7"/>
      <c r="C110" s="122" t="s">
        <v>321</v>
      </c>
      <c r="D110" s="124">
        <v>105</v>
      </c>
      <c r="E110" s="598">
        <v>15912</v>
      </c>
      <c r="F110" s="598">
        <v>205506</v>
      </c>
      <c r="G110" s="541">
        <v>0.077428396251204346</v>
      </c>
      <c r="H110" s="8"/>
      <c r="I110" s="474"/>
    </row>
    <row r="111" spans="2:9">
      <c r="B111" s="7"/>
      <c r="C111" s="122" t="s">
        <v>363</v>
      </c>
      <c r="D111" s="124">
        <v>106</v>
      </c>
      <c r="E111" s="598">
        <v>5342</v>
      </c>
      <c r="F111" s="598">
        <v>71507</v>
      </c>
      <c r="G111" s="541">
        <v>0.074705972841819679</v>
      </c>
      <c r="H111" s="8"/>
      <c r="I111" s="474"/>
    </row>
    <row r="112" spans="2:9">
      <c r="B112" s="7"/>
      <c r="C112" s="122" t="s">
        <v>397</v>
      </c>
      <c r="D112" s="123">
        <v>107</v>
      </c>
      <c r="E112" s="598">
        <v>2232</v>
      </c>
      <c r="F112" s="598">
        <v>30109</v>
      </c>
      <c r="G112" s="541">
        <v>0.074130658607061015</v>
      </c>
      <c r="H112" s="8"/>
      <c r="I112" s="474"/>
    </row>
    <row r="113" spans="2:9">
      <c r="B113" s="7"/>
      <c r="C113" s="122" t="s">
        <v>345</v>
      </c>
      <c r="D113" s="124">
        <v>108</v>
      </c>
      <c r="E113" s="598">
        <v>4647</v>
      </c>
      <c r="F113" s="598">
        <v>64171</v>
      </c>
      <c r="G113" s="541">
        <v>0.0724158887971202</v>
      </c>
      <c r="H113" s="8"/>
      <c r="I113" s="474"/>
    </row>
    <row r="114" spans="2:9">
      <c r="B114" s="7"/>
      <c r="C114" s="122" t="s">
        <v>403</v>
      </c>
      <c r="D114" s="124">
        <v>109</v>
      </c>
      <c r="E114" s="598">
        <v>1257</v>
      </c>
      <c r="F114" s="598">
        <v>18229</v>
      </c>
      <c r="G114" s="541">
        <v>0.068956059026825389</v>
      </c>
      <c r="H114" s="8"/>
      <c r="I114" s="474"/>
    </row>
    <row r="115" spans="2:9">
      <c r="B115" s="7"/>
      <c r="C115" s="122" t="s">
        <v>1164</v>
      </c>
      <c r="D115" s="123">
        <v>110</v>
      </c>
      <c r="E115" s="598">
        <v>142</v>
      </c>
      <c r="F115" s="598">
        <v>2276</v>
      </c>
      <c r="G115" s="541">
        <v>0.062390158172231987</v>
      </c>
      <c r="H115" s="8"/>
      <c r="I115" s="474"/>
    </row>
    <row r="116" spans="2:9">
      <c r="B116" s="7"/>
      <c r="C116" s="122" t="s">
        <v>405</v>
      </c>
      <c r="D116" s="124">
        <v>111</v>
      </c>
      <c r="E116" s="598">
        <v>1501</v>
      </c>
      <c r="F116" s="598">
        <v>25671</v>
      </c>
      <c r="G116" s="541">
        <v>0.058470647812706944</v>
      </c>
      <c r="H116" s="8"/>
      <c r="I116" s="474"/>
    </row>
    <row r="117" spans="2:9">
      <c r="B117" s="7"/>
      <c r="C117" s="122" t="s">
        <v>652</v>
      </c>
      <c r="D117" s="124">
        <v>112</v>
      </c>
      <c r="E117" s="598">
        <v>1032</v>
      </c>
      <c r="F117" s="598">
        <v>17690</v>
      </c>
      <c r="G117" s="541">
        <v>0.058338044092707743</v>
      </c>
      <c r="H117" s="8"/>
      <c r="I117" s="474"/>
    </row>
    <row r="118" spans="2:9">
      <c r="B118" s="7"/>
      <c r="C118" s="122" t="s">
        <v>418</v>
      </c>
      <c r="D118" s="123">
        <v>113</v>
      </c>
      <c r="E118" s="598">
        <v>422</v>
      </c>
      <c r="F118" s="598">
        <v>7409</v>
      </c>
      <c r="G118" s="541">
        <v>0.056957754082872181</v>
      </c>
      <c r="H118" s="8"/>
      <c r="I118" s="474"/>
    </row>
    <row r="119" spans="2:9">
      <c r="B119" s="7"/>
      <c r="C119" s="122" t="s">
        <v>597</v>
      </c>
      <c r="D119" s="124">
        <v>114</v>
      </c>
      <c r="E119" s="598">
        <v>758</v>
      </c>
      <c r="F119" s="598">
        <v>14775</v>
      </c>
      <c r="G119" s="541">
        <v>0.051302876480541458</v>
      </c>
      <c r="H119" s="8"/>
      <c r="I119" s="474"/>
    </row>
    <row r="120" spans="2:9">
      <c r="B120" s="7"/>
      <c r="C120" s="122" t="s">
        <v>422</v>
      </c>
      <c r="D120" s="124">
        <v>115</v>
      </c>
      <c r="E120" s="598">
        <v>363</v>
      </c>
      <c r="F120" s="598">
        <v>7140</v>
      </c>
      <c r="G120" s="541">
        <v>0.050840336134453781</v>
      </c>
      <c r="H120" s="8"/>
      <c r="I120" s="474"/>
    </row>
    <row r="121" spans="2:9">
      <c r="B121" s="7"/>
      <c r="C121" s="122" t="s">
        <v>1946</v>
      </c>
      <c r="D121" s="123">
        <v>116</v>
      </c>
      <c r="E121" s="598">
        <v>700</v>
      </c>
      <c r="F121" s="598">
        <v>14018</v>
      </c>
      <c r="G121" s="541">
        <v>0.049935796832643743</v>
      </c>
      <c r="H121" s="8"/>
      <c r="I121" s="474"/>
    </row>
    <row r="122" spans="2:9">
      <c r="B122" s="7"/>
      <c r="C122" s="122" t="s">
        <v>413</v>
      </c>
      <c r="D122" s="123">
        <v>117</v>
      </c>
      <c r="E122" s="598">
        <v>2223</v>
      </c>
      <c r="F122" s="598">
        <v>46609</v>
      </c>
      <c r="G122" s="541">
        <v>0.047694651247613122</v>
      </c>
      <c r="H122" s="8"/>
      <c r="I122" s="474"/>
    </row>
    <row r="123" spans="2:9">
      <c r="B123" s="7"/>
      <c r="C123" s="122" t="s">
        <v>360</v>
      </c>
      <c r="D123" s="124">
        <v>118</v>
      </c>
      <c r="E123" s="598">
        <v>2340</v>
      </c>
      <c r="F123" s="598">
        <v>49245</v>
      </c>
      <c r="G123" s="541">
        <v>0.047517514468473958</v>
      </c>
      <c r="H123" s="8"/>
      <c r="I123" s="474"/>
    </row>
    <row r="124" spans="2:9">
      <c r="B124" s="7"/>
      <c r="C124" s="122" t="s">
        <v>936</v>
      </c>
      <c r="D124" s="124">
        <v>119</v>
      </c>
      <c r="E124" s="598">
        <v>74</v>
      </c>
      <c r="F124" s="598">
        <v>1637</v>
      </c>
      <c r="G124" s="541">
        <v>0.045204642638973731</v>
      </c>
      <c r="H124" s="8"/>
      <c r="I124" s="474"/>
    </row>
    <row r="125" spans="2:9">
      <c r="B125" s="7"/>
      <c r="C125" s="122" t="s">
        <v>355</v>
      </c>
      <c r="D125" s="124">
        <v>120</v>
      </c>
      <c r="E125" s="598">
        <v>2200</v>
      </c>
      <c r="F125" s="598">
        <v>48846</v>
      </c>
      <c r="G125" s="541">
        <v>0.045039511935470664</v>
      </c>
      <c r="H125" s="8"/>
      <c r="I125" s="474"/>
    </row>
    <row r="126" spans="2:9">
      <c r="B126" s="7"/>
      <c r="C126" s="122" t="s">
        <v>382</v>
      </c>
      <c r="D126" s="124">
        <v>121</v>
      </c>
      <c r="E126" s="598">
        <v>2157</v>
      </c>
      <c r="F126" s="598">
        <v>48178</v>
      </c>
      <c r="G126" s="541">
        <v>0.044771472456307859</v>
      </c>
      <c r="H126" s="8"/>
      <c r="I126" s="474"/>
    </row>
    <row r="127" spans="2:9">
      <c r="B127" s="7"/>
      <c r="C127" s="122" t="s">
        <v>411</v>
      </c>
      <c r="D127" s="124">
        <v>122</v>
      </c>
      <c r="E127" s="598">
        <v>820</v>
      </c>
      <c r="F127" s="598">
        <v>19212</v>
      </c>
      <c r="G127" s="541">
        <v>0.04268165729752238</v>
      </c>
      <c r="H127" s="8"/>
      <c r="I127" s="474"/>
    </row>
    <row r="128" spans="2:9">
      <c r="B128" s="7"/>
      <c r="C128" s="122" t="s">
        <v>1444</v>
      </c>
      <c r="D128" s="124">
        <v>123</v>
      </c>
      <c r="E128" s="598">
        <v>194</v>
      </c>
      <c r="F128" s="598">
        <v>4547</v>
      </c>
      <c r="G128" s="541">
        <v>0.042665493732131077</v>
      </c>
      <c r="H128" s="8"/>
      <c r="I128" s="474"/>
    </row>
    <row r="129" spans="2:9">
      <c r="B129" s="7"/>
      <c r="C129" s="122" t="s">
        <v>353</v>
      </c>
      <c r="D129" s="124">
        <v>124</v>
      </c>
      <c r="E129" s="598">
        <v>3451</v>
      </c>
      <c r="F129" s="598">
        <v>82153</v>
      </c>
      <c r="G129" s="541">
        <v>0.042006986963348876</v>
      </c>
      <c r="H129" s="8"/>
      <c r="I129" s="474"/>
    </row>
    <row r="130" spans="2:9">
      <c r="B130" s="7"/>
      <c r="C130" s="122" t="s">
        <v>511</v>
      </c>
      <c r="D130" s="124">
        <v>125</v>
      </c>
      <c r="E130" s="598">
        <v>1190</v>
      </c>
      <c r="F130" s="598">
        <v>29516</v>
      </c>
      <c r="G130" s="541">
        <v>0.040317116140398429</v>
      </c>
      <c r="H130" s="8"/>
      <c r="I130" s="474"/>
    </row>
    <row r="131" spans="2:9">
      <c r="B131" s="7"/>
      <c r="C131" s="122" t="s">
        <v>335</v>
      </c>
      <c r="D131" s="124">
        <v>126</v>
      </c>
      <c r="E131" s="598">
        <v>3731</v>
      </c>
      <c r="F131" s="598">
        <v>94295</v>
      </c>
      <c r="G131" s="541">
        <v>0.039567315340155895</v>
      </c>
      <c r="H131" s="8"/>
      <c r="I131" s="474"/>
    </row>
    <row r="132" spans="2:9">
      <c r="B132" s="7"/>
      <c r="C132" s="122" t="s">
        <v>376</v>
      </c>
      <c r="D132" s="124">
        <v>127</v>
      </c>
      <c r="E132" s="598">
        <v>1715</v>
      </c>
      <c r="F132" s="598">
        <v>44210</v>
      </c>
      <c r="G132" s="541">
        <v>0.03879212847771997</v>
      </c>
      <c r="H132" s="8"/>
      <c r="I132" s="474"/>
    </row>
    <row r="133" spans="2:9">
      <c r="B133" s="7"/>
      <c r="C133" s="122" t="s">
        <v>391</v>
      </c>
      <c r="D133" s="124">
        <v>128</v>
      </c>
      <c r="E133" s="598">
        <v>895</v>
      </c>
      <c r="F133" s="598">
        <v>24764</v>
      </c>
      <c r="G133" s="541">
        <v>0.036141172670004842</v>
      </c>
      <c r="H133" s="8"/>
      <c r="I133" s="474"/>
    </row>
    <row r="134" spans="2:9">
      <c r="B134" s="7"/>
      <c r="C134" s="122" t="s">
        <v>334</v>
      </c>
      <c r="D134" s="124">
        <v>129</v>
      </c>
      <c r="E134" s="598">
        <v>2304</v>
      </c>
      <c r="F134" s="598">
        <v>64684</v>
      </c>
      <c r="G134" s="541">
        <v>0.035619318533176673</v>
      </c>
      <c r="H134" s="8"/>
      <c r="I134" s="474"/>
    </row>
    <row r="135" spans="2:9">
      <c r="B135" s="7"/>
      <c r="C135" s="122" t="s">
        <v>373</v>
      </c>
      <c r="D135" s="123">
        <v>130</v>
      </c>
      <c r="E135" s="598">
        <v>1372</v>
      </c>
      <c r="F135" s="598">
        <v>39685</v>
      </c>
      <c r="G135" s="541">
        <v>0.034572256520095754</v>
      </c>
      <c r="H135" s="8"/>
      <c r="I135" s="474"/>
    </row>
    <row r="136" spans="2:9">
      <c r="B136" s="7"/>
      <c r="C136" s="122" t="s">
        <v>375</v>
      </c>
      <c r="D136" s="124">
        <v>131</v>
      </c>
      <c r="E136" s="598">
        <v>1904</v>
      </c>
      <c r="F136" s="598">
        <v>62029</v>
      </c>
      <c r="G136" s="541">
        <v>0.030695319931000015</v>
      </c>
      <c r="H136" s="8"/>
      <c r="I136" s="474"/>
    </row>
    <row r="137" spans="2:9">
      <c r="B137" s="7"/>
      <c r="C137" s="126" t="s">
        <v>602</v>
      </c>
      <c r="D137" s="124">
        <v>132</v>
      </c>
      <c r="E137" s="598">
        <v>149</v>
      </c>
      <c r="F137" s="598">
        <v>5970</v>
      </c>
      <c r="G137" s="541">
        <v>0.024958123953098828</v>
      </c>
      <c r="H137" s="8"/>
      <c r="I137" s="474"/>
    </row>
    <row r="138" spans="2:9">
      <c r="B138" s="7"/>
      <c r="C138" s="122" t="s">
        <v>385</v>
      </c>
      <c r="D138" s="124">
        <v>133</v>
      </c>
      <c r="E138" s="598">
        <v>1005</v>
      </c>
      <c r="F138" s="598">
        <v>41559</v>
      </c>
      <c r="G138" s="541">
        <v>0.024182487547823577</v>
      </c>
      <c r="H138" s="8"/>
      <c r="I138" s="474"/>
    </row>
    <row r="139" spans="2:9">
      <c r="B139" s="7"/>
      <c r="C139" s="122" t="s">
        <v>410</v>
      </c>
      <c r="D139" s="124">
        <v>134</v>
      </c>
      <c r="E139" s="598">
        <v>557</v>
      </c>
      <c r="F139" s="598">
        <v>25250</v>
      </c>
      <c r="G139" s="541">
        <v>0.022059405940594058</v>
      </c>
      <c r="H139" s="8"/>
      <c r="I139" s="474"/>
    </row>
    <row r="140" spans="2:9">
      <c r="B140" s="7"/>
      <c r="C140" s="122" t="s">
        <v>394</v>
      </c>
      <c r="D140" s="124">
        <v>135</v>
      </c>
      <c r="E140" s="598">
        <v>860</v>
      </c>
      <c r="F140" s="598">
        <v>40503</v>
      </c>
      <c r="G140" s="541">
        <v>0.021232995086783696</v>
      </c>
      <c r="H140" s="8"/>
      <c r="I140" s="474"/>
    </row>
    <row r="141" spans="2:9">
      <c r="B141" s="7"/>
      <c r="C141" s="122" t="s">
        <v>370</v>
      </c>
      <c r="D141" s="124">
        <v>136</v>
      </c>
      <c r="E141" s="598">
        <v>1028</v>
      </c>
      <c r="F141" s="598">
        <v>48695</v>
      </c>
      <c r="G141" s="541">
        <v>0.021110997022281548</v>
      </c>
      <c r="H141" s="8"/>
      <c r="I141" s="474"/>
    </row>
    <row r="142" spans="2:9">
      <c r="B142" s="7"/>
      <c r="C142" s="122" t="s">
        <v>1159</v>
      </c>
      <c r="D142" s="124">
        <v>137</v>
      </c>
      <c r="E142" s="598">
        <v>10</v>
      </c>
      <c r="F142" s="598">
        <v>475</v>
      </c>
      <c r="G142" s="541">
        <v>0.021052631578947368</v>
      </c>
      <c r="H142" s="8"/>
      <c r="I142" s="474"/>
    </row>
    <row r="143" spans="2:9">
      <c r="B143" s="7"/>
      <c r="C143" s="122" t="s">
        <v>429</v>
      </c>
      <c r="D143" s="124">
        <v>138</v>
      </c>
      <c r="E143" s="598">
        <v>61</v>
      </c>
      <c r="F143" s="598">
        <v>2902</v>
      </c>
      <c r="G143" s="541">
        <v>0.02101998621640248</v>
      </c>
      <c r="H143" s="8"/>
      <c r="I143" s="474"/>
    </row>
    <row r="144" spans="2:9">
      <c r="B144" s="7"/>
      <c r="C144" s="122" t="s">
        <v>361</v>
      </c>
      <c r="D144" s="124">
        <v>139</v>
      </c>
      <c r="E144" s="598">
        <v>722</v>
      </c>
      <c r="F144" s="598">
        <v>35556</v>
      </c>
      <c r="G144" s="541">
        <v>0.020305996175047813</v>
      </c>
      <c r="H144" s="8"/>
      <c r="I144" s="474"/>
    </row>
    <row r="145" spans="2:9">
      <c r="B145" s="7"/>
      <c r="C145" s="122" t="s">
        <v>951</v>
      </c>
      <c r="D145" s="124">
        <v>140</v>
      </c>
      <c r="E145" s="598">
        <v>84</v>
      </c>
      <c r="F145" s="598">
        <v>4325</v>
      </c>
      <c r="G145" s="541">
        <v>0.019421965317919076</v>
      </c>
      <c r="H145" s="8"/>
      <c r="I145" s="474"/>
    </row>
    <row r="146" spans="2:9">
      <c r="B146" s="7"/>
      <c r="C146" s="122" t="s">
        <v>1948</v>
      </c>
      <c r="D146" s="124">
        <v>141</v>
      </c>
      <c r="E146" s="598">
        <v>82</v>
      </c>
      <c r="F146" s="598">
        <v>5024</v>
      </c>
      <c r="G146" s="541">
        <v>0.016321656050955414</v>
      </c>
      <c r="H146" s="8"/>
      <c r="I146" s="474"/>
    </row>
    <row r="147" spans="2:9">
      <c r="B147" s="7"/>
      <c r="C147" s="122" t="s">
        <v>402</v>
      </c>
      <c r="D147" s="124">
        <v>142</v>
      </c>
      <c r="E147" s="598">
        <v>308</v>
      </c>
      <c r="F147" s="598">
        <v>20528</v>
      </c>
      <c r="G147" s="541">
        <v>0.015003897116134061</v>
      </c>
      <c r="H147" s="8"/>
      <c r="I147" s="474"/>
    </row>
    <row r="148" spans="2:9">
      <c r="B148" s="7"/>
      <c r="C148" s="122" t="s">
        <v>407</v>
      </c>
      <c r="D148" s="124">
        <v>143</v>
      </c>
      <c r="E148" s="598">
        <v>384</v>
      </c>
      <c r="F148" s="598">
        <v>25639</v>
      </c>
      <c r="G148" s="541">
        <v>0.0149771831974726</v>
      </c>
      <c r="H148" s="8"/>
      <c r="I148" s="474"/>
    </row>
    <row r="149" spans="2:9">
      <c r="B149" s="7"/>
      <c r="C149" s="122" t="s">
        <v>599</v>
      </c>
      <c r="D149" s="124">
        <v>144</v>
      </c>
      <c r="E149" s="598">
        <v>200</v>
      </c>
      <c r="F149" s="598">
        <v>13643</v>
      </c>
      <c r="G149" s="541">
        <v>0.014659532360917688</v>
      </c>
      <c r="H149" s="8"/>
      <c r="I149" s="474"/>
    </row>
    <row r="150" spans="2:9">
      <c r="B150" s="7"/>
      <c r="C150" s="122" t="s">
        <v>425</v>
      </c>
      <c r="D150" s="124">
        <v>145</v>
      </c>
      <c r="E150" s="598">
        <v>156</v>
      </c>
      <c r="F150" s="598">
        <v>11019</v>
      </c>
      <c r="G150" s="541">
        <v>0.014157364552137218</v>
      </c>
      <c r="H150" s="8"/>
      <c r="I150" s="474"/>
    </row>
    <row r="151" spans="2:9">
      <c r="B151" s="7"/>
      <c r="C151" s="122" t="s">
        <v>625</v>
      </c>
      <c r="D151" s="124">
        <v>146</v>
      </c>
      <c r="E151" s="598">
        <v>94</v>
      </c>
      <c r="F151" s="598">
        <v>7008</v>
      </c>
      <c r="G151" s="541">
        <v>0.013413242009132419</v>
      </c>
      <c r="H151" s="8"/>
      <c r="I151" s="474"/>
    </row>
    <row r="152" spans="2:9">
      <c r="B152" s="7"/>
      <c r="C152" s="122" t="s">
        <v>601</v>
      </c>
      <c r="D152" s="123">
        <v>147</v>
      </c>
      <c r="E152" s="598">
        <v>74</v>
      </c>
      <c r="F152" s="598">
        <v>5579</v>
      </c>
      <c r="G152" s="541">
        <v>0.013264025811077254</v>
      </c>
      <c r="H152" s="8"/>
      <c r="I152" s="474"/>
    </row>
    <row r="153" spans="2:9">
      <c r="B153" s="7"/>
      <c r="C153" s="122" t="s">
        <v>996</v>
      </c>
      <c r="D153" s="124">
        <v>148</v>
      </c>
      <c r="E153" s="598">
        <v>160</v>
      </c>
      <c r="F153" s="598">
        <v>13224</v>
      </c>
      <c r="G153" s="541">
        <v>0.012099213551119177</v>
      </c>
      <c r="H153" s="8"/>
      <c r="I153" s="474"/>
    </row>
    <row r="154" spans="2:9">
      <c r="B154" s="7"/>
      <c r="C154" s="122" t="s">
        <v>1951</v>
      </c>
      <c r="D154" s="124">
        <v>149</v>
      </c>
      <c r="E154" s="598">
        <v>63</v>
      </c>
      <c r="F154" s="598">
        <v>6094</v>
      </c>
      <c r="G154" s="541">
        <v>0.010338037413849688</v>
      </c>
      <c r="H154" s="8"/>
      <c r="I154" s="474"/>
    </row>
    <row r="155" spans="2:9">
      <c r="B155" s="7"/>
      <c r="C155" s="122" t="s">
        <v>404</v>
      </c>
      <c r="D155" s="124">
        <v>150</v>
      </c>
      <c r="E155" s="598">
        <v>203</v>
      </c>
      <c r="F155" s="598">
        <v>19709</v>
      </c>
      <c r="G155" s="541">
        <v>0.010299863006748186</v>
      </c>
      <c r="H155" s="8"/>
      <c r="I155" s="474"/>
    </row>
    <row r="156" spans="2:9">
      <c r="B156" s="7"/>
      <c r="C156" s="122" t="s">
        <v>1073</v>
      </c>
      <c r="D156" s="124">
        <v>151</v>
      </c>
      <c r="E156" s="598">
        <v>36</v>
      </c>
      <c r="F156" s="598">
        <v>4400</v>
      </c>
      <c r="G156" s="541">
        <v>0.0081818181818181825</v>
      </c>
      <c r="H156" s="8"/>
      <c r="I156" s="474"/>
    </row>
    <row r="157" spans="2:9">
      <c r="B157" s="7"/>
      <c r="C157" s="122" t="s">
        <v>600</v>
      </c>
      <c r="D157" s="124">
        <v>152</v>
      </c>
      <c r="E157" s="598">
        <v>103</v>
      </c>
      <c r="F157" s="598">
        <v>15011</v>
      </c>
      <c r="G157" s="541">
        <v>0.006861634801145826</v>
      </c>
      <c r="H157" s="8"/>
      <c r="I157" s="474"/>
    </row>
    <row r="158" spans="2:9">
      <c r="B158" s="7"/>
      <c r="C158" s="122" t="s">
        <v>950</v>
      </c>
      <c r="D158" s="124">
        <v>153</v>
      </c>
      <c r="E158" s="598">
        <v>81</v>
      </c>
      <c r="F158" s="598">
        <v>20555</v>
      </c>
      <c r="G158" s="541">
        <v>0.0039406470445147168</v>
      </c>
      <c r="H158" s="8"/>
      <c r="I158" s="474"/>
    </row>
    <row r="159" spans="2:9">
      <c r="B159" s="7"/>
      <c r="C159" s="122" t="s">
        <v>1859</v>
      </c>
      <c r="D159" s="124">
        <v>154</v>
      </c>
      <c r="E159" s="598">
        <v>31</v>
      </c>
      <c r="F159" s="598">
        <v>8085</v>
      </c>
      <c r="G159" s="541">
        <v>0.00383426097711812</v>
      </c>
      <c r="H159" s="8"/>
      <c r="I159" s="474"/>
    </row>
    <row r="160" spans="2:9">
      <c r="B160" s="7"/>
      <c r="C160" s="122" t="s">
        <v>406</v>
      </c>
      <c r="D160" s="123">
        <v>155</v>
      </c>
      <c r="E160" s="598">
        <v>144</v>
      </c>
      <c r="F160" s="598">
        <v>38915</v>
      </c>
      <c r="G160" s="541">
        <v>0.0037003726069638958</v>
      </c>
      <c r="H160" s="8"/>
      <c r="I160" s="474"/>
    </row>
    <row r="161" spans="2:9">
      <c r="B161" s="7"/>
      <c r="C161" s="122" t="s">
        <v>765</v>
      </c>
      <c r="D161" s="124">
        <v>156</v>
      </c>
      <c r="E161" s="598">
        <v>3</v>
      </c>
      <c r="F161" s="598">
        <v>4717</v>
      </c>
      <c r="G161" s="541">
        <v>0.00063599745601017593</v>
      </c>
      <c r="H161" s="8"/>
      <c r="I161" s="474"/>
    </row>
    <row r="162" spans="2:8">
      <c r="B162" s="7"/>
      <c r="D162" s="2"/>
      <c r="E162" s="2"/>
      <c r="F162" s="2"/>
      <c r="G162" s="185"/>
      <c r="H162" s="8"/>
    </row>
    <row r="163" spans="1:8" s="27" customFormat="1">
      <c r="A163" s="1"/>
      <c r="B163" s="7"/>
      <c r="C163" s="24" t="s">
        <v>982</v>
      </c>
      <c r="D163" s="2"/>
      <c r="E163" s="2"/>
      <c r="F163" s="2"/>
      <c r="G163" s="185"/>
      <c r="H163" s="8"/>
    </row>
    <row r="164" spans="1:8" s="27" customFormat="1" ht="17.25" thickBot="1">
      <c r="A164" s="1"/>
      <c r="B164" s="9"/>
      <c r="C164" s="14" t="s">
        <v>2075</v>
      </c>
      <c r="D164" s="12"/>
      <c r="E164" s="12"/>
      <c r="F164" s="12"/>
      <c r="G164" s="219"/>
      <c r="H164" s="10"/>
    </row>
    <row r="165" spans="1:8" s="27" customFormat="1">
      <c r="A165" s="1"/>
      <c r="B165" s="1"/>
      <c r="C165" s="1"/>
      <c r="D165" s="1"/>
      <c r="E165" s="1"/>
      <c r="F165" s="1"/>
      <c r="G165" s="141"/>
      <c r="H165" s="1"/>
    </row>
    <row r="166" spans="1:8" s="27" customFormat="1">
      <c r="A166" s="1"/>
      <c r="B166" s="141"/>
      <c r="C166" s="13" t="s">
        <v>127</v>
      </c>
      <c r="D166" s="141"/>
      <c r="E166" s="141"/>
      <c r="F166" s="141"/>
      <c r="G166" s="141"/>
      <c r="H166" s="1"/>
    </row>
    <row r="167" spans="1:8" s="27" customFormat="1">
      <c r="A167" s="1"/>
      <c r="B167" s="1"/>
      <c r="C167" s="141"/>
      <c r="D167" s="141"/>
      <c r="E167" s="141"/>
      <c r="F167" s="141"/>
      <c r="G167" s="141"/>
      <c r="H167" s="1"/>
    </row>
    <row r="168" spans="1:8">
      <c r="A168" s="27"/>
      <c r="B168" s="27"/>
      <c r="C168" s="27" t="s">
        <v>990</v>
      </c>
      <c r="D168" s="27"/>
      <c r="E168" s="27"/>
      <c r="F168" s="27"/>
      <c r="G168" s="185"/>
      <c r="H168" s="27"/>
    </row>
    <row r="169" spans="1:8">
      <c r="A169" s="27"/>
      <c r="B169" s="27"/>
      <c r="C169" s="13" t="s">
        <v>991</v>
      </c>
      <c r="D169" s="27"/>
      <c r="E169" s="27"/>
      <c r="F169" s="27"/>
      <c r="G169" s="185"/>
      <c r="H169" s="27"/>
    </row>
    <row r="170" spans="3:8" customHeight="1">
      <c r="C170" s="29" t="s">
        <v>1006</v>
      </c>
      <c r="D170" s="29"/>
      <c r="E170" s="29"/>
      <c r="F170" s="29"/>
      <c r="G170" s="204"/>
      <c r="H170" s="29"/>
    </row>
    <row r="171" spans="1:8">
      <c r="A171" s="27"/>
      <c r="B171" s="27"/>
      <c r="C171" s="29" t="s">
        <v>1007</v>
      </c>
      <c r="D171" s="29"/>
      <c r="E171" s="29"/>
      <c r="F171" s="29"/>
      <c r="G171" s="204"/>
      <c r="H171" s="29"/>
    </row>
    <row r="172" spans="1:8">
      <c r="A172" s="27"/>
      <c r="B172" s="27"/>
      <c r="C172" s="26" t="s">
        <v>989</v>
      </c>
      <c r="D172" s="27"/>
      <c r="E172" s="27"/>
      <c r="F172" s="27"/>
      <c r="G172" s="185"/>
      <c r="H172" s="27"/>
    </row>
    <row r="173" spans="1:8" customHeight="1">
      <c r="A173" s="27"/>
      <c r="B173" s="27"/>
      <c r="C173" s="1" t="s">
        <v>1003</v>
      </c>
      <c r="D173" s="29"/>
      <c r="E173" s="29"/>
      <c r="F173" s="29"/>
      <c r="G173" s="204"/>
      <c r="H173" s="29"/>
    </row>
    <row r="174" spans="1:8" customHeight="1">
      <c r="A174" s="27"/>
      <c r="B174" s="27"/>
      <c r="C174" s="29" t="s">
        <v>1004</v>
      </c>
      <c r="D174" s="29"/>
      <c r="E174" s="29"/>
      <c r="F174" s="29"/>
      <c r="G174" s="204"/>
      <c r="H174" s="29"/>
    </row>
    <row r="175" spans="1:8">
      <c r="A175" s="27"/>
      <c r="B175" s="27"/>
      <c r="C175" s="218"/>
      <c r="D175" s="218"/>
      <c r="E175" s="218"/>
      <c r="F175" s="218"/>
      <c r="G175" s="218"/>
      <c r="H175" s="27"/>
    </row>
    <row r="176" spans="1:8">
      <c r="A176" s="27"/>
      <c r="B176" s="27"/>
      <c r="C176" s="218"/>
      <c r="D176" s="218"/>
      <c r="E176" s="218"/>
      <c r="F176" s="218"/>
      <c r="G176" s="218"/>
      <c r="H176" s="27"/>
    </row>
  </sheetData>
  <mergeCells count="1">
    <mergeCell ref="C3:G3"/>
  </mergeCells>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7">
    <tabColor theme="6"/>
    <pageSetUpPr fitToPage="1"/>
  </sheetPr>
  <dimension ref="A1:O134"/>
  <sheetViews>
    <sheetView topLeftCell="A1" view="normal" workbookViewId="0">
      <pane ySplit="5" topLeftCell="A90" activePane="bottomLeft" state="frozen"/>
      <selection pane="bottomLeft" activeCell="C107" sqref="C107"/>
    </sheetView>
  </sheetViews>
  <sheetFormatPr defaultColWidth="9.28515625" defaultRowHeight="16.5"/>
  <cols>
    <col min="1" max="1" width="8.5703125" style="1" customWidth="1"/>
    <col min="2" max="2" width="2.7109375" style="1" customWidth="1"/>
    <col min="3" max="3" width="53.41796875" style="1" customWidth="1"/>
    <col min="4" max="6" width="15.41796875" style="1" customWidth="1"/>
    <col min="7" max="7" width="19.7109375" style="2" customWidth="1"/>
    <col min="8" max="8" width="2.7109375" style="1" customWidth="1"/>
    <col min="9" max="9" width="9.27734375" style="1" customWidth="1"/>
    <col min="10" max="10" width="9.7109375" style="1" bestFit="1" customWidth="1"/>
    <col min="11" max="11" width="10.84765625" style="1" bestFit="1" customWidth="1"/>
    <col min="12" max="13" width="9.27734375" style="1" customWidth="1"/>
    <col min="14" max="14" width="10.84765625" style="1" bestFit="1" customWidth="1"/>
    <col min="15" max="16384" width="9.27734375" style="1" customWidth="1"/>
  </cols>
  <sheetData>
    <row r="1" ht="15" customHeight="1" thickBot="1"/>
    <row r="2" spans="2:8">
      <c r="B2" s="4"/>
      <c r="C2" s="5"/>
      <c r="D2" s="11"/>
      <c r="E2" s="11"/>
      <c r="F2" s="11"/>
      <c r="G2" s="11"/>
      <c r="H2" s="6"/>
    </row>
    <row r="3" spans="2:8">
      <c r="B3" s="7"/>
      <c r="C3" s="13" t="s">
        <v>1642</v>
      </c>
      <c r="D3" s="2"/>
      <c r="E3" s="2"/>
      <c r="F3" s="2"/>
      <c r="H3" s="8"/>
    </row>
    <row r="4" spans="2:8" ht="26.25">
      <c r="B4" s="7"/>
      <c r="C4" s="376" t="s">
        <v>772</v>
      </c>
      <c r="D4" s="2"/>
      <c r="E4" s="2"/>
      <c r="F4" s="2"/>
      <c r="G4" s="95" t="s">
        <v>605</v>
      </c>
      <c r="H4" s="8"/>
    </row>
    <row r="5" spans="2:8" ht="51" customHeight="1">
      <c r="B5" s="7"/>
      <c r="C5" s="113" t="s">
        <v>222</v>
      </c>
      <c r="D5" s="114" t="s">
        <v>221</v>
      </c>
      <c r="E5" s="115" t="s">
        <v>1046</v>
      </c>
      <c r="F5" s="115" t="s">
        <v>1047</v>
      </c>
      <c r="G5" s="115" t="s">
        <v>1042</v>
      </c>
      <c r="H5" s="8"/>
    </row>
    <row r="6" spans="2:15">
      <c r="B6" s="7"/>
      <c r="C6" s="540" t="s">
        <v>365</v>
      </c>
      <c r="D6" s="587">
        <v>1</v>
      </c>
      <c r="E6" s="587">
        <v>5</v>
      </c>
      <c r="F6" s="594">
        <v>8588</v>
      </c>
      <c r="G6" s="541">
        <v>10.229268154948029</v>
      </c>
      <c r="H6" s="8"/>
      <c r="I6" s="338"/>
      <c r="J6" s="338"/>
      <c r="K6" s="783"/>
      <c r="L6" s="783"/>
      <c r="O6" s="783"/>
    </row>
    <row r="7" spans="2:15">
      <c r="B7" s="7"/>
      <c r="C7" s="540" t="s">
        <v>610</v>
      </c>
      <c r="D7" s="587">
        <v>2</v>
      </c>
      <c r="E7" s="587">
        <v>5</v>
      </c>
      <c r="F7" s="594">
        <v>43776</v>
      </c>
      <c r="G7" s="541">
        <v>1.6341041044094906</v>
      </c>
      <c r="H7" s="8"/>
      <c r="I7" s="338"/>
      <c r="J7" s="338"/>
      <c r="K7" s="783"/>
      <c r="L7" s="783"/>
      <c r="O7" s="783"/>
    </row>
    <row r="8" spans="2:15">
      <c r="B8" s="7"/>
      <c r="C8" s="540" t="s">
        <v>600</v>
      </c>
      <c r="D8" s="587">
        <v>3</v>
      </c>
      <c r="E8" s="587">
        <v>10</v>
      </c>
      <c r="F8" s="594">
        <v>118373</v>
      </c>
      <c r="G8" s="541">
        <v>1.0879116529030377</v>
      </c>
      <c r="H8" s="8"/>
      <c r="I8" s="338"/>
      <c r="J8" s="338"/>
      <c r="K8" s="783"/>
      <c r="L8" s="783"/>
      <c r="O8" s="783"/>
    </row>
    <row r="9" spans="2:15">
      <c r="B9" s="7"/>
      <c r="C9" s="540" t="s">
        <v>394</v>
      </c>
      <c r="D9" s="587">
        <v>4</v>
      </c>
      <c r="E9" s="587">
        <v>25</v>
      </c>
      <c r="F9" s="594">
        <v>409702</v>
      </c>
      <c r="G9" s="541">
        <v>0.6570649189401937</v>
      </c>
      <c r="H9" s="8"/>
      <c r="I9" s="338"/>
      <c r="J9" s="338"/>
      <c r="K9" s="783"/>
      <c r="L9" s="783"/>
      <c r="O9" s="783"/>
    </row>
    <row r="10" spans="2:15">
      <c r="B10" s="7"/>
      <c r="C10" s="540" t="s">
        <v>373</v>
      </c>
      <c r="D10" s="587">
        <v>5</v>
      </c>
      <c r="E10" s="587">
        <v>45</v>
      </c>
      <c r="F10" s="594">
        <v>870965</v>
      </c>
      <c r="G10" s="541">
        <v>0.48528407356323744</v>
      </c>
      <c r="H10" s="8"/>
      <c r="I10" s="338"/>
      <c r="J10" s="338"/>
      <c r="K10" s="783"/>
      <c r="L10" s="783"/>
      <c r="O10" s="783"/>
    </row>
    <row r="11" spans="2:15">
      <c r="B11" s="7"/>
      <c r="C11" s="540" t="s">
        <v>364</v>
      </c>
      <c r="D11" s="587">
        <v>6</v>
      </c>
      <c r="E11" s="587">
        <v>70</v>
      </c>
      <c r="F11" s="594">
        <v>1594481</v>
      </c>
      <c r="G11" s="541">
        <v>0.34266377296817441</v>
      </c>
      <c r="H11" s="8"/>
      <c r="I11" s="338"/>
      <c r="J11" s="338"/>
      <c r="K11" s="783"/>
      <c r="L11" s="783"/>
      <c r="O11" s="783"/>
    </row>
    <row r="12" spans="2:15">
      <c r="B12" s="7"/>
      <c r="C12" s="540" t="s">
        <v>376</v>
      </c>
      <c r="D12" s="587">
        <v>7</v>
      </c>
      <c r="E12" s="587">
        <v>95</v>
      </c>
      <c r="F12" s="594">
        <v>2180116</v>
      </c>
      <c r="G12" s="541">
        <v>0.33668064637634371</v>
      </c>
      <c r="H12" s="8"/>
      <c r="I12" s="338"/>
      <c r="J12" s="338"/>
      <c r="K12" s="783"/>
      <c r="L12" s="783"/>
      <c r="O12" s="783"/>
    </row>
    <row r="13" spans="2:15">
      <c r="B13" s="7"/>
      <c r="C13" s="540" t="s">
        <v>598</v>
      </c>
      <c r="D13" s="587">
        <v>8</v>
      </c>
      <c r="E13" s="587">
        <v>15</v>
      </c>
      <c r="F13" s="594">
        <v>347284</v>
      </c>
      <c r="G13" s="541">
        <v>0.3296400316100882</v>
      </c>
      <c r="H13" s="8"/>
      <c r="I13" s="338"/>
      <c r="J13" s="338"/>
      <c r="K13" s="783"/>
      <c r="L13" s="783"/>
      <c r="O13" s="783"/>
    </row>
    <row r="14" spans="2:15">
      <c r="B14" s="7"/>
      <c r="C14" s="540" t="s">
        <v>340</v>
      </c>
      <c r="D14" s="587">
        <v>9</v>
      </c>
      <c r="E14" s="587">
        <v>130</v>
      </c>
      <c r="F14" s="594">
        <v>3216909</v>
      </c>
      <c r="G14" s="541">
        <v>0.2785665390117481</v>
      </c>
      <c r="H14" s="8"/>
      <c r="I14" s="338"/>
      <c r="J14" s="338"/>
      <c r="K14" s="783"/>
      <c r="L14" s="783"/>
      <c r="O14" s="783"/>
    </row>
    <row r="15" spans="2:15">
      <c r="B15" s="7"/>
      <c r="C15" s="540" t="s">
        <v>375</v>
      </c>
      <c r="D15" s="587">
        <v>10</v>
      </c>
      <c r="E15" s="587">
        <v>35</v>
      </c>
      <c r="F15" s="594">
        <v>877407</v>
      </c>
      <c r="G15" s="541">
        <v>0.2689941896032243</v>
      </c>
      <c r="H15" s="8"/>
      <c r="I15" s="338"/>
      <c r="J15" s="338"/>
      <c r="K15" s="783"/>
      <c r="L15" s="783"/>
      <c r="O15" s="783"/>
    </row>
    <row r="16" spans="2:15">
      <c r="B16" s="7"/>
      <c r="C16" s="540" t="s">
        <v>386</v>
      </c>
      <c r="D16" s="587">
        <v>11</v>
      </c>
      <c r="E16" s="587">
        <v>25</v>
      </c>
      <c r="F16" s="594">
        <v>627912</v>
      </c>
      <c r="G16" s="541">
        <v>0.26760256441247604</v>
      </c>
      <c r="H16" s="8"/>
      <c r="I16" s="338"/>
      <c r="J16" s="338"/>
      <c r="K16" s="783"/>
      <c r="L16" s="783"/>
      <c r="O16" s="783"/>
    </row>
    <row r="17" spans="2:15">
      <c r="B17" s="7"/>
      <c r="C17" s="540" t="s">
        <v>407</v>
      </c>
      <c r="D17" s="587">
        <v>12</v>
      </c>
      <c r="E17" s="587">
        <v>30</v>
      </c>
      <c r="F17" s="594">
        <v>810558</v>
      </c>
      <c r="G17" s="541">
        <v>0.21612310354194786</v>
      </c>
      <c r="H17" s="8"/>
      <c r="I17" s="338"/>
      <c r="J17" s="338"/>
      <c r="K17" s="783"/>
      <c r="L17" s="783"/>
      <c r="O17" s="783"/>
    </row>
    <row r="18" spans="2:15">
      <c r="B18" s="7"/>
      <c r="C18" s="540" t="s">
        <v>396</v>
      </c>
      <c r="D18" s="587">
        <v>13</v>
      </c>
      <c r="E18" s="587">
        <v>50</v>
      </c>
      <c r="F18" s="594">
        <v>1407724</v>
      </c>
      <c r="G18" s="541">
        <v>0.18869853558493918</v>
      </c>
      <c r="H18" s="8"/>
      <c r="I18" s="338"/>
      <c r="J18" s="338"/>
      <c r="K18" s="783"/>
      <c r="L18" s="783"/>
      <c r="O18" s="783"/>
    </row>
    <row r="19" spans="2:15">
      <c r="B19" s="7"/>
      <c r="C19" s="540" t="s">
        <v>345</v>
      </c>
      <c r="D19" s="587">
        <v>14</v>
      </c>
      <c r="E19" s="587">
        <v>145</v>
      </c>
      <c r="F19" s="594">
        <v>4363201</v>
      </c>
      <c r="G19" s="541">
        <v>0.14671642849536376</v>
      </c>
      <c r="H19" s="8"/>
      <c r="I19" s="338"/>
      <c r="J19" s="338"/>
      <c r="K19" s="783"/>
      <c r="L19" s="783"/>
      <c r="O19" s="783"/>
    </row>
    <row r="20" spans="2:15">
      <c r="B20" s="7"/>
      <c r="C20" s="540" t="s">
        <v>356</v>
      </c>
      <c r="D20" s="587">
        <v>15</v>
      </c>
      <c r="E20" s="587">
        <v>75</v>
      </c>
      <c r="F20" s="594">
        <v>2259672</v>
      </c>
      <c r="G20" s="541">
        <v>0.14594827348686784</v>
      </c>
      <c r="H20" s="8"/>
      <c r="I20" s="338"/>
      <c r="J20" s="338"/>
      <c r="K20" s="783"/>
      <c r="L20" s="783"/>
      <c r="O20" s="783"/>
    </row>
    <row r="21" spans="2:15">
      <c r="B21" s="7"/>
      <c r="C21" s="540" t="s">
        <v>355</v>
      </c>
      <c r="D21" s="587">
        <v>16</v>
      </c>
      <c r="E21" s="587">
        <v>85</v>
      </c>
      <c r="F21" s="594">
        <v>2694934</v>
      </c>
      <c r="G21" s="541">
        <v>0.11564421768351892</v>
      </c>
      <c r="H21" s="8"/>
      <c r="I21" s="338"/>
      <c r="J21" s="338"/>
      <c r="K21" s="783"/>
      <c r="L21" s="783"/>
      <c r="O21" s="783"/>
    </row>
    <row r="22" spans="2:15">
      <c r="B22" s="7"/>
      <c r="C22" s="540" t="s">
        <v>410</v>
      </c>
      <c r="D22" s="587">
        <v>17</v>
      </c>
      <c r="E22" s="587">
        <v>20</v>
      </c>
      <c r="F22" s="594">
        <v>648324</v>
      </c>
      <c r="G22" s="541">
        <v>0.10293691224253296</v>
      </c>
      <c r="H22" s="8"/>
      <c r="I22" s="338"/>
      <c r="J22" s="338"/>
      <c r="K22" s="783"/>
      <c r="L22" s="783"/>
      <c r="O22" s="783"/>
    </row>
    <row r="23" spans="2:15">
      <c r="B23" s="7"/>
      <c r="C23" s="540" t="s">
        <v>346</v>
      </c>
      <c r="D23" s="587">
        <v>18</v>
      </c>
      <c r="E23" s="587">
        <v>175</v>
      </c>
      <c r="F23" s="594">
        <v>5768333</v>
      </c>
      <c r="G23" s="541">
        <v>0.093556983408752376</v>
      </c>
      <c r="H23" s="8"/>
      <c r="I23" s="338"/>
      <c r="J23" s="338"/>
      <c r="K23" s="783"/>
      <c r="L23" s="783"/>
      <c r="O23" s="783"/>
    </row>
    <row r="24" spans="2:15">
      <c r="B24" s="7"/>
      <c r="C24" s="540" t="s">
        <v>950</v>
      </c>
      <c r="D24" s="587">
        <v>19</v>
      </c>
      <c r="E24" s="587">
        <v>5</v>
      </c>
      <c r="F24" s="594">
        <v>165150</v>
      </c>
      <c r="G24" s="541">
        <v>0.092408232849343727</v>
      </c>
      <c r="H24" s="8"/>
      <c r="I24" s="338"/>
      <c r="J24" s="338"/>
      <c r="K24" s="783"/>
      <c r="L24" s="783"/>
      <c r="O24" s="783"/>
    </row>
    <row r="25" spans="2:15">
      <c r="B25" s="7"/>
      <c r="C25" s="540" t="s">
        <v>652</v>
      </c>
      <c r="D25" s="587">
        <v>20</v>
      </c>
      <c r="E25" s="587">
        <v>15</v>
      </c>
      <c r="F25" s="594">
        <v>506865</v>
      </c>
      <c r="G25" s="541">
        <v>0.079885684049664993</v>
      </c>
      <c r="H25" s="8"/>
      <c r="I25" s="338"/>
      <c r="J25" s="338"/>
      <c r="K25" s="783"/>
      <c r="L25" s="783"/>
      <c r="O25" s="783"/>
    </row>
    <row r="26" spans="2:15">
      <c r="B26" s="7"/>
      <c r="C26" s="540" t="s">
        <v>367</v>
      </c>
      <c r="D26" s="587">
        <v>21</v>
      </c>
      <c r="E26" s="587">
        <v>150</v>
      </c>
      <c r="F26" s="594">
        <v>5110564</v>
      </c>
      <c r="G26" s="541">
        <v>0.075428024182838352</v>
      </c>
      <c r="H26" s="8"/>
      <c r="I26" s="338"/>
      <c r="J26" s="338"/>
      <c r="K26" s="783"/>
      <c r="L26" s="783"/>
      <c r="O26" s="783"/>
    </row>
    <row r="27" spans="2:15">
      <c r="B27" s="7"/>
      <c r="C27" s="540" t="s">
        <v>353</v>
      </c>
      <c r="D27" s="587">
        <v>22</v>
      </c>
      <c r="E27" s="587">
        <v>70</v>
      </c>
      <c r="F27" s="594">
        <v>2403377</v>
      </c>
      <c r="G27" s="541">
        <v>0.0712904374768688</v>
      </c>
      <c r="H27" s="8"/>
      <c r="I27" s="338"/>
      <c r="J27" s="338"/>
      <c r="K27" s="783"/>
      <c r="L27" s="783"/>
      <c r="O27" s="783"/>
    </row>
    <row r="28" spans="2:15">
      <c r="B28" s="7"/>
      <c r="C28" s="540" t="s">
        <v>406</v>
      </c>
      <c r="D28" s="587">
        <v>23</v>
      </c>
      <c r="E28" s="587">
        <v>15</v>
      </c>
      <c r="F28" s="594">
        <v>521488</v>
      </c>
      <c r="G28" s="541">
        <v>0.064644847328345287</v>
      </c>
      <c r="H28" s="8"/>
      <c r="I28" s="338"/>
      <c r="J28" s="338"/>
      <c r="K28" s="783"/>
      <c r="L28" s="783"/>
      <c r="O28" s="783"/>
    </row>
    <row r="29" spans="2:15">
      <c r="B29" s="7"/>
      <c r="C29" s="540" t="s">
        <v>342</v>
      </c>
      <c r="D29" s="587">
        <v>24</v>
      </c>
      <c r="E29" s="587">
        <v>105</v>
      </c>
      <c r="F29" s="594">
        <v>3726418</v>
      </c>
      <c r="G29" s="541">
        <v>0.05387032350534484</v>
      </c>
      <c r="H29" s="8"/>
      <c r="I29" s="338"/>
      <c r="J29" s="338"/>
      <c r="K29" s="783"/>
      <c r="L29" s="783"/>
      <c r="O29" s="783"/>
    </row>
    <row r="30" spans="2:15">
      <c r="B30" s="7"/>
      <c r="C30" s="540" t="s">
        <v>420</v>
      </c>
      <c r="D30" s="587">
        <v>25</v>
      </c>
      <c r="E30" s="587">
        <v>10</v>
      </c>
      <c r="F30" s="594">
        <v>378770</v>
      </c>
      <c r="G30" s="541">
        <v>0.021253045556553062</v>
      </c>
      <c r="H30" s="8"/>
      <c r="I30" s="338"/>
      <c r="J30" s="338"/>
      <c r="K30" s="783"/>
      <c r="L30" s="783"/>
      <c r="O30" s="783"/>
    </row>
    <row r="31" spans="2:15">
      <c r="B31" s="7"/>
      <c r="C31" s="540" t="s">
        <v>773</v>
      </c>
      <c r="D31" s="587">
        <v>26</v>
      </c>
      <c r="E31" s="587">
        <v>120</v>
      </c>
      <c r="F31" s="594">
        <v>4581530</v>
      </c>
      <c r="G31" s="541">
        <v>0.017412273320118306</v>
      </c>
      <c r="H31" s="8"/>
      <c r="I31" s="338"/>
      <c r="J31" s="338"/>
      <c r="K31" s="783"/>
      <c r="L31" s="783"/>
      <c r="O31" s="783"/>
    </row>
    <row r="32" spans="2:15">
      <c r="B32" s="7"/>
      <c r="C32" s="540" t="s">
        <v>360</v>
      </c>
      <c r="D32" s="587">
        <v>27</v>
      </c>
      <c r="E32" s="587">
        <v>50</v>
      </c>
      <c r="F32" s="594">
        <v>1964977</v>
      </c>
      <c r="G32" s="541">
        <v>0.0037013474575210629</v>
      </c>
      <c r="H32" s="8"/>
      <c r="I32" s="338"/>
      <c r="J32" s="338"/>
      <c r="K32" s="783"/>
      <c r="L32" s="783"/>
      <c r="O32" s="783"/>
    </row>
    <row r="33" spans="2:15">
      <c r="B33" s="7"/>
      <c r="C33" s="540" t="s">
        <v>374</v>
      </c>
      <c r="D33" s="587">
        <v>28</v>
      </c>
      <c r="E33" s="587">
        <v>80</v>
      </c>
      <c r="F33" s="594">
        <v>3143997</v>
      </c>
      <c r="G33" s="541">
        <v>0.0036963232819866593</v>
      </c>
      <c r="H33" s="8"/>
      <c r="I33" s="338"/>
      <c r="J33" s="338"/>
      <c r="K33" s="783"/>
      <c r="L33" s="783"/>
      <c r="O33" s="783"/>
    </row>
    <row r="34" spans="2:15">
      <c r="B34" s="7"/>
      <c r="C34" s="540" t="s">
        <v>366</v>
      </c>
      <c r="D34" s="587">
        <v>29</v>
      </c>
      <c r="E34" s="587">
        <v>45</v>
      </c>
      <c r="F34" s="594">
        <v>1818662</v>
      </c>
      <c r="G34" s="541">
        <v>-0.0091939765486539256</v>
      </c>
      <c r="H34" s="8"/>
      <c r="I34" s="338"/>
      <c r="J34" s="338"/>
      <c r="K34" s="783"/>
      <c r="L34" s="783"/>
      <c r="O34" s="783"/>
    </row>
    <row r="35" spans="2:15">
      <c r="B35" s="7"/>
      <c r="C35" s="540" t="s">
        <v>405</v>
      </c>
      <c r="D35" s="587">
        <v>30</v>
      </c>
      <c r="E35" s="587">
        <v>25</v>
      </c>
      <c r="F35" s="594">
        <v>1054987</v>
      </c>
      <c r="G35" s="541">
        <v>-0.02841396413393445</v>
      </c>
      <c r="H35" s="8"/>
      <c r="I35" s="338"/>
      <c r="J35" s="338"/>
      <c r="K35" s="783"/>
      <c r="L35" s="783"/>
      <c r="O35" s="783"/>
    </row>
    <row r="36" spans="2:15">
      <c r="B36" s="7"/>
      <c r="C36" s="540" t="s">
        <v>486</v>
      </c>
      <c r="D36" s="587">
        <v>31</v>
      </c>
      <c r="E36" s="587">
        <v>155</v>
      </c>
      <c r="F36" s="594">
        <v>6697462</v>
      </c>
      <c r="G36" s="541">
        <v>-0.038586585479880926</v>
      </c>
      <c r="H36" s="8"/>
      <c r="I36" s="338"/>
      <c r="J36" s="338"/>
      <c r="K36" s="783"/>
      <c r="L36" s="783"/>
      <c r="O36" s="783"/>
    </row>
    <row r="37" spans="2:15">
      <c r="B37" s="7"/>
      <c r="C37" s="540" t="s">
        <v>402</v>
      </c>
      <c r="D37" s="587">
        <v>32</v>
      </c>
      <c r="E37" s="587">
        <v>5</v>
      </c>
      <c r="F37" s="594">
        <v>228528</v>
      </c>
      <c r="G37" s="541">
        <v>-0.061800238357982318</v>
      </c>
      <c r="H37" s="8"/>
      <c r="I37" s="338"/>
      <c r="J37" s="338"/>
      <c r="K37" s="783"/>
      <c r="L37" s="783"/>
      <c r="O37" s="783"/>
    </row>
    <row r="38" spans="2:15">
      <c r="B38" s="7"/>
      <c r="C38" s="540" t="s">
        <v>382</v>
      </c>
      <c r="D38" s="587">
        <v>33</v>
      </c>
      <c r="E38" s="587">
        <v>30</v>
      </c>
      <c r="F38" s="594">
        <v>1397684</v>
      </c>
      <c r="G38" s="541">
        <v>-0.069423613580479077</v>
      </c>
      <c r="H38" s="8"/>
      <c r="I38" s="338"/>
      <c r="J38" s="338"/>
      <c r="K38" s="783"/>
      <c r="L38" s="783"/>
      <c r="O38" s="783"/>
    </row>
    <row r="39" spans="2:15">
      <c r="B39" s="7"/>
      <c r="C39" s="540" t="s">
        <v>339</v>
      </c>
      <c r="D39" s="587">
        <v>34</v>
      </c>
      <c r="E39" s="587">
        <v>60</v>
      </c>
      <c r="F39" s="594">
        <v>2860750</v>
      </c>
      <c r="G39" s="541">
        <v>-0.078433270419425147</v>
      </c>
      <c r="H39" s="8"/>
      <c r="I39" s="338"/>
      <c r="J39" s="338"/>
      <c r="K39" s="783"/>
      <c r="L39" s="783"/>
      <c r="O39" s="783"/>
    </row>
    <row r="40" spans="2:15">
      <c r="B40" s="7"/>
      <c r="C40" s="540" t="s">
        <v>398</v>
      </c>
      <c r="D40" s="587">
        <v>35</v>
      </c>
      <c r="E40" s="587">
        <v>15</v>
      </c>
      <c r="F40" s="594">
        <v>733541</v>
      </c>
      <c r="G40" s="541">
        <v>-0.0880711953876325</v>
      </c>
      <c r="H40" s="8"/>
      <c r="I40" s="338"/>
      <c r="J40" s="338"/>
      <c r="K40" s="783"/>
      <c r="L40" s="783"/>
      <c r="O40" s="783"/>
    </row>
    <row r="41" spans="2:15">
      <c r="B41" s="7"/>
      <c r="C41" s="540" t="s">
        <v>417</v>
      </c>
      <c r="D41" s="587">
        <v>36</v>
      </c>
      <c r="E41" s="587">
        <v>5</v>
      </c>
      <c r="F41" s="594">
        <v>246067</v>
      </c>
      <c r="G41" s="541">
        <v>-0.090442000459316274</v>
      </c>
      <c r="H41" s="8"/>
      <c r="I41" s="338"/>
      <c r="J41" s="338"/>
      <c r="K41" s="783"/>
      <c r="L41" s="783"/>
      <c r="O41" s="783"/>
    </row>
    <row r="42" spans="2:15">
      <c r="B42" s="7"/>
      <c r="C42" s="540" t="s">
        <v>354</v>
      </c>
      <c r="D42" s="587">
        <v>37</v>
      </c>
      <c r="E42" s="587">
        <v>165</v>
      </c>
      <c r="F42" s="594">
        <v>8162193</v>
      </c>
      <c r="G42" s="541">
        <v>-0.0923615113853533</v>
      </c>
      <c r="H42" s="8"/>
      <c r="I42" s="338"/>
      <c r="J42" s="338"/>
      <c r="K42" s="783"/>
      <c r="L42" s="783"/>
      <c r="O42" s="783"/>
    </row>
    <row r="43" spans="2:15">
      <c r="B43" s="7"/>
      <c r="C43" s="540" t="s">
        <v>363</v>
      </c>
      <c r="D43" s="587">
        <v>38</v>
      </c>
      <c r="E43" s="587">
        <v>70</v>
      </c>
      <c r="F43" s="594">
        <v>3517720</v>
      </c>
      <c r="G43" s="541">
        <v>-0.098163418065000951</v>
      </c>
      <c r="H43" s="8"/>
      <c r="I43" s="338"/>
      <c r="J43" s="338"/>
      <c r="K43" s="783"/>
      <c r="L43" s="783"/>
      <c r="O43" s="783"/>
    </row>
    <row r="44" spans="2:15">
      <c r="B44" s="7"/>
      <c r="C44" s="540" t="s">
        <v>334</v>
      </c>
      <c r="D44" s="587">
        <v>39</v>
      </c>
      <c r="E44" s="587">
        <v>65</v>
      </c>
      <c r="F44" s="594">
        <v>3286796</v>
      </c>
      <c r="G44" s="541">
        <v>-0.10042529653320413</v>
      </c>
      <c r="H44" s="8"/>
      <c r="I44" s="338"/>
      <c r="J44" s="338"/>
      <c r="K44" s="783"/>
      <c r="L44" s="783"/>
      <c r="O44" s="783"/>
    </row>
    <row r="45" spans="2:15">
      <c r="B45" s="7"/>
      <c r="C45" s="540" t="s">
        <v>391</v>
      </c>
      <c r="D45" s="587">
        <v>40</v>
      </c>
      <c r="E45" s="587">
        <v>5</v>
      </c>
      <c r="F45" s="594">
        <v>263258</v>
      </c>
      <c r="G45" s="541">
        <v>-0.11481190829056225</v>
      </c>
      <c r="H45" s="8"/>
      <c r="I45" s="338"/>
      <c r="J45" s="338"/>
      <c r="K45" s="783"/>
      <c r="L45" s="783"/>
      <c r="O45" s="783"/>
    </row>
    <row r="46" spans="2:15">
      <c r="B46" s="7"/>
      <c r="C46" s="540" t="s">
        <v>370</v>
      </c>
      <c r="D46" s="587">
        <v>41</v>
      </c>
      <c r="E46" s="587">
        <v>25</v>
      </c>
      <c r="F46" s="594">
        <v>1338260</v>
      </c>
      <c r="G46" s="541">
        <v>-0.12053849288267765</v>
      </c>
      <c r="H46" s="8"/>
      <c r="I46" s="338"/>
      <c r="J46" s="338"/>
      <c r="K46" s="783"/>
      <c r="L46" s="783"/>
      <c r="O46" s="783"/>
    </row>
    <row r="47" spans="2:15">
      <c r="B47" s="7"/>
      <c r="C47" s="540" t="s">
        <v>658</v>
      </c>
      <c r="D47" s="587">
        <v>42</v>
      </c>
      <c r="E47" s="587">
        <v>45</v>
      </c>
      <c r="F47" s="594">
        <v>2446522</v>
      </c>
      <c r="G47" s="541">
        <v>-0.1258190433577204</v>
      </c>
      <c r="H47" s="8"/>
      <c r="I47" s="338"/>
      <c r="J47" s="338"/>
      <c r="K47" s="783"/>
      <c r="L47" s="783"/>
      <c r="O47" s="783"/>
    </row>
    <row r="48" spans="2:15">
      <c r="B48" s="7"/>
      <c r="C48" s="540" t="s">
        <v>338</v>
      </c>
      <c r="D48" s="587">
        <v>43</v>
      </c>
      <c r="E48" s="587">
        <v>90</v>
      </c>
      <c r="F48" s="594">
        <v>4899818</v>
      </c>
      <c r="G48" s="541">
        <v>-0.12628607502156583</v>
      </c>
      <c r="H48" s="8"/>
      <c r="I48" s="338"/>
      <c r="J48" s="338"/>
      <c r="K48" s="783"/>
      <c r="L48" s="783"/>
      <c r="O48" s="783"/>
    </row>
    <row r="49" spans="2:15">
      <c r="B49" s="7"/>
      <c r="C49" s="540" t="s">
        <v>176</v>
      </c>
      <c r="D49" s="587">
        <v>44</v>
      </c>
      <c r="E49" s="587">
        <v>685</v>
      </c>
      <c r="F49" s="594">
        <v>37646810</v>
      </c>
      <c r="G49" s="541">
        <v>-0.12945600359020717</v>
      </c>
      <c r="H49" s="8"/>
      <c r="I49" s="338"/>
      <c r="J49" s="338"/>
      <c r="K49" s="783"/>
      <c r="L49" s="783"/>
      <c r="O49" s="783"/>
    </row>
    <row r="50" spans="2:15">
      <c r="B50" s="7"/>
      <c r="C50" s="540" t="s">
        <v>324</v>
      </c>
      <c r="D50" s="587">
        <v>45</v>
      </c>
      <c r="E50" s="587">
        <v>115</v>
      </c>
      <c r="F50" s="594">
        <v>6335099</v>
      </c>
      <c r="G50" s="541">
        <v>-0.13023837954350875</v>
      </c>
      <c r="H50" s="8"/>
      <c r="I50" s="338"/>
      <c r="J50" s="338"/>
      <c r="K50" s="783"/>
      <c r="L50" s="783"/>
      <c r="O50" s="783"/>
    </row>
    <row r="51" spans="2:15">
      <c r="B51" s="7"/>
      <c r="C51" s="540" t="s">
        <v>358</v>
      </c>
      <c r="D51" s="587">
        <v>46</v>
      </c>
      <c r="E51" s="587">
        <v>155</v>
      </c>
      <c r="F51" s="594">
        <v>8694841</v>
      </c>
      <c r="G51" s="541">
        <v>-0.136228878304398</v>
      </c>
      <c r="H51" s="8"/>
      <c r="I51" s="338"/>
      <c r="J51" s="338"/>
      <c r="K51" s="783"/>
      <c r="L51" s="783"/>
      <c r="O51" s="783"/>
    </row>
    <row r="52" spans="2:15">
      <c r="B52" s="7"/>
      <c r="C52" s="540" t="s">
        <v>389</v>
      </c>
      <c r="D52" s="587">
        <v>47</v>
      </c>
      <c r="E52" s="587">
        <v>60</v>
      </c>
      <c r="F52" s="594">
        <v>3402422</v>
      </c>
      <c r="G52" s="541">
        <v>-0.13975822661537182</v>
      </c>
      <c r="H52" s="8"/>
      <c r="I52" s="338"/>
      <c r="J52" s="338"/>
      <c r="K52" s="783"/>
      <c r="L52" s="783"/>
      <c r="O52" s="783"/>
    </row>
    <row r="53" spans="2:15">
      <c r="B53" s="7"/>
      <c r="C53" s="540" t="s">
        <v>361</v>
      </c>
      <c r="D53" s="587">
        <v>48</v>
      </c>
      <c r="E53" s="587">
        <v>20</v>
      </c>
      <c r="F53" s="594">
        <v>1159954</v>
      </c>
      <c r="G53" s="541">
        <v>-0.14696571729230021</v>
      </c>
      <c r="H53" s="8"/>
      <c r="I53" s="338"/>
      <c r="J53" s="338"/>
      <c r="K53" s="783"/>
      <c r="L53" s="783"/>
      <c r="O53" s="783"/>
    </row>
    <row r="54" spans="2:15">
      <c r="B54" s="7"/>
      <c r="C54" s="540" t="s">
        <v>349</v>
      </c>
      <c r="D54" s="587">
        <v>49</v>
      </c>
      <c r="E54" s="587">
        <v>95</v>
      </c>
      <c r="F54" s="594">
        <v>5558107</v>
      </c>
      <c r="G54" s="541">
        <v>-0.14971903530371</v>
      </c>
      <c r="H54" s="8"/>
      <c r="I54" s="338"/>
      <c r="J54" s="338"/>
      <c r="K54" s="783"/>
      <c r="L54" s="783"/>
      <c r="O54" s="783"/>
    </row>
    <row r="55" spans="2:15">
      <c r="B55" s="7"/>
      <c r="C55" s="540" t="s">
        <v>211</v>
      </c>
      <c r="D55" s="587">
        <v>50</v>
      </c>
      <c r="E55" s="587">
        <v>615</v>
      </c>
      <c r="F55" s="594">
        <v>36133395</v>
      </c>
      <c r="G55" s="541">
        <v>-0.15103926821739189</v>
      </c>
      <c r="H55" s="8"/>
      <c r="I55" s="338"/>
      <c r="J55" s="338"/>
      <c r="K55" s="783"/>
      <c r="L55" s="783"/>
      <c r="O55" s="783"/>
    </row>
    <row r="56" spans="2:15">
      <c r="B56" s="7"/>
      <c r="C56" s="540" t="s">
        <v>174</v>
      </c>
      <c r="D56" s="587">
        <v>51</v>
      </c>
      <c r="E56" s="587">
        <v>940</v>
      </c>
      <c r="F56" s="594">
        <v>56411122</v>
      </c>
      <c r="G56" s="541">
        <v>-0.15759387401208938</v>
      </c>
      <c r="H56" s="8"/>
      <c r="I56" s="338"/>
      <c r="J56" s="338"/>
      <c r="K56" s="783"/>
      <c r="L56" s="783"/>
      <c r="O56" s="783"/>
    </row>
    <row r="57" spans="2:15">
      <c r="B57" s="7"/>
      <c r="C57" s="540" t="s">
        <v>323</v>
      </c>
      <c r="D57" s="587">
        <v>52</v>
      </c>
      <c r="E57" s="587">
        <v>65</v>
      </c>
      <c r="F57" s="594">
        <v>3904340</v>
      </c>
      <c r="G57" s="541">
        <v>-0.15787378114979547</v>
      </c>
      <c r="H57" s="8"/>
      <c r="I57" s="338"/>
      <c r="J57" s="338"/>
      <c r="K57" s="783"/>
      <c r="L57" s="783"/>
      <c r="O57" s="783"/>
    </row>
    <row r="58" spans="2:15">
      <c r="B58" s="7"/>
      <c r="C58" s="540" t="s">
        <v>397</v>
      </c>
      <c r="D58" s="587">
        <v>53</v>
      </c>
      <c r="E58" s="587">
        <v>60</v>
      </c>
      <c r="F58" s="594">
        <v>3608874</v>
      </c>
      <c r="G58" s="541">
        <v>-0.15828620953261191</v>
      </c>
      <c r="H58" s="8"/>
      <c r="I58" s="338"/>
      <c r="J58" s="338"/>
      <c r="K58" s="783"/>
      <c r="L58" s="783"/>
      <c r="O58" s="783"/>
    </row>
    <row r="59" spans="2:15">
      <c r="B59" s="7"/>
      <c r="C59" s="540" t="s">
        <v>511</v>
      </c>
      <c r="D59" s="587">
        <v>54</v>
      </c>
      <c r="E59" s="587">
        <v>15</v>
      </c>
      <c r="F59" s="594">
        <v>918975</v>
      </c>
      <c r="G59" s="541">
        <v>-0.16385392251315084</v>
      </c>
      <c r="H59" s="8"/>
      <c r="I59" s="338"/>
      <c r="J59" s="338"/>
      <c r="K59" s="783"/>
      <c r="L59" s="783"/>
      <c r="O59" s="783"/>
    </row>
    <row r="60" spans="2:15">
      <c r="B60" s="7"/>
      <c r="C60" s="540" t="s">
        <v>371</v>
      </c>
      <c r="D60" s="587">
        <v>55</v>
      </c>
      <c r="E60" s="587">
        <v>55</v>
      </c>
      <c r="F60" s="594">
        <v>3421832</v>
      </c>
      <c r="G60" s="541">
        <v>-0.16843208335782392</v>
      </c>
      <c r="H60" s="8"/>
      <c r="I60" s="338"/>
      <c r="J60" s="338"/>
      <c r="K60" s="783"/>
      <c r="L60" s="783"/>
      <c r="O60" s="783"/>
    </row>
    <row r="61" spans="2:15">
      <c r="B61" s="7"/>
      <c r="C61" s="540" t="s">
        <v>336</v>
      </c>
      <c r="D61" s="587">
        <v>56</v>
      </c>
      <c r="E61" s="587">
        <v>60</v>
      </c>
      <c r="F61" s="594">
        <v>3784868</v>
      </c>
      <c r="G61" s="541">
        <v>-0.17248477111219696</v>
      </c>
      <c r="H61" s="8"/>
      <c r="I61" s="338"/>
      <c r="J61" s="338"/>
      <c r="K61" s="783"/>
      <c r="L61" s="783"/>
      <c r="O61" s="783"/>
    </row>
    <row r="62" spans="2:15">
      <c r="B62" s="7"/>
      <c r="C62" s="540" t="s">
        <v>347</v>
      </c>
      <c r="D62" s="587">
        <v>57</v>
      </c>
      <c r="E62" s="587">
        <v>215</v>
      </c>
      <c r="F62" s="594">
        <v>13584766</v>
      </c>
      <c r="G62" s="541">
        <v>-0.17296318704395638</v>
      </c>
      <c r="H62" s="8"/>
      <c r="I62" s="338"/>
      <c r="J62" s="338"/>
      <c r="K62" s="783"/>
      <c r="L62" s="783"/>
      <c r="O62" s="783"/>
    </row>
    <row r="63" spans="2:15">
      <c r="B63" s="7"/>
      <c r="C63" s="540" t="s">
        <v>216</v>
      </c>
      <c r="D63" s="587">
        <v>58</v>
      </c>
      <c r="E63" s="587">
        <v>415</v>
      </c>
      <c r="F63" s="594">
        <v>26283986</v>
      </c>
      <c r="G63" s="541">
        <v>-0.17365136570927953</v>
      </c>
      <c r="H63" s="8"/>
      <c r="I63" s="338"/>
      <c r="J63" s="338"/>
      <c r="K63" s="783"/>
      <c r="L63" s="783"/>
      <c r="O63" s="783"/>
    </row>
    <row r="64" spans="2:15">
      <c r="B64" s="7"/>
      <c r="C64" s="540" t="s">
        <v>404</v>
      </c>
      <c r="D64" s="587">
        <v>59</v>
      </c>
      <c r="E64" s="587">
        <v>15</v>
      </c>
      <c r="F64" s="594">
        <v>961502</v>
      </c>
      <c r="G64" s="541">
        <v>-0.17711319853204924</v>
      </c>
      <c r="H64" s="8"/>
      <c r="I64" s="338"/>
      <c r="J64" s="338"/>
      <c r="K64" s="783"/>
      <c r="L64" s="783"/>
      <c r="O64" s="783"/>
    </row>
    <row r="65" spans="2:15">
      <c r="B65" s="7"/>
      <c r="C65" s="540" t="s">
        <v>419</v>
      </c>
      <c r="D65" s="587">
        <v>60</v>
      </c>
      <c r="E65" s="587">
        <v>5</v>
      </c>
      <c r="F65" s="594">
        <v>322767</v>
      </c>
      <c r="G65" s="541">
        <v>-0.17912503845466823</v>
      </c>
      <c r="H65" s="8"/>
      <c r="I65" s="338"/>
      <c r="J65" s="338"/>
      <c r="K65" s="783"/>
      <c r="L65" s="783"/>
      <c r="O65" s="783"/>
    </row>
    <row r="66" spans="2:15">
      <c r="B66" s="7"/>
      <c r="C66" s="540" t="s">
        <v>215</v>
      </c>
      <c r="D66" s="587">
        <v>61</v>
      </c>
      <c r="E66" s="587">
        <v>590</v>
      </c>
      <c r="F66" s="594">
        <v>38954077</v>
      </c>
      <c r="G66" s="541">
        <v>-0.18546155657169397</v>
      </c>
      <c r="H66" s="8"/>
      <c r="I66" s="338"/>
      <c r="J66" s="338"/>
      <c r="K66" s="783"/>
      <c r="L66" s="783"/>
      <c r="O66" s="783"/>
    </row>
    <row r="67" spans="2:15">
      <c r="B67" s="7"/>
      <c r="C67" s="540" t="s">
        <v>333</v>
      </c>
      <c r="D67" s="587">
        <v>62</v>
      </c>
      <c r="E67" s="587">
        <v>215</v>
      </c>
      <c r="F67" s="594">
        <v>14408532</v>
      </c>
      <c r="G67" s="541">
        <v>-0.18958154539027178</v>
      </c>
      <c r="H67" s="8"/>
      <c r="I67" s="338"/>
      <c r="J67" s="338"/>
      <c r="K67" s="783"/>
      <c r="L67" s="783"/>
      <c r="O67" s="783"/>
    </row>
    <row r="68" spans="2:15">
      <c r="B68" s="7"/>
      <c r="C68" s="540" t="s">
        <v>325</v>
      </c>
      <c r="D68" s="587">
        <v>63</v>
      </c>
      <c r="E68" s="587">
        <v>70</v>
      </c>
      <c r="F68" s="594">
        <v>4693301</v>
      </c>
      <c r="G68" s="541">
        <v>-0.1897071506458666</v>
      </c>
      <c r="H68" s="8"/>
      <c r="I68" s="338"/>
      <c r="J68" s="338"/>
      <c r="K68" s="783"/>
      <c r="L68" s="783"/>
      <c r="O68" s="783"/>
    </row>
    <row r="69" spans="2:15">
      <c r="B69" s="7"/>
      <c r="C69" s="540" t="s">
        <v>57</v>
      </c>
      <c r="D69" s="587">
        <v>64</v>
      </c>
      <c r="E69" s="587">
        <v>320</v>
      </c>
      <c r="F69" s="594">
        <v>21609003</v>
      </c>
      <c r="G69" s="541">
        <v>-0.19165823970353163</v>
      </c>
      <c r="H69" s="8"/>
      <c r="I69" s="338"/>
      <c r="J69" s="338"/>
      <c r="K69" s="783"/>
      <c r="L69" s="783"/>
      <c r="O69" s="783"/>
    </row>
    <row r="70" spans="2:15">
      <c r="B70" s="7"/>
      <c r="C70" s="540" t="s">
        <v>331</v>
      </c>
      <c r="D70" s="587">
        <v>65</v>
      </c>
      <c r="E70" s="587">
        <v>250</v>
      </c>
      <c r="F70" s="594">
        <v>16920143</v>
      </c>
      <c r="G70" s="541">
        <v>-0.1922708172807969</v>
      </c>
      <c r="H70" s="8"/>
      <c r="I70" s="338"/>
      <c r="J70" s="338"/>
      <c r="K70" s="783"/>
      <c r="L70" s="783"/>
      <c r="O70" s="783"/>
    </row>
    <row r="71" spans="2:15">
      <c r="B71" s="7"/>
      <c r="C71" s="540" t="s">
        <v>352</v>
      </c>
      <c r="D71" s="587">
        <v>66</v>
      </c>
      <c r="E71" s="587">
        <v>70</v>
      </c>
      <c r="F71" s="594">
        <v>4739268</v>
      </c>
      <c r="G71" s="541">
        <v>-0.19236403235188956</v>
      </c>
      <c r="H71" s="8"/>
      <c r="I71" s="338"/>
      <c r="J71" s="338"/>
      <c r="K71" s="783"/>
      <c r="L71" s="783"/>
      <c r="O71" s="783"/>
    </row>
    <row r="72" spans="2:15">
      <c r="B72" s="7"/>
      <c r="C72" s="540" t="s">
        <v>343</v>
      </c>
      <c r="D72" s="587">
        <v>67</v>
      </c>
      <c r="E72" s="587">
        <v>210</v>
      </c>
      <c r="F72" s="594">
        <v>14262976</v>
      </c>
      <c r="G72" s="541">
        <v>-0.19322317174732712</v>
      </c>
      <c r="H72" s="8"/>
      <c r="I72" s="338"/>
      <c r="J72" s="338"/>
      <c r="K72" s="783"/>
      <c r="L72" s="783"/>
      <c r="O72" s="783"/>
    </row>
    <row r="73" spans="2:15">
      <c r="B73" s="7"/>
      <c r="C73" s="540" t="s">
        <v>274</v>
      </c>
      <c r="D73" s="587">
        <v>68</v>
      </c>
      <c r="E73" s="587">
        <v>345</v>
      </c>
      <c r="F73" s="594">
        <v>23432152</v>
      </c>
      <c r="G73" s="541">
        <v>-0.19322455657555518</v>
      </c>
      <c r="H73" s="8"/>
      <c r="I73" s="338"/>
      <c r="J73" s="338"/>
      <c r="K73" s="783"/>
      <c r="L73" s="783"/>
      <c r="O73" s="783"/>
    </row>
    <row r="74" spans="2:15">
      <c r="B74" s="7"/>
      <c r="C74" s="540" t="s">
        <v>341</v>
      </c>
      <c r="D74" s="587">
        <v>69</v>
      </c>
      <c r="E74" s="587">
        <v>250</v>
      </c>
      <c r="F74" s="594">
        <v>17266754</v>
      </c>
      <c r="G74" s="541">
        <v>-0.19771816769505071</v>
      </c>
      <c r="H74" s="8"/>
      <c r="I74" s="338"/>
      <c r="J74" s="338"/>
      <c r="K74" s="783"/>
      <c r="L74" s="783"/>
      <c r="O74" s="783"/>
    </row>
    <row r="75" spans="2:15">
      <c r="B75" s="7"/>
      <c r="C75" s="540" t="s">
        <v>322</v>
      </c>
      <c r="D75" s="587">
        <v>70</v>
      </c>
      <c r="E75" s="587">
        <v>245</v>
      </c>
      <c r="F75" s="594">
        <v>17234859</v>
      </c>
      <c r="G75" s="541">
        <v>-0.20255425125089296</v>
      </c>
      <c r="H75" s="8"/>
      <c r="I75" s="338"/>
      <c r="J75" s="338"/>
      <c r="K75" s="783"/>
      <c r="L75" s="783"/>
      <c r="O75" s="783"/>
    </row>
    <row r="76" spans="2:15">
      <c r="B76" s="7"/>
      <c r="C76" s="540" t="s">
        <v>344</v>
      </c>
      <c r="D76" s="587">
        <v>71</v>
      </c>
      <c r="E76" s="587">
        <v>285</v>
      </c>
      <c r="F76" s="594">
        <v>20142303</v>
      </c>
      <c r="G76" s="541">
        <v>-0.20376734371241237</v>
      </c>
      <c r="H76" s="8"/>
      <c r="I76" s="338"/>
      <c r="J76" s="338"/>
      <c r="K76" s="783"/>
      <c r="L76" s="783"/>
      <c r="O76" s="783"/>
    </row>
    <row r="77" spans="2:15">
      <c r="B77" s="7"/>
      <c r="C77" s="540" t="s">
        <v>422</v>
      </c>
      <c r="D77" s="587">
        <v>72</v>
      </c>
      <c r="E77" s="587">
        <v>5</v>
      </c>
      <c r="F77" s="594">
        <v>354203</v>
      </c>
      <c r="G77" s="541">
        <v>-0.2043757498201606</v>
      </c>
      <c r="H77" s="8"/>
      <c r="I77" s="338"/>
      <c r="J77" s="338"/>
      <c r="K77" s="783"/>
      <c r="L77" s="783"/>
      <c r="O77" s="783"/>
    </row>
    <row r="78" spans="2:15">
      <c r="B78" s="7"/>
      <c r="C78" s="540" t="s">
        <v>415</v>
      </c>
      <c r="D78" s="587">
        <v>73</v>
      </c>
      <c r="E78" s="587">
        <v>30</v>
      </c>
      <c r="F78" s="594">
        <v>2137971</v>
      </c>
      <c r="G78" s="541">
        <v>-0.20592223589149378</v>
      </c>
      <c r="H78" s="8"/>
      <c r="I78" s="338"/>
      <c r="J78" s="338"/>
      <c r="K78" s="783"/>
      <c r="L78" s="783"/>
      <c r="O78" s="783"/>
    </row>
    <row r="79" spans="2:15">
      <c r="B79" s="7"/>
      <c r="C79" s="540" t="s">
        <v>327</v>
      </c>
      <c r="D79" s="587">
        <v>74</v>
      </c>
      <c r="E79" s="587">
        <v>220</v>
      </c>
      <c r="F79" s="594">
        <v>15873233</v>
      </c>
      <c r="G79" s="541">
        <v>-0.20908461461449102</v>
      </c>
      <c r="H79" s="8"/>
      <c r="I79" s="338"/>
      <c r="J79" s="338"/>
      <c r="K79" s="783"/>
      <c r="L79" s="783"/>
      <c r="O79" s="783"/>
    </row>
    <row r="80" spans="2:15">
      <c r="B80" s="7"/>
      <c r="C80" s="540" t="s">
        <v>241</v>
      </c>
      <c r="D80" s="587">
        <v>75</v>
      </c>
      <c r="E80" s="587">
        <v>635</v>
      </c>
      <c r="F80" s="594">
        <v>45858400</v>
      </c>
      <c r="G80" s="541">
        <v>-0.2093203988700007</v>
      </c>
      <c r="H80" s="8"/>
      <c r="I80" s="338"/>
      <c r="J80" s="338"/>
      <c r="K80" s="783"/>
      <c r="L80" s="783"/>
      <c r="O80" s="783"/>
    </row>
    <row r="81" spans="2:15">
      <c r="B81" s="7"/>
      <c r="C81" s="540" t="s">
        <v>326</v>
      </c>
      <c r="D81" s="587">
        <v>76</v>
      </c>
      <c r="E81" s="587">
        <v>235</v>
      </c>
      <c r="F81" s="594">
        <v>16984930</v>
      </c>
      <c r="G81" s="541">
        <v>-0.20952569517507533</v>
      </c>
      <c r="H81" s="8"/>
      <c r="I81" s="338"/>
      <c r="J81" s="338"/>
      <c r="K81" s="783"/>
      <c r="L81" s="783"/>
      <c r="O81" s="783"/>
    </row>
    <row r="82" spans="2:15">
      <c r="B82" s="7"/>
      <c r="C82" s="540" t="s">
        <v>348</v>
      </c>
      <c r="D82" s="587">
        <v>77</v>
      </c>
      <c r="E82" s="587">
        <v>95</v>
      </c>
      <c r="F82" s="594">
        <v>7058516</v>
      </c>
      <c r="G82" s="541">
        <v>-0.2164474263363097</v>
      </c>
      <c r="H82" s="8"/>
      <c r="I82" s="338"/>
      <c r="J82" s="338"/>
      <c r="K82" s="783"/>
      <c r="L82" s="783"/>
      <c r="O82" s="783"/>
    </row>
    <row r="83" spans="2:15">
      <c r="B83" s="7"/>
      <c r="C83" s="540" t="s">
        <v>219</v>
      </c>
      <c r="D83" s="587">
        <v>78</v>
      </c>
      <c r="E83" s="587">
        <v>555</v>
      </c>
      <c r="F83" s="594">
        <v>41404157</v>
      </c>
      <c r="G83" s="541">
        <v>-0.21744780274275877</v>
      </c>
      <c r="H83" s="8"/>
      <c r="I83" s="338"/>
      <c r="J83" s="338"/>
      <c r="K83" s="783"/>
      <c r="L83" s="783"/>
      <c r="O83" s="783"/>
    </row>
    <row r="84" spans="2:15">
      <c r="B84" s="7"/>
      <c r="C84" s="540" t="s">
        <v>179</v>
      </c>
      <c r="D84" s="587">
        <v>79</v>
      </c>
      <c r="E84" s="587">
        <v>395</v>
      </c>
      <c r="F84" s="594">
        <v>29738753</v>
      </c>
      <c r="G84" s="541">
        <v>-0.21969065337430019</v>
      </c>
      <c r="H84" s="8"/>
      <c r="I84" s="338"/>
      <c r="J84" s="338"/>
      <c r="K84" s="783"/>
      <c r="L84" s="783"/>
      <c r="O84" s="783"/>
    </row>
    <row r="85" spans="2:15">
      <c r="B85" s="7"/>
      <c r="C85" s="540" t="s">
        <v>180</v>
      </c>
      <c r="D85" s="587">
        <v>80</v>
      </c>
      <c r="E85" s="587">
        <v>315</v>
      </c>
      <c r="F85" s="594">
        <v>23743027</v>
      </c>
      <c r="G85" s="541">
        <v>-0.21997127343362116</v>
      </c>
      <c r="H85" s="8"/>
      <c r="I85" s="338"/>
      <c r="J85" s="338"/>
      <c r="K85" s="783"/>
      <c r="L85" s="783"/>
      <c r="O85" s="783"/>
    </row>
    <row r="86" spans="2:15">
      <c r="B86" s="7"/>
      <c r="C86" s="540" t="s">
        <v>372</v>
      </c>
      <c r="D86" s="587">
        <v>81</v>
      </c>
      <c r="E86" s="587">
        <v>30</v>
      </c>
      <c r="F86" s="594">
        <v>2267709</v>
      </c>
      <c r="G86" s="541">
        <v>-0.22066629331846196</v>
      </c>
      <c r="H86" s="8"/>
      <c r="I86" s="338"/>
      <c r="J86" s="338"/>
      <c r="K86" s="783"/>
      <c r="L86" s="783"/>
      <c r="O86" s="783"/>
    </row>
    <row r="87" spans="2:15">
      <c r="B87" s="7"/>
      <c r="C87" s="540" t="s">
        <v>330</v>
      </c>
      <c r="D87" s="587">
        <v>82</v>
      </c>
      <c r="E87" s="587">
        <v>70</v>
      </c>
      <c r="F87" s="594">
        <v>5332472</v>
      </c>
      <c r="G87" s="541">
        <v>-0.22254130265546665</v>
      </c>
      <c r="H87" s="8"/>
      <c r="I87" s="338"/>
      <c r="J87" s="338"/>
      <c r="K87" s="783"/>
      <c r="L87" s="783"/>
      <c r="O87" s="783"/>
    </row>
    <row r="88" spans="2:15">
      <c r="B88" s="7"/>
      <c r="C88" s="540" t="s">
        <v>220</v>
      </c>
      <c r="D88" s="587">
        <v>83</v>
      </c>
      <c r="E88" s="587">
        <v>440</v>
      </c>
      <c r="F88" s="594">
        <v>33558517</v>
      </c>
      <c r="G88" s="541">
        <v>-0.22282954801507729</v>
      </c>
      <c r="H88" s="8"/>
      <c r="I88" s="338"/>
      <c r="J88" s="338"/>
      <c r="K88" s="783"/>
      <c r="L88" s="783"/>
      <c r="O88" s="783"/>
    </row>
    <row r="89" spans="2:15">
      <c r="B89" s="7"/>
      <c r="C89" s="540" t="s">
        <v>359</v>
      </c>
      <c r="D89" s="587">
        <v>84</v>
      </c>
      <c r="E89" s="587">
        <v>55</v>
      </c>
      <c r="F89" s="594">
        <v>4249751</v>
      </c>
      <c r="G89" s="541">
        <v>-0.22594244052311457</v>
      </c>
      <c r="H89" s="8"/>
      <c r="I89" s="338"/>
      <c r="J89" s="338"/>
      <c r="K89" s="783"/>
      <c r="L89" s="783"/>
      <c r="O89" s="783"/>
    </row>
    <row r="90" spans="2:15">
      <c r="B90" s="7"/>
      <c r="C90" s="540" t="s">
        <v>218</v>
      </c>
      <c r="D90" s="587">
        <v>85</v>
      </c>
      <c r="E90" s="587">
        <v>1285</v>
      </c>
      <c r="F90" s="594">
        <v>99349786</v>
      </c>
      <c r="G90" s="541">
        <v>-0.22608634634832236</v>
      </c>
      <c r="H90" s="8"/>
      <c r="I90" s="338"/>
      <c r="J90" s="338"/>
      <c r="K90" s="783"/>
      <c r="L90" s="783"/>
      <c r="O90" s="783"/>
    </row>
    <row r="91" spans="2:15">
      <c r="B91" s="7"/>
      <c r="C91" s="540" t="s">
        <v>368</v>
      </c>
      <c r="D91" s="587">
        <v>86</v>
      </c>
      <c r="E91" s="587">
        <v>160</v>
      </c>
      <c r="F91" s="594">
        <v>12406849</v>
      </c>
      <c r="G91" s="541">
        <v>-0.22678419571223296</v>
      </c>
      <c r="H91" s="8"/>
      <c r="I91" s="338"/>
      <c r="J91" s="338"/>
      <c r="K91" s="783"/>
      <c r="L91" s="783"/>
      <c r="O91" s="783"/>
    </row>
    <row r="92" spans="2:15">
      <c r="B92" s="7"/>
      <c r="C92" s="540" t="s">
        <v>597</v>
      </c>
      <c r="D92" s="587">
        <v>87</v>
      </c>
      <c r="E92" s="587">
        <v>5</v>
      </c>
      <c r="F92" s="594">
        <v>393987</v>
      </c>
      <c r="G92" s="541">
        <v>-0.23055529018190829</v>
      </c>
      <c r="H92" s="8"/>
      <c r="I92" s="338"/>
      <c r="J92" s="338"/>
      <c r="K92" s="783"/>
      <c r="L92" s="783"/>
      <c r="O92" s="783"/>
    </row>
    <row r="93" spans="2:15">
      <c r="B93" s="7"/>
      <c r="C93" s="540" t="s">
        <v>390</v>
      </c>
      <c r="D93" s="587">
        <v>88</v>
      </c>
      <c r="E93" s="587">
        <v>115</v>
      </c>
      <c r="F93" s="594">
        <v>9064575</v>
      </c>
      <c r="G93" s="541">
        <v>-0.23062919029847714</v>
      </c>
      <c r="H93" s="8"/>
      <c r="I93" s="338"/>
      <c r="J93" s="338"/>
      <c r="K93" s="783"/>
      <c r="L93" s="783"/>
      <c r="O93" s="783"/>
    </row>
    <row r="94" spans="2:15">
      <c r="B94" s="7"/>
      <c r="C94" s="540" t="s">
        <v>213</v>
      </c>
      <c r="D94" s="587">
        <v>89</v>
      </c>
      <c r="E94" s="587">
        <v>1130</v>
      </c>
      <c r="F94" s="594">
        <v>90790175</v>
      </c>
      <c r="G94" s="541">
        <v>-0.23504568802614215</v>
      </c>
      <c r="H94" s="8"/>
      <c r="I94" s="338"/>
      <c r="J94" s="338"/>
      <c r="K94" s="783"/>
      <c r="L94" s="783"/>
      <c r="O94" s="783"/>
    </row>
    <row r="95" spans="2:15">
      <c r="B95" s="7"/>
      <c r="C95" s="540" t="s">
        <v>321</v>
      </c>
      <c r="D95" s="587">
        <v>90</v>
      </c>
      <c r="E95" s="587">
        <v>105</v>
      </c>
      <c r="F95" s="594">
        <v>8602279</v>
      </c>
      <c r="G95" s="541">
        <v>-0.2394574707173861</v>
      </c>
      <c r="H95" s="8"/>
      <c r="I95" s="338"/>
      <c r="J95" s="338"/>
      <c r="K95" s="783"/>
      <c r="L95" s="783"/>
      <c r="O95" s="783"/>
    </row>
    <row r="96" spans="2:15">
      <c r="B96" s="7"/>
      <c r="C96" s="540" t="s">
        <v>477</v>
      </c>
      <c r="D96" s="587">
        <v>91</v>
      </c>
      <c r="E96" s="587">
        <v>95</v>
      </c>
      <c r="F96" s="594">
        <v>7827361</v>
      </c>
      <c r="G96" s="541">
        <v>-0.24072757414048859</v>
      </c>
      <c r="H96" s="8"/>
      <c r="I96" s="338"/>
      <c r="J96" s="338"/>
      <c r="K96" s="783"/>
      <c r="L96" s="783"/>
      <c r="O96" s="783"/>
    </row>
    <row r="97" spans="2:15">
      <c r="B97" s="7"/>
      <c r="C97" s="540" t="s">
        <v>403</v>
      </c>
      <c r="D97" s="587">
        <v>92</v>
      </c>
      <c r="E97" s="587">
        <v>5</v>
      </c>
      <c r="F97" s="594">
        <v>413160</v>
      </c>
      <c r="G97" s="541">
        <v>-0.24137156242480542</v>
      </c>
      <c r="H97" s="8"/>
      <c r="I97" s="338"/>
      <c r="J97" s="338"/>
      <c r="K97" s="783"/>
      <c r="L97" s="783"/>
      <c r="O97" s="783"/>
    </row>
    <row r="98" spans="2:15">
      <c r="B98" s="7"/>
      <c r="C98" s="540" t="s">
        <v>632</v>
      </c>
      <c r="D98" s="587">
        <v>93</v>
      </c>
      <c r="E98" s="587">
        <v>325</v>
      </c>
      <c r="F98" s="594">
        <v>26864345</v>
      </c>
      <c r="G98" s="541">
        <v>-0.24144556954727089</v>
      </c>
      <c r="H98" s="8"/>
      <c r="I98" s="338"/>
      <c r="J98" s="338"/>
      <c r="K98" s="783"/>
      <c r="L98" s="783"/>
      <c r="O98" s="783"/>
    </row>
    <row r="99" spans="2:15">
      <c r="B99" s="7"/>
      <c r="C99" s="540" t="s">
        <v>212</v>
      </c>
      <c r="D99" s="587">
        <v>94</v>
      </c>
      <c r="E99" s="587">
        <v>495</v>
      </c>
      <c r="F99" s="594">
        <v>42304339</v>
      </c>
      <c r="G99" s="541">
        <v>-0.24873494402919627</v>
      </c>
      <c r="H99" s="8"/>
      <c r="I99" s="338"/>
      <c r="J99" s="338"/>
      <c r="K99" s="783"/>
      <c r="L99" s="783"/>
      <c r="O99" s="783"/>
    </row>
    <row r="100" spans="2:15">
      <c r="B100" s="7"/>
      <c r="C100" s="540" t="s">
        <v>214</v>
      </c>
      <c r="D100" s="587">
        <v>95</v>
      </c>
      <c r="E100" s="587">
        <v>770</v>
      </c>
      <c r="F100" s="594">
        <v>67090757</v>
      </c>
      <c r="G100" s="541">
        <v>-0.252847793634036</v>
      </c>
      <c r="H100" s="8"/>
      <c r="I100" s="338"/>
      <c r="J100" s="338"/>
      <c r="K100" s="783"/>
      <c r="L100" s="783"/>
      <c r="O100" s="783"/>
    </row>
    <row r="101" spans="2:15">
      <c r="B101" s="7"/>
      <c r="C101" s="540" t="s">
        <v>418</v>
      </c>
      <c r="D101" s="587">
        <v>96</v>
      </c>
      <c r="E101" s="587">
        <v>5</v>
      </c>
      <c r="F101" s="594">
        <v>450068</v>
      </c>
      <c r="G101" s="541">
        <v>-0.25959842025253055</v>
      </c>
      <c r="H101" s="8"/>
      <c r="I101" s="338"/>
      <c r="J101" s="338"/>
      <c r="K101" s="783"/>
      <c r="L101" s="783"/>
      <c r="O101" s="783"/>
    </row>
    <row r="102" spans="2:15">
      <c r="B102" s="7"/>
      <c r="C102" s="540" t="s">
        <v>351</v>
      </c>
      <c r="D102" s="587">
        <v>97</v>
      </c>
      <c r="E102" s="587">
        <v>50</v>
      </c>
      <c r="F102" s="594">
        <v>4647539</v>
      </c>
      <c r="G102" s="541">
        <v>-0.26604585694738364</v>
      </c>
      <c r="H102" s="8"/>
      <c r="I102" s="338"/>
      <c r="J102" s="338"/>
      <c r="K102" s="783"/>
      <c r="L102" s="783"/>
      <c r="O102" s="783"/>
    </row>
    <row r="103" spans="2:15">
      <c r="B103" s="7"/>
      <c r="C103" s="540" t="s">
        <v>240</v>
      </c>
      <c r="D103" s="587">
        <v>98</v>
      </c>
      <c r="E103" s="587">
        <v>610</v>
      </c>
      <c r="F103" s="594">
        <v>56715921</v>
      </c>
      <c r="G103" s="541">
        <v>-0.26610140766038759</v>
      </c>
      <c r="H103" s="8"/>
      <c r="I103" s="338"/>
      <c r="J103" s="338"/>
      <c r="K103" s="783"/>
      <c r="L103" s="783"/>
      <c r="O103" s="783"/>
    </row>
    <row r="104" spans="2:15">
      <c r="B104" s="7"/>
      <c r="C104" s="540" t="s">
        <v>237</v>
      </c>
      <c r="D104" s="587">
        <v>99</v>
      </c>
      <c r="E104" s="587">
        <v>1175</v>
      </c>
      <c r="F104" s="594">
        <v>112426540</v>
      </c>
      <c r="G104" s="541">
        <v>-0.27168633706428658</v>
      </c>
      <c r="H104" s="8"/>
      <c r="I104" s="338"/>
      <c r="J104" s="338"/>
      <c r="K104" s="783"/>
      <c r="L104" s="783"/>
      <c r="O104" s="783"/>
    </row>
    <row r="105" spans="2:15">
      <c r="B105" s="7"/>
      <c r="C105" s="540" t="s">
        <v>379</v>
      </c>
      <c r="D105" s="587">
        <v>100</v>
      </c>
      <c r="E105" s="587">
        <v>60</v>
      </c>
      <c r="F105" s="594">
        <v>5984273</v>
      </c>
      <c r="G105" s="541">
        <v>-0.27949172885497275</v>
      </c>
      <c r="H105" s="8"/>
      <c r="I105" s="338"/>
      <c r="J105" s="338"/>
      <c r="K105" s="783"/>
      <c r="L105" s="783"/>
      <c r="O105" s="783"/>
    </row>
    <row r="106" spans="2:15">
      <c r="B106" s="7"/>
      <c r="C106" s="540" t="s">
        <v>746</v>
      </c>
      <c r="D106" s="587">
        <v>101</v>
      </c>
      <c r="E106" s="587">
        <v>100</v>
      </c>
      <c r="F106" s="594">
        <v>10095485</v>
      </c>
      <c r="G106" s="541">
        <v>-0.28171150429405628</v>
      </c>
      <c r="H106" s="8"/>
      <c r="I106" s="338"/>
      <c r="J106" s="338"/>
      <c r="K106" s="783"/>
      <c r="L106" s="783"/>
      <c r="O106" s="783"/>
    </row>
    <row r="107" spans="2:15">
      <c r="B107" s="7"/>
      <c r="C107" s="542" t="s">
        <v>546</v>
      </c>
      <c r="D107" s="588">
        <v>102</v>
      </c>
      <c r="E107" s="588">
        <v>20</v>
      </c>
      <c r="F107" s="595">
        <v>2031984</v>
      </c>
      <c r="G107" s="544">
        <v>-0.28286528175501391</v>
      </c>
      <c r="H107" s="8"/>
      <c r="I107" s="338"/>
      <c r="J107" s="338"/>
      <c r="K107" s="783"/>
      <c r="L107" s="783"/>
      <c r="O107" s="783"/>
    </row>
    <row r="108" spans="2:15">
      <c r="B108" s="7"/>
      <c r="C108" s="540" t="s">
        <v>427</v>
      </c>
      <c r="D108" s="587">
        <v>103</v>
      </c>
      <c r="E108" s="587">
        <v>15</v>
      </c>
      <c r="F108" s="594">
        <v>1558639</v>
      </c>
      <c r="G108" s="541">
        <v>-0.28688409328319975</v>
      </c>
      <c r="H108" s="8"/>
      <c r="I108" s="338"/>
      <c r="J108" s="338"/>
      <c r="K108" s="783"/>
      <c r="L108" s="783"/>
      <c r="O108" s="783"/>
    </row>
    <row r="109" spans="2:15">
      <c r="B109" s="7"/>
      <c r="C109" s="540" t="s">
        <v>654</v>
      </c>
      <c r="D109" s="587">
        <v>104</v>
      </c>
      <c r="E109" s="587">
        <v>105</v>
      </c>
      <c r="F109" s="594">
        <v>11181079</v>
      </c>
      <c r="G109" s="541">
        <v>-0.29116186022503743</v>
      </c>
      <c r="H109" s="8"/>
      <c r="I109" s="338"/>
      <c r="J109" s="338"/>
      <c r="K109" s="783"/>
      <c r="L109" s="783"/>
      <c r="O109" s="783"/>
    </row>
    <row r="110" spans="2:15">
      <c r="B110" s="7"/>
      <c r="C110" s="540" t="s">
        <v>651</v>
      </c>
      <c r="D110" s="587">
        <v>105</v>
      </c>
      <c r="E110" s="587">
        <v>10</v>
      </c>
      <c r="F110" s="594">
        <v>1121720</v>
      </c>
      <c r="G110" s="541">
        <v>-0.29990384455903485</v>
      </c>
      <c r="H110" s="8"/>
      <c r="I110" s="338"/>
      <c r="J110" s="338"/>
      <c r="K110" s="783"/>
      <c r="L110" s="783"/>
      <c r="O110" s="783"/>
    </row>
    <row r="111" spans="2:15">
      <c r="B111" s="7"/>
      <c r="C111" s="540" t="s">
        <v>395</v>
      </c>
      <c r="D111" s="587">
        <v>106</v>
      </c>
      <c r="E111" s="587">
        <v>50</v>
      </c>
      <c r="F111" s="594">
        <v>5822221</v>
      </c>
      <c r="G111" s="541">
        <v>-0.305911271365139</v>
      </c>
      <c r="H111" s="8"/>
      <c r="I111" s="338"/>
      <c r="J111" s="338"/>
      <c r="K111" s="783"/>
      <c r="L111" s="783"/>
      <c r="O111" s="783"/>
    </row>
    <row r="112" spans="2:15">
      <c r="B112" s="7"/>
      <c r="C112" s="540" t="s">
        <v>249</v>
      </c>
      <c r="D112" s="587">
        <v>107</v>
      </c>
      <c r="E112" s="587">
        <v>140</v>
      </c>
      <c r="F112" s="594">
        <v>17298736</v>
      </c>
      <c r="G112" s="541">
        <v>-0.31499720248708818</v>
      </c>
      <c r="H112" s="8"/>
      <c r="I112" s="338"/>
      <c r="J112" s="338"/>
      <c r="K112" s="783"/>
      <c r="L112" s="783"/>
      <c r="O112" s="783"/>
    </row>
    <row r="113" spans="2:15">
      <c r="B113" s="7"/>
      <c r="C113" s="540" t="s">
        <v>505</v>
      </c>
      <c r="D113" s="587">
        <v>108</v>
      </c>
      <c r="E113" s="587">
        <v>50</v>
      </c>
      <c r="F113" s="594">
        <v>6484584</v>
      </c>
      <c r="G113" s="541">
        <v>-0.3220219174071659</v>
      </c>
      <c r="H113" s="8"/>
      <c r="I113" s="338"/>
      <c r="J113" s="338"/>
      <c r="K113" s="783"/>
      <c r="L113" s="783"/>
      <c r="O113" s="783"/>
    </row>
    <row r="114" spans="2:15">
      <c r="B114" s="7"/>
      <c r="C114" s="540" t="s">
        <v>411</v>
      </c>
      <c r="D114" s="587">
        <v>109</v>
      </c>
      <c r="E114" s="587">
        <v>5</v>
      </c>
      <c r="F114" s="594">
        <v>765540</v>
      </c>
      <c r="G114" s="541">
        <v>-0.34368031584371905</v>
      </c>
      <c r="H114" s="8"/>
      <c r="I114" s="338"/>
      <c r="J114" s="338"/>
      <c r="K114" s="783"/>
      <c r="L114" s="783"/>
      <c r="O114" s="783"/>
    </row>
    <row r="115" spans="2:15">
      <c r="B115" s="7"/>
      <c r="C115" s="540" t="s">
        <v>392</v>
      </c>
      <c r="D115" s="587">
        <v>110</v>
      </c>
      <c r="E115" s="587">
        <v>35</v>
      </c>
      <c r="F115" s="594">
        <v>5459840</v>
      </c>
      <c r="G115" s="541">
        <v>-0.34590065433858025</v>
      </c>
      <c r="H115" s="8"/>
      <c r="I115" s="338"/>
      <c r="J115" s="338"/>
      <c r="K115" s="783"/>
      <c r="L115" s="783"/>
      <c r="O115" s="783"/>
    </row>
    <row r="116" spans="2:15">
      <c r="B116" s="7"/>
      <c r="C116" s="540" t="s">
        <v>335</v>
      </c>
      <c r="D116" s="587">
        <v>111</v>
      </c>
      <c r="E116" s="587">
        <v>20</v>
      </c>
      <c r="F116" s="594">
        <v>3526655</v>
      </c>
      <c r="G116" s="541">
        <v>-0.35947961701143555</v>
      </c>
      <c r="H116" s="8"/>
      <c r="I116" s="338"/>
      <c r="J116" s="338"/>
      <c r="K116" s="783"/>
      <c r="L116" s="783"/>
      <c r="O116" s="783"/>
    </row>
    <row r="117" spans="2:15">
      <c r="B117" s="7"/>
      <c r="C117" s="540" t="s">
        <v>399</v>
      </c>
      <c r="D117" s="587">
        <v>112</v>
      </c>
      <c r="E117" s="587">
        <v>20</v>
      </c>
      <c r="F117" s="594">
        <v>3902221</v>
      </c>
      <c r="G117" s="541">
        <v>-0.369504033919488</v>
      </c>
      <c r="H117" s="8"/>
      <c r="I117" s="338"/>
      <c r="J117" s="338"/>
      <c r="K117" s="783"/>
      <c r="L117" s="783"/>
      <c r="O117" s="783"/>
    </row>
    <row r="118" spans="2:15">
      <c r="B118" s="7"/>
      <c r="C118" s="540" t="s">
        <v>380</v>
      </c>
      <c r="D118" s="587">
        <v>113</v>
      </c>
      <c r="E118" s="587">
        <v>60</v>
      </c>
      <c r="F118" s="594">
        <v>12087981</v>
      </c>
      <c r="G118" s="541">
        <v>-0.37247343844261677</v>
      </c>
      <c r="H118" s="8"/>
      <c r="I118" s="338"/>
      <c r="J118" s="338"/>
      <c r="K118" s="783"/>
      <c r="L118" s="783"/>
      <c r="O118" s="783"/>
    </row>
    <row r="119" spans="2:15">
      <c r="B119" s="7"/>
      <c r="C119" s="540" t="s">
        <v>385</v>
      </c>
      <c r="D119" s="587">
        <v>114</v>
      </c>
      <c r="E119" s="587">
        <v>5</v>
      </c>
      <c r="F119" s="594">
        <v>3211504</v>
      </c>
      <c r="G119" s="541">
        <v>-0.43504143354364283</v>
      </c>
      <c r="H119" s="8"/>
      <c r="I119" s="338"/>
      <c r="J119" s="338"/>
      <c r="K119" s="783"/>
      <c r="L119" s="783"/>
      <c r="O119" s="783"/>
    </row>
    <row r="120" spans="2:8">
      <c r="B120" s="7"/>
      <c r="C120" s="546"/>
      <c r="D120" s="547"/>
      <c r="E120" s="547"/>
      <c r="F120" s="547"/>
      <c r="G120" s="548"/>
      <c r="H120" s="8"/>
    </row>
    <row r="121" spans="2:10">
      <c r="B121" s="7"/>
      <c r="C121" s="81" t="s">
        <v>551</v>
      </c>
      <c r="D121" s="2"/>
      <c r="E121" s="2"/>
      <c r="F121" s="784"/>
      <c r="H121" s="8"/>
      <c r="I121" s="338"/>
      <c r="J121" s="474"/>
    </row>
    <row r="122" spans="2:8">
      <c r="B122" s="7"/>
      <c r="C122" s="24" t="s">
        <v>985</v>
      </c>
      <c r="D122" s="2"/>
      <c r="E122" s="2"/>
      <c r="F122" s="2"/>
      <c r="H122" s="8"/>
    </row>
    <row r="123" spans="2:8" ht="17.25" thickBot="1">
      <c r="B123" s="9"/>
      <c r="C123" s="14" t="s">
        <v>1633</v>
      </c>
      <c r="D123" s="12"/>
      <c r="E123" s="12"/>
      <c r="F123" s="12"/>
      <c r="G123" s="12"/>
      <c r="H123" s="10"/>
    </row>
    <row r="125" spans="2:3">
      <c r="B125" s="141"/>
      <c r="C125" s="13" t="s">
        <v>127</v>
      </c>
    </row>
    <row r="126" spans="3:7" s="27" customFormat="1">
      <c r="C126" s="141"/>
      <c r="D126" s="218"/>
      <c r="E126" s="218"/>
      <c r="F126" s="218"/>
      <c r="G126" s="185"/>
    </row>
    <row r="127" spans="3:7" s="27" customFormat="1">
      <c r="C127" s="27" t="s">
        <v>990</v>
      </c>
      <c r="G127" s="2"/>
    </row>
    <row r="128" spans="3:9">
      <c r="C128" s="13" t="s">
        <v>991</v>
      </c>
      <c r="D128" s="27"/>
      <c r="E128" s="27"/>
      <c r="F128" s="27"/>
      <c r="H128" s="27"/>
      <c r="I128" s="27"/>
    </row>
    <row r="129" spans="3:3" s="27" customFormat="1">
      <c r="C129" s="27" t="s">
        <v>1002</v>
      </c>
    </row>
    <row r="130" spans="3:3" s="27" customFormat="1">
      <c r="C130" s="27" t="s">
        <v>1005</v>
      </c>
    </row>
    <row r="131" spans="3:7" s="27" customFormat="1">
      <c r="C131" s="26" t="s">
        <v>989</v>
      </c>
      <c r="G131" s="2"/>
    </row>
    <row r="132" spans="3:9" s="27" customFormat="1" customHeight="1">
      <c r="C132" s="29" t="s">
        <v>1009</v>
      </c>
      <c r="D132" s="29"/>
      <c r="E132" s="29"/>
      <c r="F132" s="29"/>
      <c r="G132" s="29"/>
      <c r="H132" s="29"/>
      <c r="I132" s="29"/>
    </row>
    <row r="133" spans="3:9" s="27" customFormat="1" customHeight="1">
      <c r="C133" s="29" t="s">
        <v>1008</v>
      </c>
      <c r="D133" s="29"/>
      <c r="E133" s="29"/>
      <c r="F133" s="29"/>
      <c r="G133" s="29"/>
      <c r="H133" s="29"/>
      <c r="I133" s="29"/>
    </row>
    <row r="134" s="27" customFormat="1"/>
  </sheetData>
  <mergeCells count="2">
    <mergeCell ref="C132:I132"/>
    <mergeCell ref="C133:I133"/>
  </mergeCells>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8">
    <tabColor theme="6"/>
    <pageSetUpPr fitToPage="1"/>
  </sheetPr>
  <dimension ref="A1:J157"/>
  <sheetViews>
    <sheetView topLeftCell="A1" view="normal" workbookViewId="0">
      <pane ySplit="5" topLeftCell="A6" activePane="bottomLeft" state="frozen"/>
      <selection pane="bottomLeft" activeCell="C16" sqref="C16"/>
    </sheetView>
  </sheetViews>
  <sheetFormatPr defaultColWidth="9.28515625" defaultRowHeight="16.5"/>
  <cols>
    <col min="1" max="1" width="8.5703125" style="1" customWidth="1"/>
    <col min="2" max="2" width="2.7109375" style="1" customWidth="1"/>
    <col min="3" max="3" width="55.7109375" style="1" customWidth="1"/>
    <col min="4" max="6" width="19.41796875" style="1" customWidth="1"/>
    <col min="7" max="7" width="19.41796875" style="141" customWidth="1"/>
    <col min="8" max="8" width="2.7109375" style="1" customWidth="1"/>
    <col min="9" max="9" width="9.27734375" style="1" customWidth="1"/>
    <col min="10" max="10" width="10.5703125" style="1" bestFit="1" customWidth="1"/>
    <col min="11" max="16384" width="9.27734375" style="1" customWidth="1"/>
  </cols>
  <sheetData>
    <row r="1" ht="15" customHeight="1" thickBot="1"/>
    <row r="2" spans="2:8">
      <c r="B2" s="4"/>
      <c r="C2" s="5"/>
      <c r="D2" s="11"/>
      <c r="E2" s="11"/>
      <c r="F2" s="11"/>
      <c r="G2" s="315"/>
      <c r="H2" s="6"/>
    </row>
    <row r="3" spans="2:8">
      <c r="B3" s="7"/>
      <c r="C3" s="13" t="s">
        <v>1644</v>
      </c>
      <c r="D3" s="2"/>
      <c r="E3" s="2"/>
      <c r="F3" s="2"/>
      <c r="G3" s="185"/>
      <c r="H3" s="8"/>
    </row>
    <row r="4" spans="2:8" ht="26.25">
      <c r="B4" s="7"/>
      <c r="C4" s="376" t="s">
        <v>772</v>
      </c>
      <c r="D4" s="2"/>
      <c r="E4" s="2"/>
      <c r="F4" s="2"/>
      <c r="G4" s="222" t="s">
        <v>605</v>
      </c>
      <c r="H4" s="8"/>
    </row>
    <row r="5" spans="2:8" ht="66">
      <c r="B5" s="7"/>
      <c r="C5" s="17" t="s">
        <v>222</v>
      </c>
      <c r="D5" s="19" t="s">
        <v>221</v>
      </c>
      <c r="E5" s="20" t="s">
        <v>1051</v>
      </c>
      <c r="F5" s="20" t="s">
        <v>1049</v>
      </c>
      <c r="G5" s="217" t="s">
        <v>1012</v>
      </c>
      <c r="H5" s="8"/>
    </row>
    <row r="6" spans="2:8">
      <c r="B6" s="7"/>
      <c r="C6" s="540" t="s">
        <v>744</v>
      </c>
      <c r="D6" s="545">
        <v>1</v>
      </c>
      <c r="E6" s="594">
        <v>1069</v>
      </c>
      <c r="F6" s="594">
        <v>2690</v>
      </c>
      <c r="G6" s="541">
        <v>397.3977695167286</v>
      </c>
      <c r="H6" s="8"/>
    </row>
    <row r="7" spans="2:8">
      <c r="B7" s="7"/>
      <c r="C7" s="540" t="s">
        <v>365</v>
      </c>
      <c r="D7" s="545">
        <v>2</v>
      </c>
      <c r="E7" s="594">
        <v>1760</v>
      </c>
      <c r="F7" s="594">
        <v>8588</v>
      </c>
      <c r="G7" s="541">
        <v>204.93712156497438</v>
      </c>
      <c r="H7" s="8"/>
    </row>
    <row r="8" spans="2:8">
      <c r="B8" s="7"/>
      <c r="C8" s="540" t="s">
        <v>651</v>
      </c>
      <c r="D8" s="545">
        <v>3</v>
      </c>
      <c r="E8" s="594">
        <v>104499</v>
      </c>
      <c r="F8" s="594">
        <v>1121720</v>
      </c>
      <c r="G8" s="541">
        <v>93.159612024391123</v>
      </c>
      <c r="H8" s="8"/>
    </row>
    <row r="9" spans="2:8">
      <c r="B9" s="7"/>
      <c r="C9" s="540" t="s">
        <v>380</v>
      </c>
      <c r="D9" s="545">
        <v>4</v>
      </c>
      <c r="E9" s="594">
        <v>175341</v>
      </c>
      <c r="F9" s="594">
        <v>12087981</v>
      </c>
      <c r="G9" s="541">
        <v>14.50540003330581</v>
      </c>
      <c r="H9" s="8"/>
    </row>
    <row r="10" spans="2:8">
      <c r="B10" s="7"/>
      <c r="C10" s="540" t="s">
        <v>392</v>
      </c>
      <c r="D10" s="545">
        <v>5</v>
      </c>
      <c r="E10" s="594">
        <v>61146</v>
      </c>
      <c r="F10" s="594">
        <v>5459840</v>
      </c>
      <c r="G10" s="541">
        <v>11.199229281444145</v>
      </c>
      <c r="H10" s="8"/>
    </row>
    <row r="11" spans="2:8">
      <c r="B11" s="7"/>
      <c r="C11" s="540" t="s">
        <v>598</v>
      </c>
      <c r="D11" s="545">
        <v>6</v>
      </c>
      <c r="E11" s="594">
        <v>2947</v>
      </c>
      <c r="F11" s="594">
        <v>347284</v>
      </c>
      <c r="G11" s="541">
        <v>8.4858501975328551</v>
      </c>
      <c r="H11" s="8"/>
    </row>
    <row r="12" spans="2:10">
      <c r="B12" s="7"/>
      <c r="C12" s="540" t="s">
        <v>218</v>
      </c>
      <c r="D12" s="545">
        <v>7</v>
      </c>
      <c r="E12" s="594">
        <v>705275</v>
      </c>
      <c r="F12" s="594">
        <v>99349786</v>
      </c>
      <c r="G12" s="541">
        <v>7.0989080942761165</v>
      </c>
      <c r="H12" s="8"/>
      <c r="J12" s="474"/>
    </row>
    <row r="13" spans="2:8">
      <c r="B13" s="7"/>
      <c r="C13" s="540" t="s">
        <v>610</v>
      </c>
      <c r="D13" s="545">
        <v>8</v>
      </c>
      <c r="E13" s="594">
        <v>289</v>
      </c>
      <c r="F13" s="594">
        <v>43776</v>
      </c>
      <c r="G13" s="541">
        <v>6.6017909356725148</v>
      </c>
      <c r="H13" s="8"/>
    </row>
    <row r="14" spans="2:8">
      <c r="B14" s="7"/>
      <c r="C14" s="542" t="s">
        <v>546</v>
      </c>
      <c r="D14" s="549">
        <v>9</v>
      </c>
      <c r="E14" s="595">
        <v>12261</v>
      </c>
      <c r="F14" s="595">
        <v>2031984</v>
      </c>
      <c r="G14" s="544">
        <v>6.034004204757518</v>
      </c>
      <c r="H14" s="8"/>
    </row>
    <row r="15" spans="2:8">
      <c r="B15" s="7"/>
      <c r="C15" s="540" t="s">
        <v>213</v>
      </c>
      <c r="D15" s="545">
        <v>10</v>
      </c>
      <c r="E15" s="594">
        <v>542805</v>
      </c>
      <c r="F15" s="594">
        <v>90790175</v>
      </c>
      <c r="G15" s="541">
        <v>5.9786755560279516</v>
      </c>
      <c r="H15" s="8"/>
    </row>
    <row r="16" spans="2:8">
      <c r="B16" s="7"/>
      <c r="C16" s="540" t="s">
        <v>211</v>
      </c>
      <c r="D16" s="545">
        <v>11</v>
      </c>
      <c r="E16" s="594">
        <v>214964</v>
      </c>
      <c r="F16" s="594">
        <v>36133395</v>
      </c>
      <c r="G16" s="541">
        <v>5.9491780387644173</v>
      </c>
      <c r="H16" s="8"/>
    </row>
    <row r="17" spans="2:8">
      <c r="B17" s="7"/>
      <c r="C17" s="540" t="s">
        <v>214</v>
      </c>
      <c r="D17" s="545">
        <v>12</v>
      </c>
      <c r="E17" s="594">
        <v>368081</v>
      </c>
      <c r="F17" s="594">
        <v>67090757</v>
      </c>
      <c r="G17" s="541">
        <v>5.4863146051549245</v>
      </c>
      <c r="H17" s="8"/>
    </row>
    <row r="18" spans="2:8">
      <c r="B18" s="7"/>
      <c r="C18" s="540" t="s">
        <v>354</v>
      </c>
      <c r="D18" s="545">
        <v>13</v>
      </c>
      <c r="E18" s="594">
        <v>44725</v>
      </c>
      <c r="F18" s="594">
        <v>8162193</v>
      </c>
      <c r="G18" s="541">
        <v>5.4795322776611624</v>
      </c>
      <c r="H18" s="8"/>
    </row>
    <row r="19" spans="2:8">
      <c r="B19" s="7"/>
      <c r="C19" s="540" t="s">
        <v>176</v>
      </c>
      <c r="D19" s="545">
        <v>14</v>
      </c>
      <c r="E19" s="594">
        <v>204109</v>
      </c>
      <c r="F19" s="594">
        <v>37646810</v>
      </c>
      <c r="G19" s="541">
        <v>5.4216811464238273</v>
      </c>
      <c r="H19" s="8"/>
    </row>
    <row r="20" spans="2:8">
      <c r="B20" s="7"/>
      <c r="C20" s="540" t="s">
        <v>339</v>
      </c>
      <c r="D20" s="545">
        <v>15</v>
      </c>
      <c r="E20" s="594">
        <v>13715</v>
      </c>
      <c r="F20" s="594">
        <v>2860750</v>
      </c>
      <c r="G20" s="541">
        <v>4.7941973258760813</v>
      </c>
      <c r="H20" s="8"/>
    </row>
    <row r="21" spans="2:8">
      <c r="B21" s="7"/>
      <c r="C21" s="540" t="s">
        <v>174</v>
      </c>
      <c r="D21" s="545">
        <v>16</v>
      </c>
      <c r="E21" s="594">
        <v>269761</v>
      </c>
      <c r="F21" s="594">
        <v>56411122</v>
      </c>
      <c r="G21" s="541">
        <v>4.7820534397454466</v>
      </c>
      <c r="H21" s="8"/>
    </row>
    <row r="22" spans="2:8">
      <c r="B22" s="7"/>
      <c r="C22" s="540" t="s">
        <v>274</v>
      </c>
      <c r="D22" s="545">
        <v>17</v>
      </c>
      <c r="E22" s="594">
        <v>106765</v>
      </c>
      <c r="F22" s="594">
        <v>23432152</v>
      </c>
      <c r="G22" s="541">
        <v>4.5563463398496218</v>
      </c>
      <c r="H22" s="8"/>
    </row>
    <row r="23" spans="2:8">
      <c r="B23" s="7"/>
      <c r="C23" s="540" t="s">
        <v>632</v>
      </c>
      <c r="D23" s="545">
        <v>18</v>
      </c>
      <c r="E23" s="594">
        <v>121134</v>
      </c>
      <c r="F23" s="594">
        <v>26864345</v>
      </c>
      <c r="G23" s="541">
        <v>4.5090993284965633</v>
      </c>
      <c r="H23" s="8"/>
    </row>
    <row r="24" spans="2:8">
      <c r="B24" s="7"/>
      <c r="C24" s="540" t="s">
        <v>212</v>
      </c>
      <c r="D24" s="545">
        <v>19</v>
      </c>
      <c r="E24" s="594">
        <v>190269</v>
      </c>
      <c r="F24" s="594">
        <v>42304339</v>
      </c>
      <c r="G24" s="541">
        <v>4.4976237543860451</v>
      </c>
      <c r="H24" s="8"/>
    </row>
    <row r="25" spans="2:8">
      <c r="B25" s="7"/>
      <c r="C25" s="540" t="s">
        <v>237</v>
      </c>
      <c r="D25" s="545">
        <v>20</v>
      </c>
      <c r="E25" s="594">
        <v>504393</v>
      </c>
      <c r="F25" s="594">
        <v>112426540</v>
      </c>
      <c r="G25" s="541">
        <v>4.4864228677677</v>
      </c>
      <c r="H25" s="8"/>
    </row>
    <row r="26" spans="2:8">
      <c r="B26" s="7"/>
      <c r="C26" s="540" t="s">
        <v>215</v>
      </c>
      <c r="D26" s="545">
        <v>21</v>
      </c>
      <c r="E26" s="594">
        <v>174110</v>
      </c>
      <c r="F26" s="594">
        <v>38954077</v>
      </c>
      <c r="G26" s="541">
        <v>4.4696220115804568</v>
      </c>
      <c r="H26" s="8"/>
    </row>
    <row r="27" spans="2:8">
      <c r="B27" s="7"/>
      <c r="C27" s="540" t="s">
        <v>216</v>
      </c>
      <c r="D27" s="545">
        <v>22</v>
      </c>
      <c r="E27" s="594">
        <v>112951</v>
      </c>
      <c r="F27" s="594">
        <v>26283986</v>
      </c>
      <c r="G27" s="541">
        <v>4.2973314625871435</v>
      </c>
      <c r="H27" s="8"/>
    </row>
    <row r="28" spans="2:8">
      <c r="B28" s="7"/>
      <c r="C28" s="540" t="s">
        <v>389</v>
      </c>
      <c r="D28" s="545">
        <v>23</v>
      </c>
      <c r="E28" s="594">
        <v>14530</v>
      </c>
      <c r="F28" s="594">
        <v>3402422</v>
      </c>
      <c r="G28" s="541">
        <v>4.2704873175637825</v>
      </c>
      <c r="H28" s="8"/>
    </row>
    <row r="29" spans="2:8">
      <c r="B29" s="7"/>
      <c r="C29" s="540" t="s">
        <v>220</v>
      </c>
      <c r="D29" s="545">
        <v>24</v>
      </c>
      <c r="E29" s="594">
        <v>139893</v>
      </c>
      <c r="F29" s="594">
        <v>33558517</v>
      </c>
      <c r="G29" s="541">
        <v>4.1686287865462</v>
      </c>
      <c r="H29" s="8"/>
    </row>
    <row r="30" spans="2:8">
      <c r="B30" s="7"/>
      <c r="C30" s="540" t="s">
        <v>240</v>
      </c>
      <c r="D30" s="545">
        <v>25</v>
      </c>
      <c r="E30" s="594">
        <v>217877</v>
      </c>
      <c r="F30" s="594">
        <v>56715921</v>
      </c>
      <c r="G30" s="541">
        <v>3.8415491833413054</v>
      </c>
      <c r="H30" s="8"/>
    </row>
    <row r="31" spans="2:8">
      <c r="B31" s="7"/>
      <c r="C31" s="540" t="s">
        <v>322</v>
      </c>
      <c r="D31" s="545">
        <v>26</v>
      </c>
      <c r="E31" s="594">
        <v>64043</v>
      </c>
      <c r="F31" s="594">
        <v>17234859</v>
      </c>
      <c r="G31" s="541">
        <v>3.7158992713546422</v>
      </c>
      <c r="H31" s="8"/>
    </row>
    <row r="32" spans="2:8">
      <c r="B32" s="7"/>
      <c r="C32" s="540" t="s">
        <v>179</v>
      </c>
      <c r="D32" s="318">
        <v>27</v>
      </c>
      <c r="E32" s="594">
        <v>109580</v>
      </c>
      <c r="F32" s="594">
        <v>29738753</v>
      </c>
      <c r="G32" s="541">
        <v>3.684754367474655</v>
      </c>
      <c r="H32" s="8"/>
    </row>
    <row r="33" spans="2:8">
      <c r="B33" s="7"/>
      <c r="C33" s="540" t="s">
        <v>57</v>
      </c>
      <c r="D33" s="318">
        <v>28</v>
      </c>
      <c r="E33" s="594">
        <v>79274</v>
      </c>
      <c r="F33" s="594">
        <v>21609003</v>
      </c>
      <c r="G33" s="541">
        <v>3.6685635149386577</v>
      </c>
      <c r="H33" s="8"/>
    </row>
    <row r="34" spans="2:8">
      <c r="B34" s="7"/>
      <c r="C34" s="540" t="s">
        <v>398</v>
      </c>
      <c r="D34" s="545">
        <v>29</v>
      </c>
      <c r="E34" s="594">
        <v>2590</v>
      </c>
      <c r="F34" s="594">
        <v>733541</v>
      </c>
      <c r="G34" s="541">
        <v>3.5308183182671451</v>
      </c>
      <c r="H34" s="8"/>
    </row>
    <row r="35" spans="2:8">
      <c r="B35" s="7"/>
      <c r="C35" s="540" t="s">
        <v>327</v>
      </c>
      <c r="D35" s="318">
        <v>30</v>
      </c>
      <c r="E35" s="594">
        <v>53045</v>
      </c>
      <c r="F35" s="594">
        <v>15873233</v>
      </c>
      <c r="G35" s="541">
        <v>3.341789287664334</v>
      </c>
      <c r="H35" s="8"/>
    </row>
    <row r="36" spans="2:8">
      <c r="B36" s="7"/>
      <c r="C36" s="540" t="s">
        <v>379</v>
      </c>
      <c r="D36" s="318">
        <v>31</v>
      </c>
      <c r="E36" s="594">
        <v>19256</v>
      </c>
      <c r="F36" s="594">
        <v>5984273</v>
      </c>
      <c r="G36" s="541">
        <v>3.2177676386087333</v>
      </c>
      <c r="H36" s="8"/>
    </row>
    <row r="37" spans="2:8">
      <c r="B37" s="7"/>
      <c r="C37" s="540" t="s">
        <v>358</v>
      </c>
      <c r="D37" s="545">
        <v>32</v>
      </c>
      <c r="E37" s="594">
        <v>26394</v>
      </c>
      <c r="F37" s="594">
        <v>8694841</v>
      </c>
      <c r="G37" s="541">
        <v>3.0355931753093586</v>
      </c>
      <c r="H37" s="8"/>
    </row>
    <row r="38" spans="2:8">
      <c r="B38" s="7"/>
      <c r="C38" s="540" t="s">
        <v>367</v>
      </c>
      <c r="D38" s="545">
        <v>33</v>
      </c>
      <c r="E38" s="594">
        <v>15300</v>
      </c>
      <c r="F38" s="594">
        <v>5110564</v>
      </c>
      <c r="G38" s="541">
        <v>2.99379872749857</v>
      </c>
      <c r="H38" s="8"/>
    </row>
    <row r="39" spans="2:8">
      <c r="B39" s="7"/>
      <c r="C39" s="540" t="s">
        <v>330</v>
      </c>
      <c r="D39" s="545">
        <v>34</v>
      </c>
      <c r="E39" s="594">
        <v>15959</v>
      </c>
      <c r="F39" s="594">
        <v>5332472</v>
      </c>
      <c r="G39" s="541">
        <v>2.9927958365275993</v>
      </c>
      <c r="H39" s="8"/>
    </row>
    <row r="40" spans="2:8">
      <c r="B40" s="7"/>
      <c r="C40" s="540" t="s">
        <v>486</v>
      </c>
      <c r="D40" s="545">
        <v>35</v>
      </c>
      <c r="E40" s="594">
        <v>19654</v>
      </c>
      <c r="F40" s="594">
        <v>6697462</v>
      </c>
      <c r="G40" s="541">
        <v>2.9345444587815503</v>
      </c>
      <c r="H40" s="8"/>
    </row>
    <row r="41" spans="2:8">
      <c r="B41" s="7"/>
      <c r="C41" s="540" t="s">
        <v>477</v>
      </c>
      <c r="D41" s="318">
        <v>36</v>
      </c>
      <c r="E41" s="594">
        <v>22716</v>
      </c>
      <c r="F41" s="594">
        <v>7827361</v>
      </c>
      <c r="G41" s="541">
        <v>2.9021275497578305</v>
      </c>
      <c r="H41" s="8"/>
    </row>
    <row r="42" spans="2:8">
      <c r="B42" s="7"/>
      <c r="C42" s="540" t="s">
        <v>241</v>
      </c>
      <c r="D42" s="318">
        <v>37</v>
      </c>
      <c r="E42" s="594">
        <v>130611</v>
      </c>
      <c r="F42" s="594">
        <v>45858400</v>
      </c>
      <c r="G42" s="541">
        <v>2.8481368735062715</v>
      </c>
      <c r="H42" s="8"/>
    </row>
    <row r="43" spans="2:8">
      <c r="B43" s="7"/>
      <c r="C43" s="540" t="s">
        <v>333</v>
      </c>
      <c r="D43" s="318">
        <v>38</v>
      </c>
      <c r="E43" s="594">
        <v>40781</v>
      </c>
      <c r="F43" s="594">
        <v>14408532</v>
      </c>
      <c r="G43" s="541">
        <v>2.8303369142671855</v>
      </c>
      <c r="H43" s="8"/>
    </row>
    <row r="44" spans="2:8">
      <c r="B44" s="7"/>
      <c r="C44" s="540" t="s">
        <v>219</v>
      </c>
      <c r="D44" s="545">
        <v>39</v>
      </c>
      <c r="E44" s="594">
        <v>114715</v>
      </c>
      <c r="F44" s="594">
        <v>41404157</v>
      </c>
      <c r="G44" s="541">
        <v>2.7706155205623433</v>
      </c>
      <c r="H44" s="8"/>
    </row>
    <row r="45" spans="2:8">
      <c r="B45" s="7"/>
      <c r="C45" s="540" t="s">
        <v>347</v>
      </c>
      <c r="D45" s="318">
        <v>40</v>
      </c>
      <c r="E45" s="594">
        <v>37634</v>
      </c>
      <c r="F45" s="594">
        <v>13584766</v>
      </c>
      <c r="G45" s="541">
        <v>2.770309035871505</v>
      </c>
      <c r="H45" s="8"/>
    </row>
    <row r="46" spans="2:8">
      <c r="B46" s="7"/>
      <c r="C46" s="540" t="s">
        <v>325</v>
      </c>
      <c r="D46" s="318">
        <v>41</v>
      </c>
      <c r="E46" s="594">
        <v>12893</v>
      </c>
      <c r="F46" s="594">
        <v>4693301</v>
      </c>
      <c r="G46" s="541">
        <v>2.7471069935638051</v>
      </c>
      <c r="H46" s="8"/>
    </row>
    <row r="47" spans="2:8">
      <c r="B47" s="7"/>
      <c r="C47" s="540" t="s">
        <v>364</v>
      </c>
      <c r="D47" s="545">
        <v>42</v>
      </c>
      <c r="E47" s="594">
        <v>4266</v>
      </c>
      <c r="F47" s="594">
        <v>1594481</v>
      </c>
      <c r="G47" s="541">
        <v>2.6754787294423705</v>
      </c>
      <c r="H47" s="8"/>
    </row>
    <row r="48" spans="2:8">
      <c r="B48" s="7"/>
      <c r="C48" s="540" t="s">
        <v>356</v>
      </c>
      <c r="D48" s="545">
        <v>43</v>
      </c>
      <c r="E48" s="594">
        <v>5880</v>
      </c>
      <c r="F48" s="594">
        <v>2259672</v>
      </c>
      <c r="G48" s="541">
        <v>2.60214756831965</v>
      </c>
      <c r="H48" s="8"/>
    </row>
    <row r="49" spans="2:8">
      <c r="B49" s="7"/>
      <c r="C49" s="540" t="s">
        <v>323</v>
      </c>
      <c r="D49" s="545">
        <v>44</v>
      </c>
      <c r="E49" s="594">
        <v>10136</v>
      </c>
      <c r="F49" s="594">
        <v>3904340</v>
      </c>
      <c r="G49" s="541">
        <v>2.5960853819083378</v>
      </c>
      <c r="H49" s="8"/>
    </row>
    <row r="50" spans="2:8">
      <c r="B50" s="7"/>
      <c r="C50" s="540" t="s">
        <v>366</v>
      </c>
      <c r="D50" s="545">
        <v>45</v>
      </c>
      <c r="E50" s="594">
        <v>4585</v>
      </c>
      <c r="F50" s="594">
        <v>1818662</v>
      </c>
      <c r="G50" s="541">
        <v>2.5210841816676219</v>
      </c>
      <c r="H50" s="8"/>
    </row>
    <row r="51" spans="2:8">
      <c r="B51" s="7"/>
      <c r="C51" s="540" t="s">
        <v>360</v>
      </c>
      <c r="D51" s="545">
        <v>46</v>
      </c>
      <c r="E51" s="594">
        <v>4950</v>
      </c>
      <c r="F51" s="594">
        <v>1964977</v>
      </c>
      <c r="G51" s="541">
        <v>2.5191134552719952</v>
      </c>
      <c r="H51" s="8"/>
    </row>
    <row r="52" spans="2:8">
      <c r="B52" s="7"/>
      <c r="C52" s="540" t="s">
        <v>336</v>
      </c>
      <c r="D52" s="318">
        <v>47</v>
      </c>
      <c r="E52" s="594">
        <v>9358</v>
      </c>
      <c r="F52" s="594">
        <v>3784868</v>
      </c>
      <c r="G52" s="541">
        <v>2.4724772435921145</v>
      </c>
      <c r="H52" s="8"/>
    </row>
    <row r="53" spans="2:8">
      <c r="B53" s="7"/>
      <c r="C53" s="540" t="s">
        <v>950</v>
      </c>
      <c r="D53" s="318">
        <v>48</v>
      </c>
      <c r="E53" s="594">
        <v>397</v>
      </c>
      <c r="F53" s="594">
        <v>165150</v>
      </c>
      <c r="G53" s="541">
        <v>2.4038752649106874</v>
      </c>
      <c r="H53" s="8"/>
    </row>
    <row r="54" spans="2:8">
      <c r="B54" s="7"/>
      <c r="C54" s="540" t="s">
        <v>344</v>
      </c>
      <c r="D54" s="318">
        <v>49</v>
      </c>
      <c r="E54" s="594">
        <v>48106</v>
      </c>
      <c r="F54" s="594">
        <v>20142303</v>
      </c>
      <c r="G54" s="541">
        <v>2.3883068385973543</v>
      </c>
      <c r="H54" s="8"/>
    </row>
    <row r="55" spans="2:8">
      <c r="B55" s="7"/>
      <c r="C55" s="540" t="s">
        <v>399</v>
      </c>
      <c r="D55" s="545">
        <v>50</v>
      </c>
      <c r="E55" s="594">
        <v>9105</v>
      </c>
      <c r="F55" s="594">
        <v>3902221</v>
      </c>
      <c r="G55" s="541">
        <v>2.33328660780617</v>
      </c>
      <c r="H55" s="8"/>
    </row>
    <row r="56" spans="2:8">
      <c r="B56" s="7"/>
      <c r="C56" s="540" t="s">
        <v>341</v>
      </c>
      <c r="D56" s="318">
        <v>51</v>
      </c>
      <c r="E56" s="594">
        <v>39813</v>
      </c>
      <c r="F56" s="594">
        <v>17266754</v>
      </c>
      <c r="G56" s="541">
        <v>2.3057605384312536</v>
      </c>
      <c r="H56" s="8"/>
    </row>
    <row r="57" spans="2:8">
      <c r="B57" s="7"/>
      <c r="C57" s="540" t="s">
        <v>326</v>
      </c>
      <c r="D57" s="318">
        <v>52</v>
      </c>
      <c r="E57" s="594">
        <v>38616</v>
      </c>
      <c r="F57" s="594">
        <v>16984930</v>
      </c>
      <c r="G57" s="541">
        <v>2.2735448423985263</v>
      </c>
      <c r="H57" s="8"/>
    </row>
    <row r="58" spans="2:8">
      <c r="B58" s="7"/>
      <c r="C58" s="540" t="s">
        <v>349</v>
      </c>
      <c r="D58" s="318">
        <v>53</v>
      </c>
      <c r="E58" s="594">
        <v>12492</v>
      </c>
      <c r="F58" s="594">
        <v>5558107</v>
      </c>
      <c r="G58" s="541">
        <v>2.2475278003823962</v>
      </c>
      <c r="H58" s="8"/>
    </row>
    <row r="59" spans="2:8">
      <c r="B59" s="7"/>
      <c r="C59" s="540" t="s">
        <v>331</v>
      </c>
      <c r="D59" s="318">
        <v>54</v>
      </c>
      <c r="E59" s="594">
        <v>37424</v>
      </c>
      <c r="F59" s="594">
        <v>16920143</v>
      </c>
      <c r="G59" s="541">
        <v>2.2118016378466776</v>
      </c>
      <c r="H59" s="8"/>
    </row>
    <row r="60" spans="2:8">
      <c r="B60" s="7"/>
      <c r="C60" s="540" t="s">
        <v>391</v>
      </c>
      <c r="D60" s="318">
        <v>55</v>
      </c>
      <c r="E60" s="594">
        <v>581</v>
      </c>
      <c r="F60" s="594">
        <v>263258</v>
      </c>
      <c r="G60" s="541">
        <v>2.2069604722363612</v>
      </c>
      <c r="H60" s="8"/>
    </row>
    <row r="61" spans="2:8">
      <c r="B61" s="7"/>
      <c r="C61" s="540" t="s">
        <v>346</v>
      </c>
      <c r="D61" s="318">
        <v>56</v>
      </c>
      <c r="E61" s="594">
        <v>12730</v>
      </c>
      <c r="F61" s="594">
        <v>5768333</v>
      </c>
      <c r="G61" s="541">
        <v>2.2068767527810897</v>
      </c>
      <c r="H61" s="8"/>
    </row>
    <row r="62" spans="2:8">
      <c r="B62" s="7"/>
      <c r="C62" s="540" t="s">
        <v>324</v>
      </c>
      <c r="D62" s="545">
        <v>57</v>
      </c>
      <c r="E62" s="594">
        <v>13391</v>
      </c>
      <c r="F62" s="594">
        <v>6335099</v>
      </c>
      <c r="G62" s="541">
        <v>2.1137791216838129</v>
      </c>
      <c r="H62" s="8"/>
    </row>
    <row r="63" spans="2:8">
      <c r="B63" s="7"/>
      <c r="C63" s="540" t="s">
        <v>652</v>
      </c>
      <c r="D63" s="545">
        <v>58</v>
      </c>
      <c r="E63" s="594">
        <v>1069</v>
      </c>
      <c r="F63" s="594">
        <v>506865</v>
      </c>
      <c r="G63" s="541">
        <v>2.1090428417823284</v>
      </c>
      <c r="H63" s="8"/>
    </row>
    <row r="64" spans="2:8">
      <c r="B64" s="7"/>
      <c r="C64" s="540" t="s">
        <v>249</v>
      </c>
      <c r="D64" s="318">
        <v>59</v>
      </c>
      <c r="E64" s="594">
        <v>36424</v>
      </c>
      <c r="F64" s="594">
        <v>17298736</v>
      </c>
      <c r="G64" s="541">
        <v>2.1055873677706858</v>
      </c>
      <c r="H64" s="8"/>
    </row>
    <row r="65" spans="2:8">
      <c r="B65" s="7"/>
      <c r="C65" s="540" t="s">
        <v>601</v>
      </c>
      <c r="D65" s="318">
        <v>60</v>
      </c>
      <c r="E65" s="594">
        <v>170</v>
      </c>
      <c r="F65" s="594">
        <v>81210</v>
      </c>
      <c r="G65" s="541">
        <v>2.0933382588351188</v>
      </c>
      <c r="H65" s="8"/>
    </row>
    <row r="66" spans="2:8">
      <c r="B66" s="7"/>
      <c r="C66" s="540" t="s">
        <v>375</v>
      </c>
      <c r="D66" s="318">
        <v>61</v>
      </c>
      <c r="E66" s="594">
        <v>1836</v>
      </c>
      <c r="F66" s="594">
        <v>877407</v>
      </c>
      <c r="G66" s="541">
        <v>2.092529464661212</v>
      </c>
      <c r="H66" s="8"/>
    </row>
    <row r="67" spans="2:8">
      <c r="B67" s="7"/>
      <c r="C67" s="540" t="s">
        <v>394</v>
      </c>
      <c r="D67" s="318">
        <v>62</v>
      </c>
      <c r="E67" s="594">
        <v>852</v>
      </c>
      <c r="F67" s="594">
        <v>409702</v>
      </c>
      <c r="G67" s="541">
        <v>2.0795602657541332</v>
      </c>
      <c r="H67" s="8"/>
    </row>
    <row r="68" spans="2:8">
      <c r="B68" s="7"/>
      <c r="C68" s="540" t="s">
        <v>180</v>
      </c>
      <c r="D68" s="545">
        <v>63</v>
      </c>
      <c r="E68" s="594">
        <v>49325</v>
      </c>
      <c r="F68" s="594">
        <v>23743027</v>
      </c>
      <c r="G68" s="541">
        <v>2.0774520451836236</v>
      </c>
      <c r="H68" s="8"/>
    </row>
    <row r="69" spans="2:8">
      <c r="B69" s="7"/>
      <c r="C69" s="540" t="s">
        <v>654</v>
      </c>
      <c r="D69" s="318">
        <v>64</v>
      </c>
      <c r="E69" s="594">
        <v>21987</v>
      </c>
      <c r="F69" s="594">
        <v>11181079</v>
      </c>
      <c r="G69" s="541">
        <v>1.9664470665129905</v>
      </c>
      <c r="H69" s="8"/>
    </row>
    <row r="70" spans="2:8">
      <c r="B70" s="7"/>
      <c r="C70" s="540" t="s">
        <v>422</v>
      </c>
      <c r="D70" s="318">
        <v>65</v>
      </c>
      <c r="E70" s="594">
        <v>692</v>
      </c>
      <c r="F70" s="594">
        <v>354203</v>
      </c>
      <c r="G70" s="541">
        <v>1.9536819281598408</v>
      </c>
      <c r="H70" s="8"/>
    </row>
    <row r="71" spans="2:8">
      <c r="B71" s="7"/>
      <c r="C71" s="540" t="s">
        <v>371</v>
      </c>
      <c r="D71" s="318">
        <v>66</v>
      </c>
      <c r="E71" s="594">
        <v>6431</v>
      </c>
      <c r="F71" s="594">
        <v>3421832</v>
      </c>
      <c r="G71" s="541">
        <v>1.8794026124017778</v>
      </c>
      <c r="H71" s="8"/>
    </row>
    <row r="72" spans="2:8">
      <c r="B72" s="7"/>
      <c r="C72" s="540" t="s">
        <v>338</v>
      </c>
      <c r="D72" s="545">
        <v>67</v>
      </c>
      <c r="E72" s="594">
        <v>9091</v>
      </c>
      <c r="F72" s="594">
        <v>4899818</v>
      </c>
      <c r="G72" s="541">
        <v>1.8553750363789023</v>
      </c>
      <c r="H72" s="8"/>
    </row>
    <row r="73" spans="2:8">
      <c r="B73" s="7"/>
      <c r="C73" s="540" t="s">
        <v>415</v>
      </c>
      <c r="D73" s="318">
        <v>68</v>
      </c>
      <c r="E73" s="594">
        <v>3925</v>
      </c>
      <c r="F73" s="594">
        <v>2137971</v>
      </c>
      <c r="G73" s="541">
        <v>1.8358527781714533</v>
      </c>
      <c r="H73" s="8"/>
    </row>
    <row r="74" spans="2:8">
      <c r="B74" s="7"/>
      <c r="C74" s="540" t="s">
        <v>352</v>
      </c>
      <c r="D74" s="318">
        <v>69</v>
      </c>
      <c r="E74" s="594">
        <v>8666</v>
      </c>
      <c r="F74" s="594">
        <v>4739268</v>
      </c>
      <c r="G74" s="541">
        <v>1.828552426239664</v>
      </c>
      <c r="H74" s="8"/>
    </row>
    <row r="75" spans="2:8">
      <c r="B75" s="7"/>
      <c r="C75" s="540" t="s">
        <v>342</v>
      </c>
      <c r="D75" s="318">
        <v>70</v>
      </c>
      <c r="E75" s="594">
        <v>6775</v>
      </c>
      <c r="F75" s="594">
        <v>3726418</v>
      </c>
      <c r="G75" s="541">
        <v>1.8180998481651816</v>
      </c>
      <c r="H75" s="8"/>
    </row>
    <row r="76" spans="2:8">
      <c r="B76" s="7"/>
      <c r="C76" s="540" t="s">
        <v>658</v>
      </c>
      <c r="D76" s="318">
        <v>71</v>
      </c>
      <c r="E76" s="594">
        <v>4448</v>
      </c>
      <c r="F76" s="594">
        <v>2446522</v>
      </c>
      <c r="G76" s="541">
        <v>1.8180911514386546</v>
      </c>
      <c r="H76" s="8"/>
    </row>
    <row r="77" spans="2:8">
      <c r="B77" s="7"/>
      <c r="C77" s="540" t="s">
        <v>402</v>
      </c>
      <c r="D77" s="318">
        <v>72</v>
      </c>
      <c r="E77" s="594">
        <v>414</v>
      </c>
      <c r="F77" s="594">
        <v>228528</v>
      </c>
      <c r="G77" s="541">
        <v>1.8115942028985508</v>
      </c>
      <c r="H77" s="8"/>
    </row>
    <row r="78" spans="2:8">
      <c r="B78" s="7"/>
      <c r="C78" s="540" t="s">
        <v>351</v>
      </c>
      <c r="D78" s="318">
        <v>73</v>
      </c>
      <c r="E78" s="594">
        <v>8368</v>
      </c>
      <c r="F78" s="594">
        <v>4647539</v>
      </c>
      <c r="G78" s="541">
        <v>1.8005228143324887</v>
      </c>
      <c r="H78" s="8"/>
    </row>
    <row r="79" spans="2:8">
      <c r="B79" s="7"/>
      <c r="C79" s="540" t="s">
        <v>420</v>
      </c>
      <c r="D79" s="545">
        <v>74</v>
      </c>
      <c r="E79" s="594">
        <v>680</v>
      </c>
      <c r="F79" s="594">
        <v>378770</v>
      </c>
      <c r="G79" s="541">
        <v>1.795284737439607</v>
      </c>
      <c r="H79" s="8"/>
    </row>
    <row r="80" spans="2:8">
      <c r="B80" s="7"/>
      <c r="C80" s="540" t="s">
        <v>599</v>
      </c>
      <c r="D80" s="318">
        <v>75</v>
      </c>
      <c r="E80" s="594">
        <v>228</v>
      </c>
      <c r="F80" s="594">
        <v>127256</v>
      </c>
      <c r="G80" s="541">
        <v>1.7916640472747847</v>
      </c>
      <c r="H80" s="8"/>
    </row>
    <row r="81" spans="2:8">
      <c r="B81" s="7"/>
      <c r="C81" s="540" t="s">
        <v>348</v>
      </c>
      <c r="D81" s="318">
        <v>76</v>
      </c>
      <c r="E81" s="594">
        <v>12637</v>
      </c>
      <c r="F81" s="594">
        <v>7058516</v>
      </c>
      <c r="G81" s="541">
        <v>1.7903196649267352</v>
      </c>
      <c r="H81" s="8"/>
    </row>
    <row r="82" spans="2:8">
      <c r="B82" s="7"/>
      <c r="C82" s="540" t="s">
        <v>353</v>
      </c>
      <c r="D82" s="545">
        <v>77</v>
      </c>
      <c r="E82" s="594">
        <v>4204</v>
      </c>
      <c r="F82" s="594">
        <v>2403377</v>
      </c>
      <c r="G82" s="541">
        <v>1.7492053889173442</v>
      </c>
      <c r="H82" s="8"/>
    </row>
    <row r="83" spans="2:8">
      <c r="B83" s="7"/>
      <c r="C83" s="540" t="s">
        <v>321</v>
      </c>
      <c r="D83" s="318">
        <v>78</v>
      </c>
      <c r="E83" s="594">
        <v>14382</v>
      </c>
      <c r="F83" s="594">
        <v>8602279</v>
      </c>
      <c r="G83" s="541">
        <v>1.67188253252423</v>
      </c>
      <c r="H83" s="8"/>
    </row>
    <row r="84" spans="2:8">
      <c r="B84" s="7"/>
      <c r="C84" s="540" t="s">
        <v>374</v>
      </c>
      <c r="D84" s="318">
        <v>79</v>
      </c>
      <c r="E84" s="594">
        <v>5112</v>
      </c>
      <c r="F84" s="594">
        <v>3143997</v>
      </c>
      <c r="G84" s="541">
        <v>1.6259557499577768</v>
      </c>
      <c r="H84" s="8"/>
    </row>
    <row r="85" spans="2:8">
      <c r="B85" s="7"/>
      <c r="C85" s="540" t="s">
        <v>405</v>
      </c>
      <c r="D85" s="545">
        <v>80</v>
      </c>
      <c r="E85" s="594">
        <v>1664</v>
      </c>
      <c r="F85" s="594">
        <v>1054987</v>
      </c>
      <c r="G85" s="541">
        <v>1.5772706203962703</v>
      </c>
      <c r="H85" s="8"/>
    </row>
    <row r="86" spans="2:8">
      <c r="B86" s="7"/>
      <c r="C86" s="540" t="s">
        <v>368</v>
      </c>
      <c r="D86" s="318">
        <v>81</v>
      </c>
      <c r="E86" s="594">
        <v>17675</v>
      </c>
      <c r="F86" s="594">
        <v>12406849</v>
      </c>
      <c r="G86" s="541">
        <v>1.4246163550471196</v>
      </c>
      <c r="H86" s="8"/>
    </row>
    <row r="87" spans="2:8">
      <c r="B87" s="7"/>
      <c r="C87" s="540" t="s">
        <v>372</v>
      </c>
      <c r="D87" s="318">
        <v>82</v>
      </c>
      <c r="E87" s="594">
        <v>3211</v>
      </c>
      <c r="F87" s="594">
        <v>2267709</v>
      </c>
      <c r="G87" s="541">
        <v>1.4159665106942734</v>
      </c>
      <c r="H87" s="8"/>
    </row>
    <row r="88" spans="2:8">
      <c r="B88" s="7"/>
      <c r="C88" s="540" t="s">
        <v>363</v>
      </c>
      <c r="D88" s="545">
        <v>83</v>
      </c>
      <c r="E88" s="594">
        <v>4925</v>
      </c>
      <c r="F88" s="594">
        <v>3517720</v>
      </c>
      <c r="G88" s="541">
        <v>1.4000545808080234</v>
      </c>
      <c r="H88" s="8"/>
    </row>
    <row r="89" spans="2:8">
      <c r="B89" s="7"/>
      <c r="C89" s="540" t="s">
        <v>773</v>
      </c>
      <c r="D89" s="318">
        <v>84</v>
      </c>
      <c r="E89" s="594">
        <v>6049</v>
      </c>
      <c r="F89" s="594">
        <v>4581530</v>
      </c>
      <c r="G89" s="541">
        <v>1.3203012967283854</v>
      </c>
      <c r="H89" s="8"/>
    </row>
    <row r="90" spans="2:8">
      <c r="B90" s="7"/>
      <c r="C90" s="540" t="s">
        <v>746</v>
      </c>
      <c r="D90" s="318">
        <v>85</v>
      </c>
      <c r="E90" s="594">
        <v>12743</v>
      </c>
      <c r="F90" s="594">
        <v>10095485</v>
      </c>
      <c r="G90" s="541">
        <v>1.2622474304107234</v>
      </c>
      <c r="H90" s="8"/>
    </row>
    <row r="91" spans="2:8">
      <c r="B91" s="7"/>
      <c r="C91" s="540" t="s">
        <v>359</v>
      </c>
      <c r="D91" s="318">
        <v>86</v>
      </c>
      <c r="E91" s="594">
        <v>5350</v>
      </c>
      <c r="F91" s="594">
        <v>4249751</v>
      </c>
      <c r="G91" s="541">
        <v>1.258897285982167</v>
      </c>
      <c r="H91" s="8"/>
    </row>
    <row r="92" spans="2:8">
      <c r="B92" s="7"/>
      <c r="C92" s="540" t="s">
        <v>343</v>
      </c>
      <c r="D92" s="318">
        <v>87</v>
      </c>
      <c r="E92" s="594">
        <v>17643</v>
      </c>
      <c r="F92" s="594">
        <v>14262976</v>
      </c>
      <c r="G92" s="541">
        <v>1.2369788745350199</v>
      </c>
      <c r="H92" s="8"/>
    </row>
    <row r="93" spans="2:8">
      <c r="B93" s="7"/>
      <c r="C93" s="540" t="s">
        <v>382</v>
      </c>
      <c r="D93" s="318">
        <v>88</v>
      </c>
      <c r="E93" s="594">
        <v>1666</v>
      </c>
      <c r="F93" s="594">
        <v>1397684</v>
      </c>
      <c r="G93" s="541">
        <v>1.1919718620231754</v>
      </c>
      <c r="H93" s="8"/>
    </row>
    <row r="94" spans="2:8">
      <c r="B94" s="7"/>
      <c r="C94" s="540" t="s">
        <v>597</v>
      </c>
      <c r="D94" s="318">
        <v>89</v>
      </c>
      <c r="E94" s="594">
        <v>449</v>
      </c>
      <c r="F94" s="594">
        <v>393987</v>
      </c>
      <c r="G94" s="541">
        <v>1.1396315106843626</v>
      </c>
      <c r="H94" s="8"/>
    </row>
    <row r="95" spans="2:8">
      <c r="B95" s="7"/>
      <c r="C95" s="540" t="s">
        <v>373</v>
      </c>
      <c r="D95" s="318">
        <v>90</v>
      </c>
      <c r="E95" s="594">
        <v>960</v>
      </c>
      <c r="F95" s="594">
        <v>870965</v>
      </c>
      <c r="G95" s="541">
        <v>1.102225692191994</v>
      </c>
      <c r="H95" s="8"/>
    </row>
    <row r="96" spans="2:8">
      <c r="B96" s="7"/>
      <c r="C96" s="540" t="s">
        <v>390</v>
      </c>
      <c r="D96" s="318">
        <v>91</v>
      </c>
      <c r="E96" s="594">
        <v>9333</v>
      </c>
      <c r="F96" s="594">
        <v>9064575</v>
      </c>
      <c r="G96" s="541">
        <v>1.0296125300965573</v>
      </c>
      <c r="H96" s="8"/>
    </row>
    <row r="97" spans="2:8">
      <c r="B97" s="7"/>
      <c r="C97" s="540" t="s">
        <v>511</v>
      </c>
      <c r="D97" s="318">
        <v>92</v>
      </c>
      <c r="E97" s="594">
        <v>878</v>
      </c>
      <c r="F97" s="594">
        <v>918975</v>
      </c>
      <c r="G97" s="541">
        <v>0.95541227998585387</v>
      </c>
      <c r="H97" s="8"/>
    </row>
    <row r="98" spans="2:8">
      <c r="B98" s="7"/>
      <c r="C98" s="540" t="s">
        <v>345</v>
      </c>
      <c r="D98" s="318">
        <v>93</v>
      </c>
      <c r="E98" s="594">
        <v>4156</v>
      </c>
      <c r="F98" s="594">
        <v>4363201</v>
      </c>
      <c r="G98" s="541">
        <v>0.95251169955269077</v>
      </c>
      <c r="H98" s="8"/>
    </row>
    <row r="99" spans="2:8">
      <c r="B99" s="7"/>
      <c r="C99" s="540" t="s">
        <v>376</v>
      </c>
      <c r="D99" s="318">
        <v>94</v>
      </c>
      <c r="E99" s="594">
        <v>1939</v>
      </c>
      <c r="F99" s="594">
        <v>2180116</v>
      </c>
      <c r="G99" s="541">
        <v>0.889402215294966</v>
      </c>
      <c r="H99" s="8"/>
    </row>
    <row r="100" spans="2:8">
      <c r="B100" s="7"/>
      <c r="C100" s="540" t="s">
        <v>335</v>
      </c>
      <c r="D100" s="318">
        <v>95</v>
      </c>
      <c r="E100" s="594">
        <v>3093</v>
      </c>
      <c r="F100" s="594">
        <v>3526655</v>
      </c>
      <c r="G100" s="541">
        <v>0.87703503745050193</v>
      </c>
      <c r="H100" s="8"/>
    </row>
    <row r="101" spans="2:8">
      <c r="B101" s="7"/>
      <c r="C101" s="540" t="s">
        <v>624</v>
      </c>
      <c r="D101" s="318">
        <v>96</v>
      </c>
      <c r="E101" s="594">
        <v>116</v>
      </c>
      <c r="F101" s="594">
        <v>136168</v>
      </c>
      <c r="G101" s="541">
        <v>0.851888843193702</v>
      </c>
      <c r="H101" s="8"/>
    </row>
    <row r="102" spans="2:8">
      <c r="B102" s="7"/>
      <c r="C102" s="540" t="s">
        <v>355</v>
      </c>
      <c r="D102" s="318">
        <v>97</v>
      </c>
      <c r="E102" s="594">
        <v>2231</v>
      </c>
      <c r="F102" s="594">
        <v>2694934</v>
      </c>
      <c r="G102" s="541">
        <v>0.82784958741104608</v>
      </c>
      <c r="H102" s="8"/>
    </row>
    <row r="103" spans="2:8">
      <c r="B103" s="7"/>
      <c r="C103" s="540" t="s">
        <v>334</v>
      </c>
      <c r="D103" s="318">
        <v>98</v>
      </c>
      <c r="E103" s="594">
        <v>2706</v>
      </c>
      <c r="F103" s="594">
        <v>3286796</v>
      </c>
      <c r="G103" s="541">
        <v>0.8232941746308563</v>
      </c>
      <c r="H103" s="8"/>
    </row>
    <row r="104" spans="2:8">
      <c r="B104" s="7"/>
      <c r="C104" s="540" t="s">
        <v>361</v>
      </c>
      <c r="D104" s="318">
        <v>99</v>
      </c>
      <c r="E104" s="594">
        <v>936</v>
      </c>
      <c r="F104" s="594">
        <v>1159954</v>
      </c>
      <c r="G104" s="541">
        <v>0.80692855061493818</v>
      </c>
      <c r="H104" s="8"/>
    </row>
    <row r="105" spans="2:8">
      <c r="B105" s="7"/>
      <c r="C105" s="540" t="s">
        <v>395</v>
      </c>
      <c r="D105" s="545">
        <v>100</v>
      </c>
      <c r="E105" s="594">
        <v>4457</v>
      </c>
      <c r="F105" s="594">
        <v>5822221</v>
      </c>
      <c r="G105" s="541">
        <v>0.76551542787537608</v>
      </c>
      <c r="H105" s="8"/>
    </row>
    <row r="106" spans="2:8">
      <c r="B106" s="7"/>
      <c r="C106" s="540" t="s">
        <v>411</v>
      </c>
      <c r="D106" s="545">
        <v>101</v>
      </c>
      <c r="E106" s="594">
        <v>554</v>
      </c>
      <c r="F106" s="594">
        <v>765540</v>
      </c>
      <c r="G106" s="541">
        <v>0.72367217911539561</v>
      </c>
      <c r="H106" s="8"/>
    </row>
    <row r="107" spans="2:8">
      <c r="B107" s="7"/>
      <c r="C107" s="540" t="s">
        <v>370</v>
      </c>
      <c r="D107" s="318">
        <v>102</v>
      </c>
      <c r="E107" s="594">
        <v>936</v>
      </c>
      <c r="F107" s="594">
        <v>1338260</v>
      </c>
      <c r="G107" s="541">
        <v>0.69941565913947967</v>
      </c>
      <c r="H107" s="8"/>
    </row>
    <row r="108" spans="2:8">
      <c r="B108" s="7"/>
      <c r="C108" s="540" t="s">
        <v>418</v>
      </c>
      <c r="D108" s="318">
        <v>103</v>
      </c>
      <c r="E108" s="594">
        <v>302</v>
      </c>
      <c r="F108" s="594">
        <v>450068</v>
      </c>
      <c r="G108" s="541">
        <v>0.671009714087649</v>
      </c>
      <c r="H108" s="8"/>
    </row>
    <row r="109" spans="2:8">
      <c r="B109" s="7"/>
      <c r="C109" s="540" t="s">
        <v>397</v>
      </c>
      <c r="D109" s="545">
        <v>104</v>
      </c>
      <c r="E109" s="594">
        <v>2385</v>
      </c>
      <c r="F109" s="594">
        <v>3608874</v>
      </c>
      <c r="G109" s="541">
        <v>0.66087095310060706</v>
      </c>
      <c r="H109" s="8"/>
    </row>
    <row r="110" spans="2:8">
      <c r="B110" s="7"/>
      <c r="C110" s="540" t="s">
        <v>385</v>
      </c>
      <c r="D110" s="318">
        <v>105</v>
      </c>
      <c r="E110" s="594">
        <v>1634</v>
      </c>
      <c r="F110" s="594">
        <v>3211504</v>
      </c>
      <c r="G110" s="541">
        <v>0.5087958788156578</v>
      </c>
      <c r="H110" s="8"/>
    </row>
    <row r="111" spans="2:8">
      <c r="B111" s="7"/>
      <c r="C111" s="540" t="s">
        <v>407</v>
      </c>
      <c r="D111" s="318">
        <v>106</v>
      </c>
      <c r="E111" s="594">
        <v>379</v>
      </c>
      <c r="F111" s="594">
        <v>810558</v>
      </c>
      <c r="G111" s="541">
        <v>0.46757912450435379</v>
      </c>
      <c r="H111" s="8"/>
    </row>
    <row r="112" spans="2:8">
      <c r="B112" s="7"/>
      <c r="C112" s="540" t="s">
        <v>406</v>
      </c>
      <c r="D112" s="318">
        <v>107</v>
      </c>
      <c r="E112" s="594">
        <v>172</v>
      </c>
      <c r="F112" s="594">
        <v>521488</v>
      </c>
      <c r="G112" s="541">
        <v>0.32982542263676251</v>
      </c>
      <c r="H112" s="8"/>
    </row>
    <row r="113" spans="2:8">
      <c r="B113" s="7"/>
      <c r="C113" s="540" t="s">
        <v>410</v>
      </c>
      <c r="D113" s="318">
        <v>108</v>
      </c>
      <c r="E113" s="594">
        <v>213</v>
      </c>
      <c r="F113" s="594">
        <v>648324</v>
      </c>
      <c r="G113" s="541">
        <v>0.32853943398671037</v>
      </c>
      <c r="H113" s="8"/>
    </row>
    <row r="114" spans="2:8">
      <c r="B114" s="7"/>
      <c r="C114" s="540" t="s">
        <v>600</v>
      </c>
      <c r="D114" s="318">
        <v>109</v>
      </c>
      <c r="E114" s="594">
        <v>38</v>
      </c>
      <c r="F114" s="594">
        <v>118373</v>
      </c>
      <c r="G114" s="541">
        <v>0.32101915132673836</v>
      </c>
      <c r="H114" s="8"/>
    </row>
    <row r="115" spans="2:8">
      <c r="B115" s="7"/>
      <c r="C115" s="540" t="s">
        <v>403</v>
      </c>
      <c r="D115" s="318">
        <v>110</v>
      </c>
      <c r="E115" s="594">
        <v>107</v>
      </c>
      <c r="F115" s="594">
        <v>413160</v>
      </c>
      <c r="G115" s="541">
        <v>0.25897957207861361</v>
      </c>
      <c r="H115" s="8"/>
    </row>
    <row r="116" spans="2:8">
      <c r="B116" s="7"/>
      <c r="C116" s="540" t="s">
        <v>602</v>
      </c>
      <c r="D116" s="318">
        <v>111</v>
      </c>
      <c r="E116" s="594">
        <v>33</v>
      </c>
      <c r="F116" s="594">
        <v>130577</v>
      </c>
      <c r="G116" s="541">
        <v>0.25272444611225559</v>
      </c>
      <c r="H116" s="8"/>
    </row>
    <row r="117" spans="2:8">
      <c r="B117" s="7"/>
      <c r="C117" s="540" t="s">
        <v>765</v>
      </c>
      <c r="D117" s="545">
        <v>112</v>
      </c>
      <c r="E117" s="594">
        <v>10</v>
      </c>
      <c r="F117" s="594">
        <v>41182</v>
      </c>
      <c r="G117" s="541">
        <v>0.24282453499101547</v>
      </c>
      <c r="H117" s="8"/>
    </row>
    <row r="118" spans="2:8">
      <c r="B118" s="7"/>
      <c r="C118" s="540" t="s">
        <v>404</v>
      </c>
      <c r="D118" s="545">
        <v>113</v>
      </c>
      <c r="E118" s="594">
        <v>103</v>
      </c>
      <c r="F118" s="594">
        <v>961502</v>
      </c>
      <c r="G118" s="541">
        <v>0.10712406214443651</v>
      </c>
      <c r="H118" s="8"/>
    </row>
    <row r="119" spans="2:8">
      <c r="B119" s="7"/>
      <c r="C119" s="540" t="s">
        <v>419</v>
      </c>
      <c r="D119" s="318">
        <v>114</v>
      </c>
      <c r="E119" s="594">
        <v>18</v>
      </c>
      <c r="F119" s="594">
        <v>322767</v>
      </c>
      <c r="G119" s="541">
        <v>0.055767782951788754</v>
      </c>
      <c r="H119" s="8"/>
    </row>
    <row r="120" spans="2:8">
      <c r="B120" s="7"/>
      <c r="C120" s="546"/>
      <c r="D120" s="547"/>
      <c r="E120" s="547"/>
      <c r="F120" s="547"/>
      <c r="G120" s="547"/>
      <c r="H120" s="8"/>
    </row>
    <row r="121" spans="2:8">
      <c r="B121" s="7"/>
      <c r="C121" s="81" t="s">
        <v>551</v>
      </c>
      <c r="D121" s="2"/>
      <c r="E121" s="2"/>
      <c r="F121" s="2"/>
      <c r="G121" s="185"/>
      <c r="H121" s="8"/>
    </row>
    <row r="122" spans="2:8">
      <c r="B122" s="7"/>
      <c r="C122" s="24" t="s">
        <v>986</v>
      </c>
      <c r="D122" s="2"/>
      <c r="E122" s="2"/>
      <c r="F122" s="2"/>
      <c r="G122" s="185"/>
      <c r="H122" s="8"/>
    </row>
    <row r="123" spans="2:8" ht="17.25" thickBot="1">
      <c r="B123" s="9"/>
      <c r="C123" s="14" t="s">
        <v>1633</v>
      </c>
      <c r="D123" s="12"/>
      <c r="E123" s="12"/>
      <c r="F123" s="12"/>
      <c r="G123" s="219"/>
      <c r="H123" s="10"/>
    </row>
    <row r="125" spans="2:3">
      <c r="B125" s="141"/>
      <c r="C125" s="13" t="s">
        <v>127</v>
      </c>
    </row>
    <row r="126" spans="3:7" s="27" customFormat="1">
      <c r="C126" s="141"/>
      <c r="D126" s="218"/>
      <c r="E126" s="218"/>
      <c r="F126" s="218"/>
      <c r="G126" s="218"/>
    </row>
    <row r="127" spans="3:7" s="27" customFormat="1">
      <c r="C127" s="27" t="s">
        <v>990</v>
      </c>
      <c r="G127" s="218"/>
    </row>
    <row r="128" spans="3:9">
      <c r="C128" s="13" t="s">
        <v>991</v>
      </c>
      <c r="D128" s="27"/>
      <c r="E128" s="27"/>
      <c r="F128" s="27"/>
      <c r="G128" s="218"/>
      <c r="H128" s="27"/>
      <c r="I128" s="27"/>
    </row>
    <row r="129" spans="3:9" s="27" customFormat="1">
      <c r="C129" s="29" t="s">
        <v>1006</v>
      </c>
      <c r="D129" s="29"/>
      <c r="E129" s="29"/>
      <c r="F129" s="29"/>
      <c r="G129" s="29"/>
      <c r="H129" s="29"/>
      <c r="I129" s="29"/>
    </row>
    <row r="130" spans="3:9" s="27" customFormat="1" customHeight="1">
      <c r="C130" s="29" t="s">
        <v>1007</v>
      </c>
      <c r="D130" s="29"/>
      <c r="E130" s="29"/>
      <c r="F130" s="29"/>
      <c r="G130" s="29"/>
      <c r="H130" s="29"/>
      <c r="I130" s="29"/>
    </row>
    <row r="131" spans="3:7" s="27" customFormat="1">
      <c r="C131" s="26" t="s">
        <v>989</v>
      </c>
      <c r="G131" s="218"/>
    </row>
    <row r="132" spans="3:9" s="27" customFormat="1">
      <c r="C132" s="29" t="s">
        <v>1009</v>
      </c>
      <c r="D132" s="29"/>
      <c r="E132" s="29"/>
      <c r="F132" s="29"/>
      <c r="G132" s="29"/>
      <c r="H132" s="29"/>
      <c r="I132" s="29"/>
    </row>
    <row r="133" spans="3:9" s="27" customFormat="1">
      <c r="C133" s="29" t="s">
        <v>1008</v>
      </c>
      <c r="D133" s="29"/>
      <c r="E133" s="29"/>
      <c r="F133" s="29"/>
      <c r="G133" s="29"/>
      <c r="H133" s="29"/>
      <c r="I133" s="29"/>
    </row>
    <row r="134" spans="3:7" s="27" customFormat="1">
      <c r="C134" s="218"/>
      <c r="D134" s="218"/>
      <c r="E134" s="218"/>
      <c r="F134" s="218"/>
      <c r="G134" s="218"/>
    </row>
    <row r="157" spans="3:9">
      <c r="C157" s="568"/>
      <c r="D157" s="568"/>
      <c r="E157" s="568"/>
      <c r="F157" s="568"/>
      <c r="G157" s="599"/>
      <c r="H157" s="568"/>
      <c r="I157" s="568"/>
    </row>
  </sheetData>
  <mergeCells count="4">
    <mergeCell ref="C129:I129"/>
    <mergeCell ref="C130:I130"/>
    <mergeCell ref="C132:I132"/>
    <mergeCell ref="C133:I133"/>
  </mergeCells>
  <hyperlinks>
    <hyperlink ref="C4" location="Contents!A1" display="Click here to return to contents"/>
  </hyperlinks>
  <pageMargins left="0.75" right="0.75" top="1" bottom="1" header="0.5" footer="0.5"/>
  <pageSetup paperSize="9" scale="3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9">
    <tabColor theme="6"/>
    <pageSetUpPr fitToPage="1"/>
  </sheetPr>
  <dimension ref="A1:J262"/>
  <sheetViews>
    <sheetView topLeftCell="A1" view="normal" workbookViewId="0">
      <pane ySplit="5" topLeftCell="A15" activePane="bottomLeft" state="frozen"/>
      <selection pane="bottomLeft" activeCell="C31" sqref="C31"/>
    </sheetView>
  </sheetViews>
  <sheetFormatPr defaultColWidth="9.28515625" defaultRowHeight="16.5"/>
  <cols>
    <col min="1" max="1" width="8.5703125" style="1" customWidth="1"/>
    <col min="2" max="2" width="2.7109375" style="1" customWidth="1"/>
    <col min="3" max="3" width="47" style="1" customWidth="1"/>
    <col min="4" max="4" width="11.7109375" style="1" customWidth="1"/>
    <col min="5" max="5" width="22.27734375" style="1" customWidth="1"/>
    <col min="6" max="6" width="24.41796875" style="1" customWidth="1"/>
    <col min="7" max="7" width="18.27734375" style="1" customWidth="1"/>
    <col min="8" max="8" width="2.7109375" style="1" customWidth="1"/>
    <col min="9" max="9" width="10.7109375" style="1" bestFit="1" customWidth="1"/>
    <col min="10" max="16384" width="9.27734375" style="1" customWidth="1"/>
  </cols>
  <sheetData>
    <row r="1" ht="15" customHeight="1" thickBot="1"/>
    <row r="2" spans="2:8">
      <c r="B2" s="4"/>
      <c r="C2" s="5"/>
      <c r="D2" s="11"/>
      <c r="E2" s="11"/>
      <c r="F2" s="11"/>
      <c r="G2" s="11"/>
      <c r="H2" s="6"/>
    </row>
    <row r="3" spans="2:8">
      <c r="B3" s="7"/>
      <c r="C3" s="13" t="s">
        <v>2115</v>
      </c>
      <c r="D3" s="2"/>
      <c r="E3" s="2"/>
      <c r="F3" s="2"/>
      <c r="G3" s="2"/>
      <c r="H3" s="8"/>
    </row>
    <row r="4" spans="2:8" ht="26.25">
      <c r="B4" s="7"/>
      <c r="C4" s="376" t="s">
        <v>772</v>
      </c>
      <c r="D4" s="2"/>
      <c r="E4" s="2"/>
      <c r="F4" s="2"/>
      <c r="G4" s="95" t="s">
        <v>605</v>
      </c>
      <c r="H4" s="8"/>
    </row>
    <row r="5" spans="2:8" ht="67.5">
      <c r="B5" s="7"/>
      <c r="C5" s="223" t="s">
        <v>222</v>
      </c>
      <c r="D5" s="258" t="s">
        <v>221</v>
      </c>
      <c r="E5" s="224" t="s">
        <v>1052</v>
      </c>
      <c r="F5" s="217" t="s">
        <v>152</v>
      </c>
      <c r="G5" s="217" t="s">
        <v>1084</v>
      </c>
      <c r="H5" s="8"/>
    </row>
    <row r="6" spans="2:9">
      <c r="B6" s="7"/>
      <c r="C6" s="136" t="s">
        <v>651</v>
      </c>
      <c r="D6" s="133">
        <v>1</v>
      </c>
      <c r="E6" s="421">
        <v>115050</v>
      </c>
      <c r="F6" s="420">
        <v>220</v>
      </c>
      <c r="G6" s="392">
        <v>522954.54545454547</v>
      </c>
      <c r="H6" s="8"/>
      <c r="I6" s="474"/>
    </row>
    <row r="7" spans="2:9">
      <c r="B7" s="7"/>
      <c r="C7" s="136" t="s">
        <v>401</v>
      </c>
      <c r="D7" s="133">
        <v>2</v>
      </c>
      <c r="E7" s="421">
        <v>13772</v>
      </c>
      <c r="F7" s="420">
        <v>45</v>
      </c>
      <c r="G7" s="392">
        <v>306044.44444444444</v>
      </c>
      <c r="H7" s="8"/>
      <c r="I7" s="474"/>
    </row>
    <row r="8" spans="2:9">
      <c r="B8" s="7"/>
      <c r="C8" s="136" t="s">
        <v>662</v>
      </c>
      <c r="D8" s="133">
        <v>3</v>
      </c>
      <c r="E8" s="421">
        <v>1309</v>
      </c>
      <c r="F8" s="420">
        <v>5</v>
      </c>
      <c r="G8" s="392">
        <v>261800</v>
      </c>
      <c r="H8" s="8"/>
      <c r="I8" s="474"/>
    </row>
    <row r="9" spans="2:9">
      <c r="B9" s="7"/>
      <c r="C9" s="136" t="s">
        <v>380</v>
      </c>
      <c r="D9" s="133">
        <v>4</v>
      </c>
      <c r="E9" s="421">
        <v>186513</v>
      </c>
      <c r="F9" s="420">
        <v>895</v>
      </c>
      <c r="G9" s="392">
        <v>208394.41340782121</v>
      </c>
      <c r="H9" s="8"/>
      <c r="I9" s="474"/>
    </row>
    <row r="10" spans="2:9">
      <c r="B10" s="7"/>
      <c r="C10" s="136" t="s">
        <v>596</v>
      </c>
      <c r="D10" s="133">
        <v>5</v>
      </c>
      <c r="E10" s="421">
        <v>24730</v>
      </c>
      <c r="F10" s="420">
        <v>140</v>
      </c>
      <c r="G10" s="392">
        <v>176642.85714285713</v>
      </c>
      <c r="H10" s="8"/>
      <c r="I10" s="474"/>
    </row>
    <row r="11" spans="2:9">
      <c r="B11" s="7"/>
      <c r="C11" s="136" t="s">
        <v>218</v>
      </c>
      <c r="D11" s="133">
        <v>6</v>
      </c>
      <c r="E11" s="421">
        <v>780496</v>
      </c>
      <c r="F11" s="420">
        <v>6515</v>
      </c>
      <c r="G11" s="392">
        <v>119799.84650805833</v>
      </c>
      <c r="H11" s="8"/>
      <c r="I11" s="474"/>
    </row>
    <row r="12" spans="2:8">
      <c r="B12" s="7"/>
      <c r="C12" s="136" t="s">
        <v>213</v>
      </c>
      <c r="D12" s="133">
        <v>7</v>
      </c>
      <c r="E12" s="421">
        <v>566597</v>
      </c>
      <c r="F12" s="420">
        <v>5280</v>
      </c>
      <c r="G12" s="392">
        <v>107310.03787878789</v>
      </c>
      <c r="H12" s="8"/>
    </row>
    <row r="13" spans="2:8">
      <c r="B13" s="7"/>
      <c r="C13" s="136" t="s">
        <v>214</v>
      </c>
      <c r="D13" s="133">
        <v>8</v>
      </c>
      <c r="E13" s="421">
        <v>382104</v>
      </c>
      <c r="F13" s="420">
        <v>3630</v>
      </c>
      <c r="G13" s="392">
        <v>105262.80991735536</v>
      </c>
      <c r="H13" s="8"/>
    </row>
    <row r="14" spans="2:8">
      <c r="B14" s="7"/>
      <c r="C14" s="136" t="s">
        <v>392</v>
      </c>
      <c r="D14" s="133">
        <v>9</v>
      </c>
      <c r="E14" s="421">
        <v>63739</v>
      </c>
      <c r="F14" s="420">
        <v>670</v>
      </c>
      <c r="G14" s="392">
        <v>95132.835820895518</v>
      </c>
      <c r="H14" s="8"/>
    </row>
    <row r="15" spans="2:8">
      <c r="B15" s="7"/>
      <c r="C15" s="136" t="s">
        <v>328</v>
      </c>
      <c r="D15" s="133">
        <v>10</v>
      </c>
      <c r="E15" s="421">
        <v>114826</v>
      </c>
      <c r="F15" s="420">
        <v>1275</v>
      </c>
      <c r="G15" s="392">
        <v>90059.607843137259</v>
      </c>
      <c r="H15" s="8"/>
    </row>
    <row r="16" spans="2:9">
      <c r="B16" s="7"/>
      <c r="C16" s="144" t="s">
        <v>237</v>
      </c>
      <c r="D16" s="145">
        <v>11</v>
      </c>
      <c r="E16" s="233">
        <v>520523</v>
      </c>
      <c r="F16" s="145">
        <v>6225</v>
      </c>
      <c r="G16" s="234">
        <v>83618.152610441772</v>
      </c>
      <c r="H16" s="8"/>
      <c r="I16" s="338"/>
    </row>
    <row r="17" spans="2:8">
      <c r="B17" s="7"/>
      <c r="C17" s="144" t="s">
        <v>598</v>
      </c>
      <c r="D17" s="145">
        <v>12</v>
      </c>
      <c r="E17" s="233">
        <v>3279</v>
      </c>
      <c r="F17" s="145">
        <v>40</v>
      </c>
      <c r="G17" s="234">
        <v>81975</v>
      </c>
      <c r="H17" s="8"/>
    </row>
    <row r="18" spans="2:8">
      <c r="B18" s="7"/>
      <c r="C18" s="144" t="s">
        <v>178</v>
      </c>
      <c r="D18" s="145">
        <v>13</v>
      </c>
      <c r="E18" s="233">
        <v>220380</v>
      </c>
      <c r="F18" s="145">
        <v>2750</v>
      </c>
      <c r="G18" s="234">
        <v>80138.181818181823</v>
      </c>
      <c r="H18" s="8"/>
    </row>
    <row r="19" spans="2:8">
      <c r="B19" s="7"/>
      <c r="C19" s="144" t="s">
        <v>329</v>
      </c>
      <c r="D19" s="145">
        <v>14</v>
      </c>
      <c r="E19" s="233">
        <v>78655</v>
      </c>
      <c r="F19" s="145">
        <v>990</v>
      </c>
      <c r="G19" s="234">
        <v>79449.494949494954</v>
      </c>
      <c r="H19" s="8"/>
    </row>
    <row r="20" spans="2:8">
      <c r="B20" s="7"/>
      <c r="C20" s="144" t="s">
        <v>212</v>
      </c>
      <c r="D20" s="145">
        <v>15</v>
      </c>
      <c r="E20" s="233">
        <v>210701</v>
      </c>
      <c r="F20" s="145">
        <v>2670</v>
      </c>
      <c r="G20" s="234">
        <v>78914.232209737835</v>
      </c>
      <c r="H20" s="8"/>
    </row>
    <row r="21" spans="2:8">
      <c r="B21" s="7"/>
      <c r="C21" s="144" t="s">
        <v>220</v>
      </c>
      <c r="D21" s="145">
        <v>16</v>
      </c>
      <c r="E21" s="233">
        <v>143393</v>
      </c>
      <c r="F21" s="145">
        <v>1905</v>
      </c>
      <c r="G21" s="234">
        <v>75271.91601049868</v>
      </c>
      <c r="H21" s="8"/>
    </row>
    <row r="22" spans="2:8">
      <c r="B22" s="7"/>
      <c r="C22" s="144" t="s">
        <v>632</v>
      </c>
      <c r="D22" s="145">
        <v>17</v>
      </c>
      <c r="E22" s="233">
        <v>135289</v>
      </c>
      <c r="F22" s="145">
        <v>1885</v>
      </c>
      <c r="G22" s="234">
        <v>71771.3527851459</v>
      </c>
      <c r="H22" s="8"/>
    </row>
    <row r="23" spans="2:8">
      <c r="B23" s="7"/>
      <c r="C23" s="144" t="s">
        <v>176</v>
      </c>
      <c r="D23" s="145">
        <v>18</v>
      </c>
      <c r="E23" s="233">
        <v>197374</v>
      </c>
      <c r="F23" s="145">
        <v>2790</v>
      </c>
      <c r="G23" s="234">
        <v>70743.369175627231</v>
      </c>
      <c r="H23" s="8"/>
    </row>
    <row r="24" spans="2:8">
      <c r="B24" s="7"/>
      <c r="C24" s="144" t="s">
        <v>354</v>
      </c>
      <c r="D24" s="145">
        <v>19</v>
      </c>
      <c r="E24" s="233">
        <v>43325</v>
      </c>
      <c r="F24" s="145">
        <v>615</v>
      </c>
      <c r="G24" s="234">
        <v>70447.154471544723</v>
      </c>
      <c r="H24" s="8"/>
    </row>
    <row r="25" spans="2:8">
      <c r="B25" s="7"/>
      <c r="C25" s="144" t="s">
        <v>175</v>
      </c>
      <c r="D25" s="145">
        <v>20</v>
      </c>
      <c r="E25" s="233">
        <v>289135</v>
      </c>
      <c r="F25" s="145">
        <v>4115</v>
      </c>
      <c r="G25" s="234">
        <v>70263.6695018226</v>
      </c>
      <c r="H25" s="8"/>
    </row>
    <row r="26" spans="2:8">
      <c r="B26" s="7"/>
      <c r="C26" s="144" t="s">
        <v>174</v>
      </c>
      <c r="D26" s="145">
        <v>21</v>
      </c>
      <c r="E26" s="233">
        <v>269864</v>
      </c>
      <c r="F26" s="145">
        <v>3895</v>
      </c>
      <c r="G26" s="234">
        <v>69284.724005134791</v>
      </c>
      <c r="H26" s="8"/>
    </row>
    <row r="27" spans="2:8">
      <c r="B27" s="7"/>
      <c r="C27" s="144" t="s">
        <v>211</v>
      </c>
      <c r="D27" s="145">
        <v>22</v>
      </c>
      <c r="E27" s="233">
        <v>196726</v>
      </c>
      <c r="F27" s="145">
        <v>2905</v>
      </c>
      <c r="G27" s="234">
        <v>67719.793459552486</v>
      </c>
      <c r="H27" s="8"/>
    </row>
    <row r="28" spans="2:8">
      <c r="B28" s="7"/>
      <c r="C28" s="144" t="s">
        <v>350</v>
      </c>
      <c r="D28" s="145">
        <v>23</v>
      </c>
      <c r="E28" s="233">
        <v>66005</v>
      </c>
      <c r="F28" s="145">
        <v>990</v>
      </c>
      <c r="G28" s="234">
        <v>66671.717171717173</v>
      </c>
      <c r="H28" s="8"/>
    </row>
    <row r="29" spans="2:8">
      <c r="B29" s="7"/>
      <c r="C29" s="144" t="s">
        <v>369</v>
      </c>
      <c r="D29" s="145">
        <v>24</v>
      </c>
      <c r="E29" s="233">
        <v>31853</v>
      </c>
      <c r="F29" s="145">
        <v>485</v>
      </c>
      <c r="G29" s="234">
        <v>65676.2886597938</v>
      </c>
      <c r="H29" s="8"/>
    </row>
    <row r="30" spans="2:8">
      <c r="B30" s="7"/>
      <c r="C30" s="149" t="s">
        <v>546</v>
      </c>
      <c r="D30" s="150">
        <v>25</v>
      </c>
      <c r="E30" s="235">
        <v>12759</v>
      </c>
      <c r="F30" s="150">
        <v>195</v>
      </c>
      <c r="G30" s="236">
        <v>65430.769230769227</v>
      </c>
      <c r="H30" s="8"/>
    </row>
    <row r="31" spans="2:8">
      <c r="B31" s="7"/>
      <c r="C31" s="144" t="s">
        <v>215</v>
      </c>
      <c r="D31" s="145">
        <v>26</v>
      </c>
      <c r="E31" s="233">
        <v>182419</v>
      </c>
      <c r="F31" s="145">
        <v>2815</v>
      </c>
      <c r="G31" s="234">
        <v>64802.486678507987</v>
      </c>
      <c r="H31" s="8"/>
    </row>
    <row r="32" spans="2:8">
      <c r="B32" s="7"/>
      <c r="C32" s="144" t="s">
        <v>182</v>
      </c>
      <c r="D32" s="145">
        <v>27</v>
      </c>
      <c r="E32" s="233">
        <v>102999</v>
      </c>
      <c r="F32" s="145">
        <v>1590</v>
      </c>
      <c r="G32" s="234">
        <v>64779.245283018863</v>
      </c>
      <c r="H32" s="8"/>
    </row>
    <row r="33" spans="2:8">
      <c r="B33" s="7"/>
      <c r="C33" s="144" t="s">
        <v>240</v>
      </c>
      <c r="D33" s="145">
        <v>28</v>
      </c>
      <c r="E33" s="233">
        <v>232041</v>
      </c>
      <c r="F33" s="145">
        <v>3685</v>
      </c>
      <c r="G33" s="234">
        <v>62969.063772048845</v>
      </c>
      <c r="H33" s="8"/>
    </row>
    <row r="34" spans="2:10">
      <c r="B34" s="7"/>
      <c r="C34" s="144" t="s">
        <v>322</v>
      </c>
      <c r="D34" s="145">
        <v>29</v>
      </c>
      <c r="E34" s="233">
        <v>70345</v>
      </c>
      <c r="F34" s="145">
        <v>1140</v>
      </c>
      <c r="G34" s="234">
        <v>61706.140350877191</v>
      </c>
      <c r="H34" s="8"/>
      <c r="J34" s="338"/>
    </row>
    <row r="35" spans="2:8">
      <c r="B35" s="7"/>
      <c r="C35" s="144" t="s">
        <v>219</v>
      </c>
      <c r="D35" s="145">
        <v>30</v>
      </c>
      <c r="E35" s="233">
        <v>122529</v>
      </c>
      <c r="F35" s="145">
        <v>2045</v>
      </c>
      <c r="G35" s="234">
        <v>59916.381418092911</v>
      </c>
      <c r="H35" s="8"/>
    </row>
    <row r="36" spans="2:8">
      <c r="B36" s="7"/>
      <c r="C36" s="144" t="s">
        <v>177</v>
      </c>
      <c r="D36" s="145">
        <v>31</v>
      </c>
      <c r="E36" s="233">
        <v>132971</v>
      </c>
      <c r="F36" s="145">
        <v>2220</v>
      </c>
      <c r="G36" s="234">
        <v>59896.846846846849</v>
      </c>
      <c r="H36" s="8"/>
    </row>
    <row r="37" spans="2:8">
      <c r="B37" s="7"/>
      <c r="C37" s="144" t="s">
        <v>327</v>
      </c>
      <c r="D37" s="145">
        <v>32</v>
      </c>
      <c r="E37" s="233">
        <v>55559</v>
      </c>
      <c r="F37" s="145">
        <v>985</v>
      </c>
      <c r="G37" s="234">
        <v>56405.076142131984</v>
      </c>
      <c r="H37" s="8"/>
    </row>
    <row r="38" spans="2:8">
      <c r="B38" s="7"/>
      <c r="C38" s="144" t="s">
        <v>57</v>
      </c>
      <c r="D38" s="145">
        <v>33</v>
      </c>
      <c r="E38" s="233">
        <v>95926</v>
      </c>
      <c r="F38" s="145">
        <v>1705</v>
      </c>
      <c r="G38" s="234">
        <v>56261.583577712605</v>
      </c>
      <c r="H38" s="8"/>
    </row>
    <row r="39" spans="2:8">
      <c r="B39" s="7"/>
      <c r="C39" s="144" t="s">
        <v>216</v>
      </c>
      <c r="D39" s="145">
        <v>34</v>
      </c>
      <c r="E39" s="233">
        <v>117291</v>
      </c>
      <c r="F39" s="145">
        <v>2115</v>
      </c>
      <c r="G39" s="234">
        <v>55456.737588652482</v>
      </c>
      <c r="H39" s="8"/>
    </row>
    <row r="40" spans="2:8">
      <c r="B40" s="7"/>
      <c r="C40" s="144" t="s">
        <v>274</v>
      </c>
      <c r="D40" s="145">
        <v>35</v>
      </c>
      <c r="E40" s="233">
        <v>118604</v>
      </c>
      <c r="F40" s="145">
        <v>2140</v>
      </c>
      <c r="G40" s="234">
        <v>55422.429906542056</v>
      </c>
      <c r="H40" s="8"/>
    </row>
    <row r="41" spans="2:8">
      <c r="B41" s="7"/>
      <c r="C41" s="144" t="s">
        <v>332</v>
      </c>
      <c r="D41" s="145">
        <v>36</v>
      </c>
      <c r="E41" s="233">
        <v>55946</v>
      </c>
      <c r="F41" s="145">
        <v>1030</v>
      </c>
      <c r="G41" s="234">
        <v>54316.504854368926</v>
      </c>
      <c r="H41" s="8"/>
    </row>
    <row r="42" spans="2:8">
      <c r="B42" s="7"/>
      <c r="C42" s="144" t="s">
        <v>377</v>
      </c>
      <c r="D42" s="145">
        <v>37</v>
      </c>
      <c r="E42" s="233">
        <v>21663</v>
      </c>
      <c r="F42" s="145">
        <v>405</v>
      </c>
      <c r="G42" s="234">
        <v>53488.888888888891</v>
      </c>
      <c r="H42" s="8"/>
    </row>
    <row r="43" spans="2:8">
      <c r="B43" s="7"/>
      <c r="C43" s="144" t="s">
        <v>179</v>
      </c>
      <c r="D43" s="145">
        <v>38</v>
      </c>
      <c r="E43" s="233">
        <v>119345</v>
      </c>
      <c r="F43" s="145">
        <v>2295</v>
      </c>
      <c r="G43" s="234">
        <v>52002.178649237474</v>
      </c>
      <c r="H43" s="8"/>
    </row>
    <row r="44" spans="2:8">
      <c r="B44" s="7"/>
      <c r="C44" s="144" t="s">
        <v>420</v>
      </c>
      <c r="D44" s="145">
        <v>39</v>
      </c>
      <c r="E44" s="233">
        <v>1258</v>
      </c>
      <c r="F44" s="145">
        <v>25</v>
      </c>
      <c r="G44" s="234">
        <v>50320</v>
      </c>
      <c r="H44" s="8"/>
    </row>
    <row r="45" spans="2:8">
      <c r="B45" s="7"/>
      <c r="C45" s="144" t="s">
        <v>1294</v>
      </c>
      <c r="D45" s="145">
        <v>40</v>
      </c>
      <c r="E45" s="233">
        <v>45672</v>
      </c>
      <c r="F45" s="145">
        <v>955</v>
      </c>
      <c r="G45" s="234">
        <v>47824.083769633507</v>
      </c>
      <c r="H45" s="8"/>
    </row>
    <row r="46" spans="2:8">
      <c r="B46" s="7"/>
      <c r="C46" s="144" t="s">
        <v>241</v>
      </c>
      <c r="D46" s="145">
        <v>41</v>
      </c>
      <c r="E46" s="233">
        <v>128627</v>
      </c>
      <c r="F46" s="145">
        <v>2700</v>
      </c>
      <c r="G46" s="234">
        <v>47639.629629629628</v>
      </c>
      <c r="H46" s="8"/>
    </row>
    <row r="47" spans="2:8">
      <c r="B47" s="7"/>
      <c r="C47" s="144" t="s">
        <v>326</v>
      </c>
      <c r="D47" s="145">
        <v>42</v>
      </c>
      <c r="E47" s="233">
        <v>47985</v>
      </c>
      <c r="F47" s="145">
        <v>1055</v>
      </c>
      <c r="G47" s="234">
        <v>45483.412322274882</v>
      </c>
      <c r="H47" s="8"/>
    </row>
    <row r="48" spans="2:8">
      <c r="B48" s="7"/>
      <c r="C48" s="144" t="s">
        <v>333</v>
      </c>
      <c r="D48" s="145">
        <v>43</v>
      </c>
      <c r="E48" s="233">
        <v>41872</v>
      </c>
      <c r="F48" s="145">
        <v>945</v>
      </c>
      <c r="G48" s="234">
        <v>44308.994708994709</v>
      </c>
      <c r="H48" s="8"/>
    </row>
    <row r="49" spans="2:8">
      <c r="B49" s="7"/>
      <c r="C49" s="144" t="s">
        <v>249</v>
      </c>
      <c r="D49" s="145">
        <v>44</v>
      </c>
      <c r="E49" s="233">
        <v>40069</v>
      </c>
      <c r="F49" s="145">
        <v>940</v>
      </c>
      <c r="G49" s="234">
        <v>42626.595744680846</v>
      </c>
      <c r="H49" s="8"/>
    </row>
    <row r="50" spans="2:8">
      <c r="B50" s="7"/>
      <c r="C50" s="144" t="s">
        <v>668</v>
      </c>
      <c r="D50" s="145">
        <v>45</v>
      </c>
      <c r="E50" s="233">
        <v>35365</v>
      </c>
      <c r="F50" s="145">
        <v>830</v>
      </c>
      <c r="G50" s="234">
        <v>42608.433734939761</v>
      </c>
      <c r="H50" s="8"/>
    </row>
    <row r="51" spans="2:8">
      <c r="B51" s="7"/>
      <c r="C51" s="144" t="s">
        <v>341</v>
      </c>
      <c r="D51" s="145">
        <v>46</v>
      </c>
      <c r="E51" s="233">
        <v>44228</v>
      </c>
      <c r="F51" s="145">
        <v>1055</v>
      </c>
      <c r="G51" s="234">
        <v>41922.274881516583</v>
      </c>
      <c r="H51" s="8"/>
    </row>
    <row r="52" spans="2:8">
      <c r="B52" s="7"/>
      <c r="C52" s="144" t="s">
        <v>399</v>
      </c>
      <c r="D52" s="145">
        <v>47</v>
      </c>
      <c r="E52" s="233">
        <v>9309</v>
      </c>
      <c r="F52" s="145">
        <v>235</v>
      </c>
      <c r="G52" s="234">
        <v>39612.765957446813</v>
      </c>
      <c r="H52" s="8"/>
    </row>
    <row r="53" spans="2:8">
      <c r="B53" s="7"/>
      <c r="C53" s="144" t="s">
        <v>505</v>
      </c>
      <c r="D53" s="145">
        <v>48</v>
      </c>
      <c r="E53" s="233">
        <v>18380</v>
      </c>
      <c r="F53" s="145">
        <v>465</v>
      </c>
      <c r="G53" s="234">
        <v>39526.8817204301</v>
      </c>
      <c r="H53" s="8"/>
    </row>
    <row r="54" spans="2:8">
      <c r="B54" s="7"/>
      <c r="C54" s="144" t="s">
        <v>347</v>
      </c>
      <c r="D54" s="145">
        <v>49</v>
      </c>
      <c r="E54" s="233">
        <v>41556</v>
      </c>
      <c r="F54" s="145">
        <v>1070</v>
      </c>
      <c r="G54" s="234">
        <v>38837.3831775701</v>
      </c>
      <c r="H54" s="8"/>
    </row>
    <row r="55" spans="2:8">
      <c r="B55" s="7"/>
      <c r="C55" s="144" t="s">
        <v>331</v>
      </c>
      <c r="D55" s="145">
        <v>50</v>
      </c>
      <c r="E55" s="233">
        <v>34179</v>
      </c>
      <c r="F55" s="145">
        <v>920</v>
      </c>
      <c r="G55" s="234">
        <v>37151.086956521736</v>
      </c>
      <c r="H55" s="8"/>
    </row>
    <row r="56" spans="2:8">
      <c r="B56" s="7"/>
      <c r="C56" s="144" t="s">
        <v>344</v>
      </c>
      <c r="D56" s="145">
        <v>51</v>
      </c>
      <c r="E56" s="233">
        <v>46392</v>
      </c>
      <c r="F56" s="145">
        <v>1250</v>
      </c>
      <c r="G56" s="234">
        <v>37113.6</v>
      </c>
      <c r="H56" s="8"/>
    </row>
    <row r="57" spans="2:8">
      <c r="B57" s="7"/>
      <c r="C57" s="144" t="s">
        <v>180</v>
      </c>
      <c r="D57" s="145">
        <v>52</v>
      </c>
      <c r="E57" s="233">
        <v>56498</v>
      </c>
      <c r="F57" s="145">
        <v>1590</v>
      </c>
      <c r="G57" s="234">
        <v>35533.333333333328</v>
      </c>
      <c r="H57" s="8"/>
    </row>
    <row r="58" spans="2:8">
      <c r="B58" s="7"/>
      <c r="C58" s="144" t="s">
        <v>358</v>
      </c>
      <c r="D58" s="145">
        <v>53</v>
      </c>
      <c r="E58" s="233">
        <v>29485</v>
      </c>
      <c r="F58" s="145">
        <v>835</v>
      </c>
      <c r="G58" s="234">
        <v>35311.377245508978</v>
      </c>
      <c r="H58" s="8"/>
    </row>
    <row r="59" spans="2:8">
      <c r="B59" s="7"/>
      <c r="C59" s="144" t="s">
        <v>379</v>
      </c>
      <c r="D59" s="145">
        <v>54</v>
      </c>
      <c r="E59" s="233">
        <v>20547</v>
      </c>
      <c r="F59" s="145">
        <v>595</v>
      </c>
      <c r="G59" s="234">
        <v>34532.7731092437</v>
      </c>
      <c r="H59" s="8"/>
    </row>
    <row r="60" spans="2:8">
      <c r="B60" s="7"/>
      <c r="C60" s="144" t="s">
        <v>383</v>
      </c>
      <c r="D60" s="145">
        <v>55</v>
      </c>
      <c r="E60" s="233">
        <v>17741</v>
      </c>
      <c r="F60" s="145">
        <v>535</v>
      </c>
      <c r="G60" s="234">
        <v>33160.7476635514</v>
      </c>
      <c r="H60" s="8"/>
    </row>
    <row r="61" spans="2:8">
      <c r="B61" s="7"/>
      <c r="C61" s="144" t="s">
        <v>365</v>
      </c>
      <c r="D61" s="145">
        <v>56</v>
      </c>
      <c r="E61" s="233">
        <v>1989</v>
      </c>
      <c r="F61" s="145">
        <v>60</v>
      </c>
      <c r="G61" s="234">
        <v>33150</v>
      </c>
      <c r="H61" s="8"/>
    </row>
    <row r="62" spans="2:8">
      <c r="B62" s="7"/>
      <c r="C62" s="144" t="s">
        <v>348</v>
      </c>
      <c r="D62" s="145">
        <v>57</v>
      </c>
      <c r="E62" s="233">
        <v>14851</v>
      </c>
      <c r="F62" s="145">
        <v>510</v>
      </c>
      <c r="G62" s="234">
        <v>29119.607843137255</v>
      </c>
      <c r="H62" s="8"/>
    </row>
    <row r="63" spans="2:8">
      <c r="B63" s="7"/>
      <c r="C63" s="144" t="s">
        <v>1164</v>
      </c>
      <c r="D63" s="145">
        <v>58</v>
      </c>
      <c r="E63" s="233">
        <v>142</v>
      </c>
      <c r="F63" s="145">
        <v>5</v>
      </c>
      <c r="G63" s="234">
        <v>28400</v>
      </c>
      <c r="H63" s="8"/>
    </row>
    <row r="64" spans="2:8">
      <c r="B64" s="7"/>
      <c r="C64" s="144" t="s">
        <v>415</v>
      </c>
      <c r="D64" s="145">
        <v>59</v>
      </c>
      <c r="E64" s="233">
        <v>4878</v>
      </c>
      <c r="F64" s="145">
        <v>175</v>
      </c>
      <c r="G64" s="234">
        <v>27874.285714285714</v>
      </c>
      <c r="H64" s="8"/>
    </row>
    <row r="65" spans="2:8">
      <c r="B65" s="7"/>
      <c r="C65" s="144" t="s">
        <v>389</v>
      </c>
      <c r="D65" s="145">
        <v>60</v>
      </c>
      <c r="E65" s="233">
        <v>13024</v>
      </c>
      <c r="F65" s="145">
        <v>490</v>
      </c>
      <c r="G65" s="234">
        <v>26579.591836734693</v>
      </c>
      <c r="H65" s="8"/>
    </row>
    <row r="66" spans="2:8">
      <c r="B66" s="7"/>
      <c r="C66" s="144" t="s">
        <v>610</v>
      </c>
      <c r="D66" s="145">
        <v>61</v>
      </c>
      <c r="E66" s="233">
        <v>383</v>
      </c>
      <c r="F66" s="145">
        <v>15</v>
      </c>
      <c r="G66" s="234">
        <v>25533.333333333336</v>
      </c>
      <c r="H66" s="8"/>
    </row>
    <row r="67" spans="2:8">
      <c r="B67" s="7"/>
      <c r="C67" s="144" t="s">
        <v>477</v>
      </c>
      <c r="D67" s="145">
        <v>62</v>
      </c>
      <c r="E67" s="233">
        <v>17937</v>
      </c>
      <c r="F67" s="145">
        <v>715</v>
      </c>
      <c r="G67" s="234">
        <v>25086.713286713286</v>
      </c>
      <c r="H67" s="8"/>
    </row>
    <row r="68" spans="2:8">
      <c r="B68" s="7"/>
      <c r="C68" s="144" t="s">
        <v>654</v>
      </c>
      <c r="D68" s="145">
        <v>63</v>
      </c>
      <c r="E68" s="233">
        <v>18388</v>
      </c>
      <c r="F68" s="145">
        <v>735</v>
      </c>
      <c r="G68" s="234">
        <v>25017.687074829933</v>
      </c>
      <c r="H68" s="8"/>
    </row>
    <row r="69" spans="2:8">
      <c r="B69" s="7"/>
      <c r="C69" s="144" t="s">
        <v>773</v>
      </c>
      <c r="D69" s="145">
        <v>64</v>
      </c>
      <c r="E69" s="233">
        <v>7202</v>
      </c>
      <c r="F69" s="145">
        <v>290</v>
      </c>
      <c r="G69" s="234">
        <v>24834.482758620692</v>
      </c>
      <c r="H69" s="8"/>
    </row>
    <row r="70" spans="2:8">
      <c r="B70" s="7"/>
      <c r="C70" s="144" t="s">
        <v>368</v>
      </c>
      <c r="D70" s="145">
        <v>65</v>
      </c>
      <c r="E70" s="233">
        <v>15591</v>
      </c>
      <c r="F70" s="145">
        <v>640</v>
      </c>
      <c r="G70" s="234">
        <v>24360.9375</v>
      </c>
      <c r="H70" s="8"/>
    </row>
    <row r="71" spans="2:8">
      <c r="B71" s="7"/>
      <c r="C71" s="144" t="s">
        <v>422</v>
      </c>
      <c r="D71" s="145">
        <v>66</v>
      </c>
      <c r="E71" s="233">
        <v>363</v>
      </c>
      <c r="F71" s="145">
        <v>15</v>
      </c>
      <c r="G71" s="234">
        <v>24200</v>
      </c>
      <c r="H71" s="8"/>
    </row>
    <row r="72" spans="2:8">
      <c r="B72" s="7"/>
      <c r="C72" s="144" t="s">
        <v>366</v>
      </c>
      <c r="D72" s="145">
        <v>67</v>
      </c>
      <c r="E72" s="233">
        <v>6835</v>
      </c>
      <c r="F72" s="145">
        <v>320</v>
      </c>
      <c r="G72" s="234">
        <v>21359.375</v>
      </c>
      <c r="H72" s="8"/>
    </row>
    <row r="73" spans="2:8">
      <c r="B73" s="7"/>
      <c r="C73" s="144" t="s">
        <v>390</v>
      </c>
      <c r="D73" s="145">
        <v>68</v>
      </c>
      <c r="E73" s="233">
        <v>9474</v>
      </c>
      <c r="F73" s="145">
        <v>450</v>
      </c>
      <c r="G73" s="234">
        <v>21053.333333333336</v>
      </c>
      <c r="H73" s="8"/>
    </row>
    <row r="74" spans="2:8">
      <c r="B74" s="7"/>
      <c r="C74" s="144" t="s">
        <v>665</v>
      </c>
      <c r="D74" s="145">
        <v>69</v>
      </c>
      <c r="E74" s="233">
        <v>687</v>
      </c>
      <c r="F74" s="145">
        <v>35</v>
      </c>
      <c r="G74" s="234">
        <v>19628.571428571431</v>
      </c>
      <c r="H74" s="8"/>
    </row>
    <row r="75" spans="2:8">
      <c r="B75" s="7"/>
      <c r="C75" s="144" t="s">
        <v>367</v>
      </c>
      <c r="D75" s="145">
        <v>70</v>
      </c>
      <c r="E75" s="233">
        <v>16329</v>
      </c>
      <c r="F75" s="145">
        <v>840</v>
      </c>
      <c r="G75" s="234">
        <v>19439.285714285714</v>
      </c>
      <c r="H75" s="8"/>
    </row>
    <row r="76" spans="2:8">
      <c r="B76" s="7"/>
      <c r="C76" s="144" t="s">
        <v>746</v>
      </c>
      <c r="D76" s="145">
        <v>71</v>
      </c>
      <c r="E76" s="233">
        <v>13333</v>
      </c>
      <c r="F76" s="145">
        <v>730</v>
      </c>
      <c r="G76" s="234">
        <v>18264.383561643837</v>
      </c>
      <c r="H76" s="8"/>
    </row>
    <row r="77" spans="2:8">
      <c r="B77" s="7"/>
      <c r="C77" s="144" t="s">
        <v>744</v>
      </c>
      <c r="D77" s="145">
        <v>72</v>
      </c>
      <c r="E77" s="233">
        <v>1693</v>
      </c>
      <c r="F77" s="145">
        <v>100</v>
      </c>
      <c r="G77" s="234">
        <v>16930</v>
      </c>
      <c r="H77" s="8"/>
    </row>
    <row r="78" spans="2:8">
      <c r="B78" s="7"/>
      <c r="C78" s="144" t="s">
        <v>418</v>
      </c>
      <c r="D78" s="145">
        <v>73</v>
      </c>
      <c r="E78" s="233">
        <v>422</v>
      </c>
      <c r="F78" s="145">
        <v>25</v>
      </c>
      <c r="G78" s="234">
        <v>16880</v>
      </c>
      <c r="H78" s="8"/>
    </row>
    <row r="79" spans="2:8">
      <c r="B79" s="7"/>
      <c r="C79" s="144" t="s">
        <v>339</v>
      </c>
      <c r="D79" s="145">
        <v>74</v>
      </c>
      <c r="E79" s="233">
        <v>14963</v>
      </c>
      <c r="F79" s="145">
        <v>890</v>
      </c>
      <c r="G79" s="234">
        <v>16812.3595505618</v>
      </c>
      <c r="H79" s="8"/>
    </row>
    <row r="80" spans="2:8">
      <c r="B80" s="7"/>
      <c r="C80" s="144" t="s">
        <v>398</v>
      </c>
      <c r="D80" s="145">
        <v>75</v>
      </c>
      <c r="E80" s="233">
        <v>2411</v>
      </c>
      <c r="F80" s="145">
        <v>145</v>
      </c>
      <c r="G80" s="234">
        <v>16627.586206896551</v>
      </c>
      <c r="H80" s="8"/>
    </row>
    <row r="81" spans="2:8">
      <c r="B81" s="7"/>
      <c r="C81" s="144" t="s">
        <v>338</v>
      </c>
      <c r="D81" s="145">
        <v>76</v>
      </c>
      <c r="E81" s="233">
        <v>10032</v>
      </c>
      <c r="F81" s="145">
        <v>615</v>
      </c>
      <c r="G81" s="234">
        <v>16312.195121951219</v>
      </c>
      <c r="H81" s="8"/>
    </row>
    <row r="82" spans="2:8">
      <c r="B82" s="7"/>
      <c r="C82" s="144" t="s">
        <v>670</v>
      </c>
      <c r="D82" s="145">
        <v>77</v>
      </c>
      <c r="E82" s="233">
        <v>2743</v>
      </c>
      <c r="F82" s="145">
        <v>170</v>
      </c>
      <c r="G82" s="234">
        <v>16135.294117647059</v>
      </c>
      <c r="H82" s="8"/>
    </row>
    <row r="83" spans="2:8">
      <c r="B83" s="7"/>
      <c r="C83" s="144" t="s">
        <v>324</v>
      </c>
      <c r="D83" s="145">
        <v>78</v>
      </c>
      <c r="E83" s="233">
        <v>14772</v>
      </c>
      <c r="F83" s="145">
        <v>1010</v>
      </c>
      <c r="G83" s="234">
        <v>14625.742574257427</v>
      </c>
      <c r="H83" s="8"/>
    </row>
    <row r="84" spans="2:8">
      <c r="B84" s="7"/>
      <c r="C84" s="144" t="s">
        <v>397</v>
      </c>
      <c r="D84" s="145">
        <v>79</v>
      </c>
      <c r="E84" s="233">
        <v>2232</v>
      </c>
      <c r="F84" s="145">
        <v>155</v>
      </c>
      <c r="G84" s="234">
        <v>14400</v>
      </c>
      <c r="H84" s="8"/>
    </row>
    <row r="85" spans="2:8">
      <c r="B85" s="7"/>
      <c r="C85" s="144" t="s">
        <v>346</v>
      </c>
      <c r="D85" s="145">
        <v>80</v>
      </c>
      <c r="E85" s="233">
        <v>13216</v>
      </c>
      <c r="F85" s="145">
        <v>1010</v>
      </c>
      <c r="G85" s="234">
        <v>13085.148514851484</v>
      </c>
      <c r="H85" s="8"/>
    </row>
    <row r="86" spans="2:8">
      <c r="B86" s="7"/>
      <c r="C86" s="144" t="s">
        <v>373</v>
      </c>
      <c r="D86" s="145">
        <v>81</v>
      </c>
      <c r="E86" s="233">
        <v>1372</v>
      </c>
      <c r="F86" s="145">
        <v>110</v>
      </c>
      <c r="G86" s="234">
        <v>12472.727272727272</v>
      </c>
      <c r="H86" s="8"/>
    </row>
    <row r="87" spans="2:8">
      <c r="B87" s="7"/>
      <c r="C87" s="144" t="s">
        <v>321</v>
      </c>
      <c r="D87" s="145">
        <v>82</v>
      </c>
      <c r="E87" s="233">
        <v>15912</v>
      </c>
      <c r="F87" s="145">
        <v>1350</v>
      </c>
      <c r="G87" s="234">
        <v>11786.666666666668</v>
      </c>
      <c r="H87" s="8"/>
    </row>
    <row r="88" spans="2:8">
      <c r="B88" s="7"/>
      <c r="C88" s="144" t="s">
        <v>416</v>
      </c>
      <c r="D88" s="145">
        <v>83</v>
      </c>
      <c r="E88" s="233">
        <v>1877</v>
      </c>
      <c r="F88" s="145">
        <v>165</v>
      </c>
      <c r="G88" s="234">
        <v>11375.757575757576</v>
      </c>
      <c r="H88" s="8"/>
    </row>
    <row r="89" spans="2:8">
      <c r="B89" s="7"/>
      <c r="C89" s="144" t="s">
        <v>629</v>
      </c>
      <c r="D89" s="145">
        <v>84</v>
      </c>
      <c r="E89" s="233">
        <v>8526</v>
      </c>
      <c r="F89" s="145">
        <v>785</v>
      </c>
      <c r="G89" s="234">
        <v>10861.146496815287</v>
      </c>
      <c r="H89" s="8"/>
    </row>
    <row r="90" spans="2:8">
      <c r="B90" s="7"/>
      <c r="C90" s="144" t="s">
        <v>349</v>
      </c>
      <c r="D90" s="145">
        <v>85</v>
      </c>
      <c r="E90" s="233">
        <v>13431</v>
      </c>
      <c r="F90" s="145">
        <v>1245</v>
      </c>
      <c r="G90" s="234">
        <v>10787.951807228916</v>
      </c>
      <c r="H90" s="8"/>
    </row>
    <row r="91" spans="2:8">
      <c r="B91" s="7"/>
      <c r="C91" s="144" t="s">
        <v>394</v>
      </c>
      <c r="D91" s="145">
        <v>86</v>
      </c>
      <c r="E91" s="233">
        <v>860</v>
      </c>
      <c r="F91" s="145">
        <v>80</v>
      </c>
      <c r="G91" s="234">
        <v>10750</v>
      </c>
      <c r="H91" s="8"/>
    </row>
    <row r="92" spans="2:8">
      <c r="B92" s="7"/>
      <c r="C92" s="144" t="s">
        <v>996</v>
      </c>
      <c r="D92" s="145">
        <v>87</v>
      </c>
      <c r="E92" s="233">
        <v>160</v>
      </c>
      <c r="F92" s="145">
        <v>15</v>
      </c>
      <c r="G92" s="234">
        <v>10666.666666666666</v>
      </c>
      <c r="H92" s="8"/>
    </row>
    <row r="93" spans="2:8">
      <c r="B93" s="7"/>
      <c r="C93" s="144" t="s">
        <v>371</v>
      </c>
      <c r="D93" s="145">
        <v>88</v>
      </c>
      <c r="E93" s="233">
        <v>5652</v>
      </c>
      <c r="F93" s="145">
        <v>530</v>
      </c>
      <c r="G93" s="234">
        <v>10664.150943396226</v>
      </c>
      <c r="H93" s="8"/>
    </row>
    <row r="94" spans="2:8">
      <c r="B94" s="7"/>
      <c r="C94" s="144" t="s">
        <v>340</v>
      </c>
      <c r="D94" s="145">
        <v>89</v>
      </c>
      <c r="E94" s="233">
        <v>17527</v>
      </c>
      <c r="F94" s="145">
        <v>1650</v>
      </c>
      <c r="G94" s="234">
        <v>10622.424242424244</v>
      </c>
      <c r="H94" s="8"/>
    </row>
    <row r="95" spans="2:8">
      <c r="B95" s="7"/>
      <c r="C95" s="144" t="s">
        <v>330</v>
      </c>
      <c r="D95" s="145">
        <v>90</v>
      </c>
      <c r="E95" s="233">
        <v>15405</v>
      </c>
      <c r="F95" s="145">
        <v>1525</v>
      </c>
      <c r="G95" s="234">
        <v>10101.639344262296</v>
      </c>
      <c r="H95" s="8"/>
    </row>
    <row r="96" spans="2:8">
      <c r="B96" s="7"/>
      <c r="C96" s="144" t="s">
        <v>486</v>
      </c>
      <c r="D96" s="145">
        <v>91</v>
      </c>
      <c r="E96" s="233">
        <v>16148</v>
      </c>
      <c r="F96" s="145">
        <v>1600</v>
      </c>
      <c r="G96" s="234">
        <v>10092.5</v>
      </c>
      <c r="H96" s="8"/>
    </row>
    <row r="97" spans="2:8">
      <c r="B97" s="7"/>
      <c r="C97" s="144" t="s">
        <v>351</v>
      </c>
      <c r="D97" s="145">
        <v>92</v>
      </c>
      <c r="E97" s="233">
        <v>9185</v>
      </c>
      <c r="F97" s="145">
        <v>930</v>
      </c>
      <c r="G97" s="234">
        <v>9876.3440860215051</v>
      </c>
      <c r="H97" s="8"/>
    </row>
    <row r="98" spans="2:8">
      <c r="B98" s="7"/>
      <c r="C98" s="144" t="s">
        <v>352</v>
      </c>
      <c r="D98" s="145">
        <v>93</v>
      </c>
      <c r="E98" s="233">
        <v>8011</v>
      </c>
      <c r="F98" s="145">
        <v>815</v>
      </c>
      <c r="G98" s="234">
        <v>9829.4478527607371</v>
      </c>
      <c r="H98" s="8"/>
    </row>
    <row r="99" spans="2:8">
      <c r="B99" s="7"/>
      <c r="C99" s="144" t="s">
        <v>323</v>
      </c>
      <c r="D99" s="145">
        <v>94</v>
      </c>
      <c r="E99" s="233">
        <v>11353</v>
      </c>
      <c r="F99" s="145">
        <v>1170</v>
      </c>
      <c r="G99" s="234">
        <v>9703.4188034188028</v>
      </c>
      <c r="H99" s="8"/>
    </row>
    <row r="100" spans="2:8">
      <c r="B100" s="7"/>
      <c r="C100" s="144" t="s">
        <v>385</v>
      </c>
      <c r="D100" s="145">
        <v>95</v>
      </c>
      <c r="E100" s="233">
        <v>1005</v>
      </c>
      <c r="F100" s="145">
        <v>105</v>
      </c>
      <c r="G100" s="234">
        <v>9571.42857142857</v>
      </c>
      <c r="H100" s="8"/>
    </row>
    <row r="101" spans="2:8">
      <c r="B101" s="7"/>
      <c r="C101" s="144" t="s">
        <v>356</v>
      </c>
      <c r="D101" s="145">
        <v>96</v>
      </c>
      <c r="E101" s="233">
        <v>7304</v>
      </c>
      <c r="F101" s="145">
        <v>810</v>
      </c>
      <c r="G101" s="234">
        <v>9017.2839506172841</v>
      </c>
      <c r="H101" s="8"/>
    </row>
    <row r="102" spans="2:8">
      <c r="B102" s="7"/>
      <c r="C102" s="144" t="s">
        <v>335</v>
      </c>
      <c r="D102" s="145">
        <v>97</v>
      </c>
      <c r="E102" s="233">
        <v>3731</v>
      </c>
      <c r="F102" s="145">
        <v>415</v>
      </c>
      <c r="G102" s="234">
        <v>8990.3614457831336</v>
      </c>
      <c r="H102" s="8"/>
    </row>
    <row r="103" spans="2:8">
      <c r="B103" s="7"/>
      <c r="C103" s="144" t="s">
        <v>378</v>
      </c>
      <c r="D103" s="145">
        <v>98</v>
      </c>
      <c r="E103" s="233">
        <v>6310</v>
      </c>
      <c r="F103" s="145">
        <v>705</v>
      </c>
      <c r="G103" s="234">
        <v>8950.3546099290779</v>
      </c>
      <c r="H103" s="8"/>
    </row>
    <row r="104" spans="2:8">
      <c r="B104" s="7"/>
      <c r="C104" s="144" t="s">
        <v>372</v>
      </c>
      <c r="D104" s="145">
        <v>99</v>
      </c>
      <c r="E104" s="233">
        <v>3457</v>
      </c>
      <c r="F104" s="145">
        <v>395</v>
      </c>
      <c r="G104" s="234">
        <v>8751.8987341772154</v>
      </c>
      <c r="H104" s="8"/>
    </row>
    <row r="105" spans="2:8">
      <c r="B105" s="7"/>
      <c r="C105" s="144" t="s">
        <v>414</v>
      </c>
      <c r="D105" s="145">
        <v>100</v>
      </c>
      <c r="E105" s="233">
        <v>2015</v>
      </c>
      <c r="F105" s="145">
        <v>235</v>
      </c>
      <c r="G105" s="234">
        <v>8574.468085106384</v>
      </c>
      <c r="H105" s="8"/>
    </row>
    <row r="106" spans="2:8">
      <c r="B106" s="7"/>
      <c r="C106" s="144" t="s">
        <v>395</v>
      </c>
      <c r="D106" s="145">
        <v>101</v>
      </c>
      <c r="E106" s="233">
        <v>3463</v>
      </c>
      <c r="F106" s="145">
        <v>405</v>
      </c>
      <c r="G106" s="234">
        <v>8550.6172839506162</v>
      </c>
      <c r="H106" s="8"/>
    </row>
    <row r="107" spans="2:8">
      <c r="B107" s="7"/>
      <c r="C107" s="144" t="s">
        <v>325</v>
      </c>
      <c r="D107" s="145">
        <v>102</v>
      </c>
      <c r="E107" s="233">
        <v>13313</v>
      </c>
      <c r="F107" s="145">
        <v>1560</v>
      </c>
      <c r="G107" s="234">
        <v>8533.9743589743575</v>
      </c>
      <c r="H107" s="8"/>
    </row>
    <row r="108" spans="2:8">
      <c r="B108" s="7"/>
      <c r="C108" s="144" t="s">
        <v>655</v>
      </c>
      <c r="D108" s="145">
        <v>103</v>
      </c>
      <c r="E108" s="233">
        <v>4653</v>
      </c>
      <c r="F108" s="145">
        <v>555</v>
      </c>
      <c r="G108" s="234">
        <v>8383.7837837837833</v>
      </c>
      <c r="H108" s="8"/>
    </row>
    <row r="109" spans="2:8">
      <c r="B109" s="7"/>
      <c r="C109" s="144" t="s">
        <v>381</v>
      </c>
      <c r="D109" s="145">
        <v>104</v>
      </c>
      <c r="E109" s="233">
        <v>5544</v>
      </c>
      <c r="F109" s="145">
        <v>675</v>
      </c>
      <c r="G109" s="234">
        <v>8213.3333333333321</v>
      </c>
      <c r="H109" s="8"/>
    </row>
    <row r="110" spans="2:8">
      <c r="B110" s="7"/>
      <c r="C110" s="144" t="s">
        <v>374</v>
      </c>
      <c r="D110" s="145">
        <v>105</v>
      </c>
      <c r="E110" s="233">
        <v>5477</v>
      </c>
      <c r="F110" s="145">
        <v>710</v>
      </c>
      <c r="G110" s="234">
        <v>7714.0845070422529</v>
      </c>
      <c r="H110" s="8"/>
    </row>
    <row r="111" spans="2:8">
      <c r="B111" s="7"/>
      <c r="C111" s="144" t="s">
        <v>342</v>
      </c>
      <c r="D111" s="145">
        <v>106</v>
      </c>
      <c r="E111" s="233">
        <v>6663</v>
      </c>
      <c r="F111" s="145">
        <v>865</v>
      </c>
      <c r="G111" s="234">
        <v>7702.8901734104047</v>
      </c>
      <c r="H111" s="8"/>
    </row>
    <row r="112" spans="2:8">
      <c r="B112" s="7"/>
      <c r="C112" s="144" t="s">
        <v>393</v>
      </c>
      <c r="D112" s="145">
        <v>107</v>
      </c>
      <c r="E112" s="233">
        <v>4279</v>
      </c>
      <c r="F112" s="145">
        <v>585</v>
      </c>
      <c r="G112" s="234">
        <v>7314.5299145299141</v>
      </c>
      <c r="H112" s="8"/>
    </row>
    <row r="113" spans="2:8">
      <c r="B113" s="7"/>
      <c r="C113" s="144" t="s">
        <v>1073</v>
      </c>
      <c r="D113" s="350">
        <v>108</v>
      </c>
      <c r="E113" s="233">
        <v>36</v>
      </c>
      <c r="F113" s="145">
        <v>5</v>
      </c>
      <c r="G113" s="234">
        <v>7200</v>
      </c>
      <c r="H113" s="8"/>
    </row>
    <row r="114" spans="2:8">
      <c r="B114" s="7"/>
      <c r="C114" s="144" t="s">
        <v>359</v>
      </c>
      <c r="D114" s="350">
        <v>109</v>
      </c>
      <c r="E114" s="233">
        <v>6150</v>
      </c>
      <c r="F114" s="145">
        <v>865</v>
      </c>
      <c r="G114" s="234">
        <v>7109.8265895953764</v>
      </c>
      <c r="H114" s="8"/>
    </row>
    <row r="115" spans="2:8">
      <c r="B115" s="7"/>
      <c r="C115" s="144" t="s">
        <v>336</v>
      </c>
      <c r="D115" s="145">
        <v>110</v>
      </c>
      <c r="E115" s="233">
        <v>9353</v>
      </c>
      <c r="F115" s="145">
        <v>1340</v>
      </c>
      <c r="G115" s="234">
        <v>6979.8507462686566</v>
      </c>
      <c r="H115" s="8"/>
    </row>
    <row r="116" spans="2:8">
      <c r="B116" s="7"/>
      <c r="C116" s="144" t="s">
        <v>364</v>
      </c>
      <c r="D116" s="145">
        <v>111</v>
      </c>
      <c r="E116" s="233">
        <v>4822</v>
      </c>
      <c r="F116" s="145">
        <v>700</v>
      </c>
      <c r="G116" s="234">
        <v>6888.5714285714284</v>
      </c>
      <c r="H116" s="8"/>
    </row>
    <row r="117" spans="2:8">
      <c r="B117" s="7"/>
      <c r="C117" s="144" t="s">
        <v>428</v>
      </c>
      <c r="D117" s="145">
        <v>112</v>
      </c>
      <c r="E117" s="233">
        <v>271</v>
      </c>
      <c r="F117" s="145">
        <v>40</v>
      </c>
      <c r="G117" s="234">
        <v>6775</v>
      </c>
      <c r="H117" s="8"/>
    </row>
    <row r="118" spans="2:8">
      <c r="B118" s="7"/>
      <c r="C118" s="144" t="s">
        <v>345</v>
      </c>
      <c r="D118" s="145">
        <v>113</v>
      </c>
      <c r="E118" s="233">
        <v>4647</v>
      </c>
      <c r="F118" s="145">
        <v>745</v>
      </c>
      <c r="G118" s="234">
        <v>6237.58389261745</v>
      </c>
      <c r="H118" s="8"/>
    </row>
    <row r="119" spans="2:8">
      <c r="B119" s="7"/>
      <c r="C119" s="144" t="s">
        <v>658</v>
      </c>
      <c r="D119" s="145">
        <v>114</v>
      </c>
      <c r="E119" s="233">
        <v>5680</v>
      </c>
      <c r="F119" s="145">
        <v>935</v>
      </c>
      <c r="G119" s="234">
        <v>6074.8663101604279</v>
      </c>
      <c r="H119" s="8"/>
    </row>
    <row r="120" spans="2:8">
      <c r="B120" s="7"/>
      <c r="C120" s="144" t="s">
        <v>413</v>
      </c>
      <c r="D120" s="145">
        <v>115</v>
      </c>
      <c r="E120" s="233">
        <v>2223</v>
      </c>
      <c r="F120" s="145">
        <v>385</v>
      </c>
      <c r="G120" s="234">
        <v>5774.0259740259735</v>
      </c>
      <c r="H120" s="8"/>
    </row>
    <row r="121" spans="2:8">
      <c r="B121" s="7"/>
      <c r="C121" s="144" t="s">
        <v>403</v>
      </c>
      <c r="D121" s="145">
        <v>116</v>
      </c>
      <c r="E121" s="233">
        <v>1257</v>
      </c>
      <c r="F121" s="145">
        <v>220</v>
      </c>
      <c r="G121" s="234">
        <v>5713.636363636364</v>
      </c>
      <c r="H121" s="8"/>
    </row>
    <row r="122" spans="2:8">
      <c r="B122" s="7"/>
      <c r="C122" s="144" t="s">
        <v>1444</v>
      </c>
      <c r="D122" s="145">
        <v>117</v>
      </c>
      <c r="E122" s="233">
        <v>194</v>
      </c>
      <c r="F122" s="145">
        <v>35</v>
      </c>
      <c r="G122" s="234">
        <v>5542.8571428571431</v>
      </c>
      <c r="H122" s="8"/>
    </row>
    <row r="123" spans="2:8">
      <c r="B123" s="7"/>
      <c r="C123" s="144" t="s">
        <v>363</v>
      </c>
      <c r="D123" s="145">
        <v>118</v>
      </c>
      <c r="E123" s="233">
        <v>5342</v>
      </c>
      <c r="F123" s="145">
        <v>1025</v>
      </c>
      <c r="G123" s="234">
        <v>5211.707317073171</v>
      </c>
      <c r="H123" s="8"/>
    </row>
    <row r="124" spans="2:8">
      <c r="B124" s="7"/>
      <c r="C124" s="144" t="s">
        <v>425</v>
      </c>
      <c r="D124" s="145">
        <v>119</v>
      </c>
      <c r="E124" s="233">
        <v>156</v>
      </c>
      <c r="F124" s="145">
        <v>30</v>
      </c>
      <c r="G124" s="234">
        <v>5200</v>
      </c>
      <c r="H124" s="8"/>
    </row>
    <row r="125" spans="2:8">
      <c r="B125" s="7"/>
      <c r="C125" s="144" t="s">
        <v>511</v>
      </c>
      <c r="D125" s="145">
        <v>120</v>
      </c>
      <c r="E125" s="233">
        <v>1190</v>
      </c>
      <c r="F125" s="145">
        <v>270</v>
      </c>
      <c r="G125" s="234">
        <v>4407.4074074074078</v>
      </c>
      <c r="H125" s="8"/>
    </row>
    <row r="126" spans="2:8">
      <c r="B126" s="7"/>
      <c r="C126" s="144" t="s">
        <v>405</v>
      </c>
      <c r="D126" s="145">
        <v>121</v>
      </c>
      <c r="E126" s="233">
        <v>1501</v>
      </c>
      <c r="F126" s="145">
        <v>350</v>
      </c>
      <c r="G126" s="234">
        <v>4288.5714285714284</v>
      </c>
      <c r="H126" s="8"/>
    </row>
    <row r="127" spans="2:8">
      <c r="B127" s="7"/>
      <c r="C127" s="144" t="s">
        <v>652</v>
      </c>
      <c r="D127" s="145">
        <v>122</v>
      </c>
      <c r="E127" s="233">
        <v>1032</v>
      </c>
      <c r="F127" s="145">
        <v>250</v>
      </c>
      <c r="G127" s="234">
        <v>4128</v>
      </c>
      <c r="H127" s="8"/>
    </row>
    <row r="128" spans="2:8">
      <c r="B128" s="7"/>
      <c r="C128" s="144" t="s">
        <v>355</v>
      </c>
      <c r="D128" s="145">
        <v>123</v>
      </c>
      <c r="E128" s="233">
        <v>2200</v>
      </c>
      <c r="F128" s="145">
        <v>575</v>
      </c>
      <c r="G128" s="234">
        <v>3826.0869565217395</v>
      </c>
      <c r="H128" s="8"/>
    </row>
    <row r="129" spans="2:8">
      <c r="B129" s="7"/>
      <c r="C129" s="144" t="s">
        <v>1946</v>
      </c>
      <c r="D129" s="145">
        <v>124</v>
      </c>
      <c r="E129" s="233">
        <v>700</v>
      </c>
      <c r="F129" s="145">
        <v>190</v>
      </c>
      <c r="G129" s="234">
        <v>3684.2105263157896</v>
      </c>
      <c r="H129" s="8"/>
    </row>
    <row r="130" spans="2:8">
      <c r="B130" s="7"/>
      <c r="C130" s="144" t="s">
        <v>361</v>
      </c>
      <c r="D130" s="145">
        <v>125</v>
      </c>
      <c r="E130" s="233">
        <v>722</v>
      </c>
      <c r="F130" s="145">
        <v>210</v>
      </c>
      <c r="G130" s="234">
        <v>3438.0952380952385</v>
      </c>
      <c r="H130" s="8"/>
    </row>
    <row r="131" spans="2:8">
      <c r="B131" s="7"/>
      <c r="C131" s="144" t="s">
        <v>382</v>
      </c>
      <c r="D131" s="145">
        <v>126</v>
      </c>
      <c r="E131" s="233">
        <v>2157</v>
      </c>
      <c r="F131" s="145">
        <v>655</v>
      </c>
      <c r="G131" s="234">
        <v>3293.1297709923665</v>
      </c>
      <c r="H131" s="8"/>
    </row>
    <row r="132" spans="2:8">
      <c r="B132" s="7"/>
      <c r="C132" s="144" t="s">
        <v>411</v>
      </c>
      <c r="D132" s="145">
        <v>127</v>
      </c>
      <c r="E132" s="233">
        <v>820</v>
      </c>
      <c r="F132" s="145">
        <v>250</v>
      </c>
      <c r="G132" s="234">
        <v>3280</v>
      </c>
      <c r="H132" s="8"/>
    </row>
    <row r="133" spans="2:8">
      <c r="B133" s="7"/>
      <c r="C133" s="144" t="s">
        <v>597</v>
      </c>
      <c r="D133" s="270">
        <v>128</v>
      </c>
      <c r="E133" s="233">
        <v>758</v>
      </c>
      <c r="F133" s="145">
        <v>240</v>
      </c>
      <c r="G133" s="234">
        <v>3158.333333333333</v>
      </c>
      <c r="H133" s="8"/>
    </row>
    <row r="134" spans="2:8">
      <c r="B134" s="7"/>
      <c r="C134" s="144" t="s">
        <v>360</v>
      </c>
      <c r="D134" s="270">
        <v>129</v>
      </c>
      <c r="E134" s="233">
        <v>2340</v>
      </c>
      <c r="F134" s="145">
        <v>760</v>
      </c>
      <c r="G134" s="234">
        <v>3078.9473684210525</v>
      </c>
      <c r="H134" s="8"/>
    </row>
    <row r="135" spans="2:8">
      <c r="B135" s="7"/>
      <c r="C135" s="144" t="s">
        <v>1166</v>
      </c>
      <c r="D135" s="145">
        <v>130</v>
      </c>
      <c r="E135" s="233">
        <v>30</v>
      </c>
      <c r="F135" s="145">
        <v>10</v>
      </c>
      <c r="G135" s="234">
        <v>3000</v>
      </c>
      <c r="H135" s="8"/>
    </row>
    <row r="136" spans="2:8">
      <c r="B136" s="7"/>
      <c r="C136" s="144" t="s">
        <v>334</v>
      </c>
      <c r="D136" s="145">
        <v>131</v>
      </c>
      <c r="E136" s="233">
        <v>2304</v>
      </c>
      <c r="F136" s="145">
        <v>780</v>
      </c>
      <c r="G136" s="234">
        <v>2953.8461538461538</v>
      </c>
      <c r="H136" s="8"/>
    </row>
    <row r="137" spans="2:8">
      <c r="B137" s="7"/>
      <c r="C137" s="144" t="s">
        <v>353</v>
      </c>
      <c r="D137" s="145">
        <v>132</v>
      </c>
      <c r="E137" s="233">
        <v>3451</v>
      </c>
      <c r="F137" s="145">
        <v>1215</v>
      </c>
      <c r="G137" s="234">
        <v>2840.3292181069955</v>
      </c>
      <c r="H137" s="8"/>
    </row>
    <row r="138" spans="2:8">
      <c r="B138" s="7"/>
      <c r="C138" s="144" t="s">
        <v>376</v>
      </c>
      <c r="D138" s="145">
        <v>133</v>
      </c>
      <c r="E138" s="233">
        <v>1715</v>
      </c>
      <c r="F138" s="145">
        <v>625</v>
      </c>
      <c r="G138" s="234">
        <v>2744</v>
      </c>
      <c r="H138" s="8"/>
    </row>
    <row r="139" spans="2:8">
      <c r="B139" s="7"/>
      <c r="C139" s="144" t="s">
        <v>1948</v>
      </c>
      <c r="D139" s="145">
        <v>134</v>
      </c>
      <c r="E139" s="233">
        <v>82</v>
      </c>
      <c r="F139" s="145">
        <v>30</v>
      </c>
      <c r="G139" s="234">
        <v>2733.3333333333335</v>
      </c>
      <c r="H139" s="8"/>
    </row>
    <row r="140" spans="2:8">
      <c r="B140" s="7"/>
      <c r="C140" s="144" t="s">
        <v>407</v>
      </c>
      <c r="D140" s="145">
        <v>135</v>
      </c>
      <c r="E140" s="233">
        <v>384</v>
      </c>
      <c r="F140" s="145">
        <v>155</v>
      </c>
      <c r="G140" s="234">
        <v>2477.4193548387098</v>
      </c>
      <c r="H140" s="8"/>
    </row>
    <row r="141" spans="2:8">
      <c r="B141" s="7"/>
      <c r="C141" s="144" t="s">
        <v>391</v>
      </c>
      <c r="D141" s="145">
        <v>136</v>
      </c>
      <c r="E141" s="233">
        <v>895</v>
      </c>
      <c r="F141" s="145">
        <v>385</v>
      </c>
      <c r="G141" s="234">
        <v>2324.6753246753251</v>
      </c>
      <c r="H141" s="8"/>
    </row>
    <row r="142" spans="2:8">
      <c r="B142" s="7"/>
      <c r="C142" s="144" t="s">
        <v>375</v>
      </c>
      <c r="D142" s="145">
        <v>137</v>
      </c>
      <c r="E142" s="233">
        <v>1904</v>
      </c>
      <c r="F142" s="145">
        <v>850</v>
      </c>
      <c r="G142" s="234">
        <v>2240</v>
      </c>
      <c r="H142" s="8"/>
    </row>
    <row r="143" spans="2:8">
      <c r="B143" s="7"/>
      <c r="C143" s="144" t="s">
        <v>602</v>
      </c>
      <c r="D143" s="145">
        <v>138</v>
      </c>
      <c r="E143" s="233">
        <v>149</v>
      </c>
      <c r="F143" s="145">
        <v>80</v>
      </c>
      <c r="G143" s="234">
        <v>1862.5</v>
      </c>
      <c r="H143" s="8"/>
    </row>
    <row r="144" spans="2:8">
      <c r="B144" s="7"/>
      <c r="C144" s="144" t="s">
        <v>429</v>
      </c>
      <c r="D144" s="145">
        <v>139</v>
      </c>
      <c r="E144" s="233">
        <v>61</v>
      </c>
      <c r="F144" s="145">
        <v>35</v>
      </c>
      <c r="G144" s="234">
        <v>1742.8571428571429</v>
      </c>
      <c r="H144" s="8"/>
    </row>
    <row r="145" spans="2:8">
      <c r="B145" s="7"/>
      <c r="C145" s="144" t="s">
        <v>370</v>
      </c>
      <c r="D145" s="145">
        <v>140</v>
      </c>
      <c r="E145" s="233">
        <v>1028</v>
      </c>
      <c r="F145" s="145">
        <v>630</v>
      </c>
      <c r="G145" s="234">
        <v>1631.7460317460318</v>
      </c>
      <c r="H145" s="8"/>
    </row>
    <row r="146" spans="2:8">
      <c r="B146" s="7"/>
      <c r="C146" s="144" t="s">
        <v>410</v>
      </c>
      <c r="D146" s="145">
        <v>141</v>
      </c>
      <c r="E146" s="233">
        <v>557</v>
      </c>
      <c r="F146" s="145">
        <v>350</v>
      </c>
      <c r="G146" s="234">
        <v>1591.4285714285713</v>
      </c>
      <c r="H146" s="8"/>
    </row>
    <row r="147" spans="2:8">
      <c r="B147" s="7"/>
      <c r="C147" s="144" t="s">
        <v>599</v>
      </c>
      <c r="D147" s="145">
        <v>142</v>
      </c>
      <c r="E147" s="233">
        <v>200</v>
      </c>
      <c r="F147" s="145">
        <v>145</v>
      </c>
      <c r="G147" s="234">
        <v>1379.3103448275863</v>
      </c>
      <c r="H147" s="8"/>
    </row>
    <row r="148" spans="2:8">
      <c r="B148" s="7"/>
      <c r="C148" s="144" t="s">
        <v>951</v>
      </c>
      <c r="D148" s="145">
        <v>143</v>
      </c>
      <c r="E148" s="233">
        <v>84</v>
      </c>
      <c r="F148" s="145">
        <v>65</v>
      </c>
      <c r="G148" s="234">
        <v>1292.3076923076924</v>
      </c>
      <c r="H148" s="8"/>
    </row>
    <row r="149" spans="2:8">
      <c r="B149" s="7"/>
      <c r="C149" s="144" t="s">
        <v>402</v>
      </c>
      <c r="D149" s="145">
        <v>144</v>
      </c>
      <c r="E149" s="233">
        <v>308</v>
      </c>
      <c r="F149" s="145">
        <v>255</v>
      </c>
      <c r="G149" s="234">
        <v>1207.8431372549019</v>
      </c>
      <c r="H149" s="8"/>
    </row>
    <row r="150" spans="2:8">
      <c r="B150" s="7"/>
      <c r="C150" s="144" t="s">
        <v>404</v>
      </c>
      <c r="D150" s="145">
        <v>145</v>
      </c>
      <c r="E150" s="233">
        <v>203</v>
      </c>
      <c r="F150" s="145">
        <v>195</v>
      </c>
      <c r="G150" s="234">
        <v>1041.0256410256411</v>
      </c>
      <c r="H150" s="8"/>
    </row>
    <row r="151" spans="2:8">
      <c r="B151" s="7"/>
      <c r="C151" s="144" t="s">
        <v>1159</v>
      </c>
      <c r="D151" s="145">
        <v>146</v>
      </c>
      <c r="E151" s="233">
        <v>10</v>
      </c>
      <c r="F151" s="145">
        <v>10</v>
      </c>
      <c r="G151" s="234">
        <v>1000</v>
      </c>
      <c r="H151" s="8"/>
    </row>
    <row r="152" spans="2:8">
      <c r="B152" s="7"/>
      <c r="C152" s="144" t="s">
        <v>625</v>
      </c>
      <c r="D152" s="145">
        <v>147</v>
      </c>
      <c r="E152" s="233">
        <v>94</v>
      </c>
      <c r="F152" s="145">
        <v>105</v>
      </c>
      <c r="G152" s="234">
        <v>895.2380952380953</v>
      </c>
      <c r="H152" s="8"/>
    </row>
    <row r="153" spans="2:8">
      <c r="B153" s="7"/>
      <c r="C153" s="144" t="s">
        <v>601</v>
      </c>
      <c r="D153" s="145">
        <v>148</v>
      </c>
      <c r="E153" s="233">
        <v>74</v>
      </c>
      <c r="F153" s="145">
        <v>85</v>
      </c>
      <c r="G153" s="234">
        <v>870.58823529411768</v>
      </c>
      <c r="H153" s="8"/>
    </row>
    <row r="154" spans="2:8">
      <c r="B154" s="7"/>
      <c r="C154" s="144" t="s">
        <v>600</v>
      </c>
      <c r="D154" s="145">
        <v>149</v>
      </c>
      <c r="E154" s="233">
        <v>103</v>
      </c>
      <c r="F154" s="145">
        <v>195</v>
      </c>
      <c r="G154" s="234">
        <v>528.20512820512818</v>
      </c>
      <c r="H154" s="8"/>
    </row>
    <row r="155" spans="2:8">
      <c r="B155" s="7"/>
      <c r="C155" s="144" t="s">
        <v>406</v>
      </c>
      <c r="D155" s="145">
        <v>150</v>
      </c>
      <c r="E155" s="233">
        <v>144</v>
      </c>
      <c r="F155" s="145">
        <v>440</v>
      </c>
      <c r="G155" s="234">
        <v>327.27272727272725</v>
      </c>
      <c r="H155" s="8"/>
    </row>
    <row r="156" spans="2:8">
      <c r="B156" s="7"/>
      <c r="C156" s="144" t="s">
        <v>1859</v>
      </c>
      <c r="D156" s="145">
        <v>151</v>
      </c>
      <c r="E156" s="233">
        <v>31</v>
      </c>
      <c r="F156" s="145">
        <v>115</v>
      </c>
      <c r="G156" s="234">
        <v>269.56521739130437</v>
      </c>
      <c r="H156" s="8"/>
    </row>
    <row r="157" spans="2:8">
      <c r="B157" s="7"/>
      <c r="C157" s="144" t="s">
        <v>950</v>
      </c>
      <c r="D157" s="145">
        <v>152</v>
      </c>
      <c r="E157" s="233">
        <v>81</v>
      </c>
      <c r="F157" s="145">
        <v>355</v>
      </c>
      <c r="G157" s="234">
        <v>228.16901408450704</v>
      </c>
      <c r="H157" s="8"/>
    </row>
    <row r="158" spans="2:8">
      <c r="B158" s="7"/>
      <c r="D158" s="2"/>
      <c r="E158" s="2"/>
      <c r="F158" s="2"/>
      <c r="G158" s="2"/>
      <c r="H158" s="8"/>
    </row>
    <row r="159" spans="2:8">
      <c r="B159" s="7"/>
      <c r="C159" s="24" t="s">
        <v>2116</v>
      </c>
      <c r="D159" s="2"/>
      <c r="E159" s="2"/>
      <c r="F159" s="2"/>
      <c r="G159" s="2"/>
      <c r="H159" s="8"/>
    </row>
    <row r="160" spans="2:8" ht="17.25" thickBot="1">
      <c r="B160" s="9"/>
      <c r="C160" s="14" t="s">
        <v>2075</v>
      </c>
      <c r="D160" s="12"/>
      <c r="E160" s="12"/>
      <c r="F160" s="12"/>
      <c r="G160" s="12"/>
      <c r="H160" s="10"/>
    </row>
    <row r="161" spans="2:2">
      <c r="B161" s="141"/>
    </row>
    <row r="162" spans="2:3">
      <c r="B162" s="141"/>
      <c r="C162" s="13" t="s">
        <v>127</v>
      </c>
    </row>
    <row r="163" spans="2:3" ht="18">
      <c r="B163" s="141"/>
      <c r="C163" s="27" t="s">
        <v>1083</v>
      </c>
    </row>
    <row r="164" s="27" customFormat="1"/>
    <row r="165" spans="3:5" s="27" customFormat="1">
      <c r="C165" s="27" t="s">
        <v>990</v>
      </c>
      <c r="E165" s="2"/>
    </row>
    <row r="166" spans="3:5" s="27" customFormat="1">
      <c r="C166" s="13" t="s">
        <v>991</v>
      </c>
      <c r="E166" s="2"/>
    </row>
    <row r="167" spans="3:7" s="27" customFormat="1">
      <c r="C167" s="29" t="s">
        <v>1006</v>
      </c>
      <c r="D167" s="29"/>
      <c r="E167" s="29"/>
      <c r="F167" s="29"/>
      <c r="G167" s="29"/>
    </row>
    <row r="168" spans="3:7" s="27" customFormat="1">
      <c r="C168" s="29" t="s">
        <v>1031</v>
      </c>
      <c r="D168" s="29"/>
      <c r="E168" s="29"/>
      <c r="F168" s="29"/>
      <c r="G168" s="29"/>
    </row>
    <row r="169" spans="3:7">
      <c r="C169" s="26" t="s">
        <v>989</v>
      </c>
      <c r="D169" s="27"/>
      <c r="E169" s="2"/>
      <c r="F169" s="27"/>
      <c r="G169" s="27"/>
    </row>
    <row r="170" spans="3:7">
      <c r="C170" s="29" t="s">
        <v>1010</v>
      </c>
      <c r="D170" s="29"/>
      <c r="E170" s="29"/>
      <c r="F170" s="29"/>
      <c r="G170" s="29"/>
    </row>
    <row r="171" spans="3:7">
      <c r="C171" s="29" t="s">
        <v>1011</v>
      </c>
      <c r="D171" s="29"/>
      <c r="E171" s="29"/>
      <c r="F171" s="29"/>
      <c r="G171" s="29"/>
    </row>
    <row r="208" customHeight="1"/>
    <row r="209" customHeight="1"/>
    <row r="211" customHeight="1"/>
    <row r="212" customHeight="1"/>
    <row r="216" customHeight="1"/>
    <row r="217" customHeight="1"/>
    <row r="219" customHeight="1"/>
    <row r="220" customHeight="1"/>
    <row r="222" customHeight="1"/>
    <row r="224" customHeight="1"/>
    <row r="226" customHeight="1"/>
    <row r="227" customHeight="1"/>
    <row r="228" customHeight="1"/>
    <row r="229" customHeight="1"/>
    <row r="230" customHeight="1"/>
    <row r="231" customHeight="1"/>
    <row r="233" customHeight="1"/>
    <row r="235" customHeight="1"/>
    <row r="236" customHeight="1"/>
    <row r="237" customHeight="1"/>
    <row r="238" customHeight="1"/>
    <row r="239" customHeight="1"/>
    <row r="240" customHeight="1"/>
    <row r="242" customHeight="1"/>
    <row r="244" customHeight="1"/>
    <row r="245" customHeight="1"/>
    <row r="246" customHeight="1"/>
    <row r="247" customHeight="1"/>
    <row r="248" customHeight="1"/>
    <row r="249" customHeight="1"/>
    <row r="251" customHeight="1"/>
    <row r="253" customHeight="1"/>
    <row r="255" customHeight="1"/>
    <row r="257" customHeight="1"/>
    <row r="259" customHeight="1"/>
    <row r="261" customHeight="1"/>
    <row r="262" customHeight="1"/>
  </sheetData>
  <mergeCells count="4">
    <mergeCell ref="C167:G167"/>
    <mergeCell ref="C168:G168"/>
    <mergeCell ref="C170:G170"/>
    <mergeCell ref="C171:G171"/>
  </mergeCells>
  <hyperlinks>
    <hyperlink ref="C4" location="Contents!A1" display="Click here to return to contents"/>
  </hyperlinks>
  <pageMargins left="0.75" right="0.75" top="1" bottom="1" header="0.5" footer="0.5"/>
  <pageSetup paperSize="9" scale="16" orientation="landscape" horizontalDpi="1200" verticalDpi="1200"/>
  <headerFooter scaleWithDoc="1" alignWithMargins="0" differentFirst="0" differentOddEven="0">
    <oddHeader>&amp;LPlanning Unit</oddHeader>
    <oddFooter>&amp;L&amp;8&amp;Z&amp;F&amp;R&amp;8&amp;D&amp;T</oddFooter>
  </headerFooter>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
    <tabColor theme="9" tint="0.79998168889431442"/>
    <pageSetUpPr fitToPage="1"/>
  </sheetPr>
  <dimension ref="A1:H282"/>
  <sheetViews>
    <sheetView topLeftCell="A1" view="normal" workbookViewId="0">
      <pane ySplit="5" topLeftCell="A114" activePane="bottomLeft" state="frozen"/>
      <selection pane="bottomLeft" activeCell="E6" sqref="E6"/>
    </sheetView>
  </sheetViews>
  <sheetFormatPr defaultColWidth="9.28515625" defaultRowHeight="16.5"/>
  <cols>
    <col min="1" max="1" width="8.5703125" style="1" customWidth="1"/>
    <col min="2" max="2" width="2.7109375" style="1" customWidth="1"/>
    <col min="3" max="3" width="55.7109375" style="1" customWidth="1"/>
    <col min="4" max="4" width="12.7109375" style="2" customWidth="1"/>
    <col min="5" max="5" width="20.7109375" style="1" customWidth="1"/>
    <col min="6" max="6" width="2.7109375" style="1" customWidth="1"/>
    <col min="7" max="7" width="9.27734375" style="1" customWidth="1"/>
    <col min="8" max="8" width="0" style="1" hidden="1" customWidth="1"/>
    <col min="9" max="16384" width="9.27734375" style="1" customWidth="1"/>
  </cols>
  <sheetData>
    <row r="1" spans="3:3" ht="15" customHeight="1" thickBot="1">
      <c r="C1" s="376"/>
    </row>
    <row r="2" spans="2:6" ht="15" customHeight="1">
      <c r="B2" s="4"/>
      <c r="C2" s="5"/>
      <c r="D2" s="11"/>
      <c r="E2" s="11"/>
      <c r="F2" s="6"/>
    </row>
    <row r="3" spans="2:6" s="141" customFormat="1" ht="15" customHeight="1">
      <c r="B3" s="216"/>
      <c r="C3" s="213" t="s">
        <v>2058</v>
      </c>
      <c r="D3" s="213"/>
      <c r="E3" s="213"/>
      <c r="F3" s="214"/>
    </row>
    <row r="4" spans="2:6" s="141" customFormat="1" ht="26.25" customHeight="1">
      <c r="B4" s="216"/>
      <c r="C4" s="376" t="s">
        <v>772</v>
      </c>
      <c r="D4" s="284"/>
      <c r="E4" s="222" t="s">
        <v>605</v>
      </c>
      <c r="F4" s="214"/>
    </row>
    <row r="5" spans="2:8" s="141" customFormat="1" ht="48.75" customHeight="1">
      <c r="B5" s="216"/>
      <c r="C5" s="223" t="s">
        <v>222</v>
      </c>
      <c r="D5" s="217" t="s">
        <v>2056</v>
      </c>
      <c r="E5" s="224" t="s">
        <v>2057</v>
      </c>
      <c r="F5" s="214"/>
      <c r="H5" s="141" t="s">
        <v>1082</v>
      </c>
    </row>
    <row r="6" spans="2:6">
      <c r="B6" s="7"/>
      <c r="C6" s="245" t="s">
        <v>218</v>
      </c>
      <c r="D6" s="145">
        <v>1</v>
      </c>
      <c r="E6" s="234">
        <v>2924682</v>
      </c>
      <c r="F6" s="8"/>
    </row>
    <row r="7" spans="2:6">
      <c r="B7" s="7"/>
      <c r="C7" s="245" t="s">
        <v>213</v>
      </c>
      <c r="D7" s="145">
        <v>2</v>
      </c>
      <c r="E7" s="234">
        <v>2518255</v>
      </c>
      <c r="F7" s="8"/>
    </row>
    <row r="8" spans="2:6">
      <c r="B8" s="7"/>
      <c r="C8" s="245" t="s">
        <v>237</v>
      </c>
      <c r="D8" s="145">
        <v>3</v>
      </c>
      <c r="E8" s="234">
        <v>1968344</v>
      </c>
      <c r="F8" s="8"/>
    </row>
    <row r="9" spans="2:6">
      <c r="B9" s="7"/>
      <c r="C9" s="245" t="s">
        <v>175</v>
      </c>
      <c r="D9" s="145">
        <v>4</v>
      </c>
      <c r="E9" s="234">
        <v>1384728</v>
      </c>
      <c r="F9" s="8"/>
    </row>
    <row r="10" spans="2:6">
      <c r="B10" s="7"/>
      <c r="C10" s="245" t="s">
        <v>174</v>
      </c>
      <c r="D10" s="145">
        <v>5</v>
      </c>
      <c r="E10" s="234">
        <v>1344665</v>
      </c>
      <c r="F10" s="8"/>
    </row>
    <row r="11" spans="2:6">
      <c r="B11" s="7"/>
      <c r="C11" s="245" t="s">
        <v>214</v>
      </c>
      <c r="D11" s="145">
        <v>6</v>
      </c>
      <c r="E11" s="234">
        <v>1268852</v>
      </c>
      <c r="F11" s="8"/>
    </row>
    <row r="12" spans="2:6">
      <c r="B12" s="7"/>
      <c r="C12" s="245" t="s">
        <v>240</v>
      </c>
      <c r="D12" s="145">
        <v>7</v>
      </c>
      <c r="E12" s="234">
        <v>1229959</v>
      </c>
      <c r="F12" s="8"/>
    </row>
    <row r="13" spans="2:6">
      <c r="B13" s="7"/>
      <c r="C13" s="245" t="s">
        <v>215</v>
      </c>
      <c r="D13" s="145">
        <v>8</v>
      </c>
      <c r="E13" s="234">
        <v>985279</v>
      </c>
      <c r="F13" s="8"/>
    </row>
    <row r="14" spans="2:6">
      <c r="B14" s="7"/>
      <c r="C14" s="245" t="s">
        <v>178</v>
      </c>
      <c r="D14" s="145">
        <v>9</v>
      </c>
      <c r="E14" s="234">
        <v>952196</v>
      </c>
      <c r="F14" s="8"/>
    </row>
    <row r="15" spans="2:6">
      <c r="B15" s="7"/>
      <c r="C15" s="245" t="s">
        <v>212</v>
      </c>
      <c r="D15" s="145">
        <v>10</v>
      </c>
      <c r="E15" s="234">
        <v>934147</v>
      </c>
      <c r="F15" s="8"/>
    </row>
    <row r="16" spans="2:6">
      <c r="B16" s="7"/>
      <c r="C16" s="245" t="s">
        <v>211</v>
      </c>
      <c r="D16" s="145">
        <v>11</v>
      </c>
      <c r="E16" s="234">
        <v>928716</v>
      </c>
      <c r="F16" s="8"/>
    </row>
    <row r="17" spans="2:6">
      <c r="B17" s="7"/>
      <c r="C17" s="245" t="s">
        <v>176</v>
      </c>
      <c r="D17" s="145">
        <v>12</v>
      </c>
      <c r="E17" s="234">
        <v>886951</v>
      </c>
      <c r="F17" s="8"/>
    </row>
    <row r="18" spans="2:6">
      <c r="B18" s="7"/>
      <c r="C18" s="245" t="s">
        <v>220</v>
      </c>
      <c r="D18" s="145">
        <v>13</v>
      </c>
      <c r="E18" s="234">
        <v>839419</v>
      </c>
      <c r="F18" s="8"/>
    </row>
    <row r="19" spans="2:6">
      <c r="B19" s="7"/>
      <c r="C19" s="245" t="s">
        <v>241</v>
      </c>
      <c r="D19" s="145">
        <v>14</v>
      </c>
      <c r="E19" s="234">
        <v>822840</v>
      </c>
      <c r="F19" s="8"/>
    </row>
    <row r="20" spans="2:6">
      <c r="B20" s="7"/>
      <c r="C20" s="245" t="s">
        <v>219</v>
      </c>
      <c r="D20" s="145">
        <v>15</v>
      </c>
      <c r="E20" s="234">
        <v>730044</v>
      </c>
      <c r="F20" s="8"/>
    </row>
    <row r="21" spans="2:6">
      <c r="B21" s="7"/>
      <c r="C21" s="245" t="s">
        <v>632</v>
      </c>
      <c r="D21" s="145">
        <v>16</v>
      </c>
      <c r="E21" s="234">
        <v>679819</v>
      </c>
      <c r="F21" s="8"/>
    </row>
    <row r="22" spans="2:6">
      <c r="B22" s="7"/>
      <c r="C22" s="245" t="s">
        <v>216</v>
      </c>
      <c r="D22" s="145">
        <v>17</v>
      </c>
      <c r="E22" s="234">
        <v>675158</v>
      </c>
      <c r="F22" s="8"/>
    </row>
    <row r="23" spans="2:6">
      <c r="B23" s="7"/>
      <c r="C23" s="245" t="s">
        <v>177</v>
      </c>
      <c r="D23" s="145">
        <v>18</v>
      </c>
      <c r="E23" s="234">
        <v>636381</v>
      </c>
      <c r="F23" s="8"/>
    </row>
    <row r="24" spans="2:6">
      <c r="B24" s="7"/>
      <c r="C24" s="245" t="s">
        <v>274</v>
      </c>
      <c r="D24" s="145">
        <v>19</v>
      </c>
      <c r="E24" s="234">
        <v>632916</v>
      </c>
      <c r="F24" s="8"/>
    </row>
    <row r="25" spans="2:6">
      <c r="B25" s="7"/>
      <c r="C25" s="245" t="s">
        <v>179</v>
      </c>
      <c r="D25" s="145">
        <v>20</v>
      </c>
      <c r="E25" s="234">
        <v>608288</v>
      </c>
      <c r="F25" s="8"/>
    </row>
    <row r="26" spans="2:6">
      <c r="B26" s="7"/>
      <c r="C26" s="245" t="s">
        <v>321</v>
      </c>
      <c r="D26" s="145">
        <v>21</v>
      </c>
      <c r="E26" s="234">
        <v>561944</v>
      </c>
      <c r="F26" s="8"/>
    </row>
    <row r="27" spans="2:6">
      <c r="B27" s="7"/>
      <c r="C27" s="245" t="s">
        <v>57</v>
      </c>
      <c r="D27" s="145">
        <v>22</v>
      </c>
      <c r="E27" s="234">
        <v>518675</v>
      </c>
      <c r="F27" s="8"/>
    </row>
    <row r="28" spans="2:6">
      <c r="B28" s="7"/>
      <c r="C28" s="245" t="s">
        <v>340</v>
      </c>
      <c r="D28" s="145">
        <v>23</v>
      </c>
      <c r="E28" s="234">
        <v>491296</v>
      </c>
      <c r="F28" s="8"/>
    </row>
    <row r="29" spans="2:6">
      <c r="B29" s="7"/>
      <c r="C29" s="245" t="s">
        <v>328</v>
      </c>
      <c r="D29" s="145">
        <v>24</v>
      </c>
      <c r="E29" s="234">
        <v>487362</v>
      </c>
      <c r="F29" s="8"/>
    </row>
    <row r="30" spans="2:6">
      <c r="B30" s="7"/>
      <c r="C30" s="245" t="s">
        <v>180</v>
      </c>
      <c r="D30" s="145">
        <v>25</v>
      </c>
      <c r="E30" s="234">
        <v>484223</v>
      </c>
      <c r="F30" s="8"/>
    </row>
    <row r="31" spans="2:6">
      <c r="B31" s="7"/>
      <c r="C31" s="245" t="s">
        <v>249</v>
      </c>
      <c r="D31" s="145">
        <v>26</v>
      </c>
      <c r="E31" s="234">
        <v>471305</v>
      </c>
      <c r="F31" s="8"/>
    </row>
    <row r="32" spans="2:6">
      <c r="B32" s="7"/>
      <c r="C32" s="245" t="s">
        <v>182</v>
      </c>
      <c r="D32" s="145">
        <v>27</v>
      </c>
      <c r="E32" s="234">
        <v>460525</v>
      </c>
      <c r="F32" s="8"/>
    </row>
    <row r="33" spans="2:6">
      <c r="B33" s="7"/>
      <c r="C33" s="245" t="s">
        <v>338</v>
      </c>
      <c r="D33" s="145">
        <v>28</v>
      </c>
      <c r="E33" s="234">
        <v>433949</v>
      </c>
      <c r="F33" s="8"/>
    </row>
    <row r="34" spans="2:6">
      <c r="B34" s="7"/>
      <c r="C34" s="245" t="s">
        <v>335</v>
      </c>
      <c r="D34" s="145">
        <v>29</v>
      </c>
      <c r="E34" s="234">
        <v>425378</v>
      </c>
      <c r="F34" s="8"/>
    </row>
    <row r="35" spans="2:6">
      <c r="B35" s="7"/>
      <c r="C35" s="245" t="s">
        <v>324</v>
      </c>
      <c r="D35" s="145">
        <v>30</v>
      </c>
      <c r="E35" s="234">
        <v>422046</v>
      </c>
      <c r="F35" s="8"/>
    </row>
    <row r="36" spans="2:6">
      <c r="B36" s="7"/>
      <c r="C36" s="245" t="s">
        <v>350</v>
      </c>
      <c r="D36" s="145">
        <v>31</v>
      </c>
      <c r="E36" s="234">
        <v>412637</v>
      </c>
      <c r="F36" s="8"/>
    </row>
    <row r="37" spans="2:6">
      <c r="B37" s="7"/>
      <c r="C37" s="245" t="s">
        <v>323</v>
      </c>
      <c r="D37" s="145">
        <v>32</v>
      </c>
      <c r="E37" s="234">
        <v>383998</v>
      </c>
      <c r="F37" s="8"/>
    </row>
    <row r="38" spans="2:6">
      <c r="B38" s="7"/>
      <c r="C38" s="245" t="s">
        <v>330</v>
      </c>
      <c r="D38" s="145">
        <v>33</v>
      </c>
      <c r="E38" s="234">
        <v>383410</v>
      </c>
      <c r="F38" s="8"/>
    </row>
    <row r="39" spans="2:6">
      <c r="B39" s="7"/>
      <c r="C39" s="245" t="s">
        <v>486</v>
      </c>
      <c r="D39" s="145">
        <v>34</v>
      </c>
      <c r="E39" s="234">
        <v>382103</v>
      </c>
      <c r="F39" s="8"/>
    </row>
    <row r="40" spans="2:6">
      <c r="B40" s="7"/>
      <c r="C40" s="245" t="s">
        <v>344</v>
      </c>
      <c r="D40" s="145">
        <v>35</v>
      </c>
      <c r="E40" s="234">
        <v>381775</v>
      </c>
      <c r="F40" s="8"/>
    </row>
    <row r="41" spans="2:6">
      <c r="B41" s="7"/>
      <c r="C41" s="245" t="s">
        <v>347</v>
      </c>
      <c r="D41" s="145">
        <v>36</v>
      </c>
      <c r="E41" s="234">
        <v>380169</v>
      </c>
      <c r="F41" s="8"/>
    </row>
    <row r="42" spans="2:6">
      <c r="B42" s="7"/>
      <c r="C42" s="245" t="s">
        <v>326</v>
      </c>
      <c r="D42" s="145">
        <v>37</v>
      </c>
      <c r="E42" s="234">
        <v>379054</v>
      </c>
      <c r="F42" s="8"/>
    </row>
    <row r="43" spans="2:6">
      <c r="B43" s="7"/>
      <c r="C43" s="245" t="s">
        <v>322</v>
      </c>
      <c r="D43" s="145">
        <v>38</v>
      </c>
      <c r="E43" s="234">
        <v>368999</v>
      </c>
      <c r="F43" s="8"/>
    </row>
    <row r="44" spans="2:6">
      <c r="B44" s="7"/>
      <c r="C44" s="245" t="s">
        <v>341</v>
      </c>
      <c r="D44" s="145">
        <v>39</v>
      </c>
      <c r="E44" s="234">
        <v>362945</v>
      </c>
      <c r="F44" s="8"/>
    </row>
    <row r="45" spans="2:6">
      <c r="B45" s="7"/>
      <c r="C45" s="245" t="s">
        <v>327</v>
      </c>
      <c r="D45" s="145">
        <v>40</v>
      </c>
      <c r="E45" s="234">
        <v>345506</v>
      </c>
      <c r="F45" s="8"/>
    </row>
    <row r="46" spans="2:6">
      <c r="B46" s="7"/>
      <c r="C46" s="245" t="s">
        <v>331</v>
      </c>
      <c r="D46" s="145">
        <v>41</v>
      </c>
      <c r="E46" s="234">
        <v>337802</v>
      </c>
      <c r="F46" s="8"/>
    </row>
    <row r="47" spans="2:6">
      <c r="B47" s="7"/>
      <c r="C47" s="245" t="s">
        <v>356</v>
      </c>
      <c r="D47" s="145">
        <v>42</v>
      </c>
      <c r="E47" s="234">
        <v>335300</v>
      </c>
      <c r="F47" s="8"/>
    </row>
    <row r="48" spans="2:6">
      <c r="B48" s="7"/>
      <c r="C48" s="245" t="s">
        <v>358</v>
      </c>
      <c r="D48" s="145">
        <v>43</v>
      </c>
      <c r="E48" s="234">
        <v>334057</v>
      </c>
      <c r="F48" s="8"/>
    </row>
    <row r="49" spans="2:6">
      <c r="B49" s="7"/>
      <c r="C49" s="245" t="s">
        <v>325</v>
      </c>
      <c r="D49" s="145">
        <v>44</v>
      </c>
      <c r="E49" s="234">
        <v>329672</v>
      </c>
      <c r="F49" s="8"/>
    </row>
    <row r="50" spans="2:6">
      <c r="B50" s="7"/>
      <c r="C50" s="245" t="s">
        <v>329</v>
      </c>
      <c r="D50" s="145">
        <v>45</v>
      </c>
      <c r="E50" s="234">
        <v>325710</v>
      </c>
      <c r="F50" s="8"/>
    </row>
    <row r="51" spans="2:6">
      <c r="B51" s="7"/>
      <c r="C51" s="245" t="s">
        <v>1294</v>
      </c>
      <c r="D51" s="145">
        <v>46</v>
      </c>
      <c r="E51" s="234">
        <v>322445</v>
      </c>
      <c r="F51" s="8"/>
    </row>
    <row r="52" spans="2:6">
      <c r="B52" s="7"/>
      <c r="C52" s="245" t="s">
        <v>353</v>
      </c>
      <c r="D52" s="145">
        <v>47</v>
      </c>
      <c r="E52" s="234">
        <v>316832</v>
      </c>
      <c r="F52" s="8"/>
    </row>
    <row r="53" spans="2:6">
      <c r="B53" s="7"/>
      <c r="C53" s="245" t="s">
        <v>333</v>
      </c>
      <c r="D53" s="145">
        <v>48</v>
      </c>
      <c r="E53" s="234">
        <v>316331</v>
      </c>
      <c r="F53" s="8"/>
    </row>
    <row r="54" spans="2:6">
      <c r="B54" s="7"/>
      <c r="C54" s="245" t="s">
        <v>346</v>
      </c>
      <c r="D54" s="145">
        <v>49</v>
      </c>
      <c r="E54" s="234">
        <v>312438</v>
      </c>
      <c r="F54" s="8"/>
    </row>
    <row r="55" spans="2:6">
      <c r="B55" s="7"/>
      <c r="C55" s="245" t="s">
        <v>339</v>
      </c>
      <c r="D55" s="145">
        <v>50</v>
      </c>
      <c r="E55" s="234">
        <v>307017</v>
      </c>
      <c r="F55" s="8"/>
    </row>
    <row r="56" spans="2:6">
      <c r="B56" s="7"/>
      <c r="C56" s="245" t="s">
        <v>336</v>
      </c>
      <c r="D56" s="145">
        <v>51</v>
      </c>
      <c r="E56" s="234">
        <v>292494</v>
      </c>
      <c r="F56" s="8"/>
    </row>
    <row r="57" spans="2:6">
      <c r="B57" s="7"/>
      <c r="C57" s="245" t="s">
        <v>654</v>
      </c>
      <c r="D57" s="145">
        <v>52</v>
      </c>
      <c r="E57" s="234">
        <v>282373</v>
      </c>
      <c r="F57" s="8"/>
    </row>
    <row r="58" spans="2:6">
      <c r="B58" s="7"/>
      <c r="C58" s="245" t="s">
        <v>668</v>
      </c>
      <c r="D58" s="145">
        <v>53</v>
      </c>
      <c r="E58" s="234">
        <v>281451</v>
      </c>
      <c r="F58" s="8"/>
    </row>
    <row r="59" spans="2:6">
      <c r="B59" s="7"/>
      <c r="C59" s="245" t="s">
        <v>1269</v>
      </c>
      <c r="D59" s="145">
        <v>54</v>
      </c>
      <c r="E59" s="234">
        <v>280413</v>
      </c>
      <c r="F59" s="8"/>
    </row>
    <row r="60" spans="2:6">
      <c r="B60" s="7"/>
      <c r="C60" s="245" t="s">
        <v>380</v>
      </c>
      <c r="D60" s="145">
        <v>55</v>
      </c>
      <c r="E60" s="234">
        <v>278185</v>
      </c>
      <c r="F60" s="8"/>
    </row>
    <row r="61" spans="2:6">
      <c r="B61" s="7"/>
      <c r="C61" s="245" t="s">
        <v>349</v>
      </c>
      <c r="D61" s="145">
        <v>56</v>
      </c>
      <c r="E61" s="234">
        <v>277270</v>
      </c>
      <c r="F61" s="8"/>
    </row>
    <row r="62" spans="2:6">
      <c r="B62" s="7"/>
      <c r="C62" s="245" t="s">
        <v>746</v>
      </c>
      <c r="D62" s="145">
        <v>57</v>
      </c>
      <c r="E62" s="234">
        <v>276726</v>
      </c>
      <c r="F62" s="8"/>
    </row>
    <row r="63" spans="2:6">
      <c r="B63" s="7"/>
      <c r="C63" s="245" t="s">
        <v>332</v>
      </c>
      <c r="D63" s="145">
        <v>58</v>
      </c>
      <c r="E63" s="234">
        <v>268635</v>
      </c>
      <c r="F63" s="8"/>
    </row>
    <row r="64" spans="2:6">
      <c r="B64" s="7"/>
      <c r="C64" s="245" t="s">
        <v>342</v>
      </c>
      <c r="D64" s="145">
        <v>59</v>
      </c>
      <c r="E64" s="234">
        <v>268381</v>
      </c>
      <c r="F64" s="8"/>
    </row>
    <row r="65" spans="2:6">
      <c r="B65" s="7"/>
      <c r="C65" s="245" t="s">
        <v>363</v>
      </c>
      <c r="D65" s="145">
        <v>60</v>
      </c>
      <c r="E65" s="234">
        <v>266325</v>
      </c>
      <c r="F65" s="8"/>
    </row>
    <row r="66" spans="2:6">
      <c r="B66" s="7"/>
      <c r="C66" s="245" t="s">
        <v>477</v>
      </c>
      <c r="D66" s="145">
        <v>61</v>
      </c>
      <c r="E66" s="234">
        <v>265324</v>
      </c>
      <c r="F66" s="8"/>
    </row>
    <row r="67" spans="2:6">
      <c r="B67" s="7"/>
      <c r="C67" s="245" t="s">
        <v>376</v>
      </c>
      <c r="D67" s="145">
        <v>62</v>
      </c>
      <c r="E67" s="234">
        <v>263808</v>
      </c>
      <c r="F67" s="8"/>
    </row>
    <row r="68" spans="2:6">
      <c r="B68" s="7"/>
      <c r="C68" s="245" t="s">
        <v>359</v>
      </c>
      <c r="D68" s="145">
        <v>63</v>
      </c>
      <c r="E68" s="234">
        <v>260420</v>
      </c>
      <c r="F68" s="8"/>
    </row>
    <row r="69" spans="2:6">
      <c r="B69" s="7"/>
      <c r="C69" s="245" t="s">
        <v>355</v>
      </c>
      <c r="D69" s="145">
        <v>64</v>
      </c>
      <c r="E69" s="234">
        <v>247961</v>
      </c>
      <c r="F69" s="8"/>
    </row>
    <row r="70" spans="2:6">
      <c r="B70" s="7"/>
      <c r="C70" s="245" t="s">
        <v>389</v>
      </c>
      <c r="D70" s="145">
        <v>65</v>
      </c>
      <c r="E70" s="234">
        <v>240374</v>
      </c>
      <c r="F70" s="8"/>
    </row>
    <row r="71" spans="2:6">
      <c r="B71" s="7"/>
      <c r="C71" s="245" t="s">
        <v>658</v>
      </c>
      <c r="D71" s="145">
        <v>66</v>
      </c>
      <c r="E71" s="234">
        <v>238515</v>
      </c>
      <c r="F71" s="8"/>
    </row>
    <row r="72" spans="2:6">
      <c r="B72" s="7"/>
      <c r="C72" s="245" t="s">
        <v>352</v>
      </c>
      <c r="D72" s="145">
        <v>67</v>
      </c>
      <c r="E72" s="234">
        <v>238030</v>
      </c>
      <c r="F72" s="8"/>
    </row>
    <row r="73" spans="2:6">
      <c r="B73" s="7"/>
      <c r="C73" s="245" t="s">
        <v>629</v>
      </c>
      <c r="D73" s="145">
        <v>68</v>
      </c>
      <c r="E73" s="234">
        <v>233031</v>
      </c>
      <c r="F73" s="8"/>
    </row>
    <row r="74" spans="2:6">
      <c r="B74" s="7"/>
      <c r="C74" s="245" t="s">
        <v>334</v>
      </c>
      <c r="D74" s="145">
        <v>69</v>
      </c>
      <c r="E74" s="234">
        <v>229505</v>
      </c>
      <c r="F74" s="8"/>
    </row>
    <row r="75" spans="2:6">
      <c r="B75" s="7"/>
      <c r="C75" s="245" t="s">
        <v>370</v>
      </c>
      <c r="D75" s="145">
        <v>70</v>
      </c>
      <c r="E75" s="234">
        <v>227184</v>
      </c>
      <c r="F75" s="8"/>
    </row>
    <row r="76" spans="2:6">
      <c r="B76" s="7"/>
      <c r="C76" s="245" t="s">
        <v>379</v>
      </c>
      <c r="D76" s="145">
        <v>71</v>
      </c>
      <c r="E76" s="234">
        <v>220959</v>
      </c>
      <c r="F76" s="8"/>
    </row>
    <row r="77" spans="2:6">
      <c r="B77" s="7"/>
      <c r="C77" s="245" t="s">
        <v>354</v>
      </c>
      <c r="D77" s="145">
        <v>72</v>
      </c>
      <c r="E77" s="234">
        <v>220286</v>
      </c>
      <c r="F77" s="8"/>
    </row>
    <row r="78" spans="2:6">
      <c r="B78" s="7"/>
      <c r="C78" s="245" t="s">
        <v>368</v>
      </c>
      <c r="D78" s="145">
        <v>73</v>
      </c>
      <c r="E78" s="234">
        <v>216104</v>
      </c>
      <c r="F78" s="8"/>
    </row>
    <row r="79" spans="2:6">
      <c r="B79" s="7"/>
      <c r="C79" s="245" t="s">
        <v>364</v>
      </c>
      <c r="D79" s="145">
        <v>74</v>
      </c>
      <c r="E79" s="234">
        <v>210161</v>
      </c>
      <c r="F79" s="8"/>
    </row>
    <row r="80" spans="2:6">
      <c r="B80" s="7"/>
      <c r="C80" s="245" t="s">
        <v>375</v>
      </c>
      <c r="D80" s="145">
        <v>75</v>
      </c>
      <c r="E80" s="234">
        <v>209652</v>
      </c>
      <c r="F80" s="8"/>
    </row>
    <row r="81" spans="2:6">
      <c r="B81" s="7"/>
      <c r="C81" s="245" t="s">
        <v>348</v>
      </c>
      <c r="D81" s="145">
        <v>76</v>
      </c>
      <c r="E81" s="234">
        <v>208506</v>
      </c>
      <c r="F81" s="8"/>
    </row>
    <row r="82" spans="2:6">
      <c r="B82" s="7"/>
      <c r="C82" s="245" t="s">
        <v>505</v>
      </c>
      <c r="D82" s="145">
        <v>77</v>
      </c>
      <c r="E82" s="234">
        <v>206323</v>
      </c>
      <c r="F82" s="8"/>
    </row>
    <row r="83" spans="2:6">
      <c r="B83" s="7"/>
      <c r="C83" s="245" t="s">
        <v>351</v>
      </c>
      <c r="D83" s="145">
        <v>78</v>
      </c>
      <c r="E83" s="234">
        <v>206163</v>
      </c>
      <c r="F83" s="8"/>
    </row>
    <row r="84" spans="2:6">
      <c r="B84" s="7"/>
      <c r="C84" s="245" t="s">
        <v>394</v>
      </c>
      <c r="D84" s="145">
        <v>79</v>
      </c>
      <c r="E84" s="234">
        <v>204603</v>
      </c>
      <c r="F84" s="8"/>
    </row>
    <row r="85" spans="2:6">
      <c r="B85" s="7"/>
      <c r="C85" s="245" t="s">
        <v>1138</v>
      </c>
      <c r="D85" s="145">
        <v>80</v>
      </c>
      <c r="E85" s="234">
        <v>202522</v>
      </c>
      <c r="F85" s="8"/>
    </row>
    <row r="86" spans="2:6">
      <c r="B86" s="7"/>
      <c r="C86" s="245" t="s">
        <v>366</v>
      </c>
      <c r="D86" s="145">
        <v>81</v>
      </c>
      <c r="E86" s="234">
        <v>201926</v>
      </c>
      <c r="F86" s="8"/>
    </row>
    <row r="87" spans="2:6">
      <c r="B87" s="7"/>
      <c r="C87" s="245" t="s">
        <v>345</v>
      </c>
      <c r="D87" s="145">
        <v>82</v>
      </c>
      <c r="E87" s="234">
        <v>201554</v>
      </c>
      <c r="F87" s="8"/>
    </row>
    <row r="88" spans="2:6">
      <c r="B88" s="7"/>
      <c r="C88" s="245" t="s">
        <v>365</v>
      </c>
      <c r="D88" s="145">
        <v>83</v>
      </c>
      <c r="E88" s="234">
        <v>196019</v>
      </c>
      <c r="F88" s="8"/>
    </row>
    <row r="89" spans="2:6">
      <c r="B89" s="7"/>
      <c r="C89" s="245" t="s">
        <v>385</v>
      </c>
      <c r="D89" s="145">
        <v>84</v>
      </c>
      <c r="E89" s="234">
        <v>195454</v>
      </c>
      <c r="F89" s="8"/>
    </row>
    <row r="90" spans="2:6">
      <c r="B90" s="7"/>
      <c r="C90" s="245" t="s">
        <v>367</v>
      </c>
      <c r="D90" s="145">
        <v>85</v>
      </c>
      <c r="E90" s="234">
        <v>188918</v>
      </c>
      <c r="F90" s="8"/>
    </row>
    <row r="91" spans="2:6">
      <c r="B91" s="7"/>
      <c r="C91" s="245" t="s">
        <v>402</v>
      </c>
      <c r="D91" s="145">
        <v>86</v>
      </c>
      <c r="E91" s="234">
        <v>188847</v>
      </c>
      <c r="F91" s="8"/>
    </row>
    <row r="92" spans="2:6">
      <c r="B92" s="7"/>
      <c r="C92" s="245" t="s">
        <v>374</v>
      </c>
      <c r="D92" s="145">
        <v>87</v>
      </c>
      <c r="E92" s="234">
        <v>184601</v>
      </c>
      <c r="F92" s="8"/>
    </row>
    <row r="93" spans="2:6">
      <c r="B93" s="7"/>
      <c r="C93" s="245" t="s">
        <v>413</v>
      </c>
      <c r="D93" s="145">
        <v>88</v>
      </c>
      <c r="E93" s="234">
        <v>183116</v>
      </c>
      <c r="F93" s="8"/>
    </row>
    <row r="94" spans="2:6">
      <c r="B94" s="7"/>
      <c r="C94" s="245" t="s">
        <v>378</v>
      </c>
      <c r="D94" s="145">
        <v>89</v>
      </c>
      <c r="E94" s="234">
        <v>179350</v>
      </c>
      <c r="F94" s="8"/>
    </row>
    <row r="95" spans="2:6">
      <c r="B95" s="7"/>
      <c r="C95" s="245" t="s">
        <v>369</v>
      </c>
      <c r="D95" s="145">
        <v>90</v>
      </c>
      <c r="E95" s="234">
        <v>178022</v>
      </c>
      <c r="F95" s="8"/>
    </row>
    <row r="96" spans="2:6">
      <c r="B96" s="7"/>
      <c r="C96" s="245" t="s">
        <v>371</v>
      </c>
      <c r="D96" s="145">
        <v>91</v>
      </c>
      <c r="E96" s="234">
        <v>177114</v>
      </c>
      <c r="F96" s="8"/>
    </row>
    <row r="97" spans="2:6">
      <c r="B97" s="7"/>
      <c r="C97" s="245" t="s">
        <v>360</v>
      </c>
      <c r="D97" s="145">
        <v>92</v>
      </c>
      <c r="E97" s="234">
        <v>176160</v>
      </c>
      <c r="F97" s="8"/>
    </row>
    <row r="98" spans="2:6">
      <c r="B98" s="7"/>
      <c r="C98" s="245" t="s">
        <v>383</v>
      </c>
      <c r="D98" s="145">
        <v>93</v>
      </c>
      <c r="E98" s="234">
        <v>169700</v>
      </c>
      <c r="F98" s="8"/>
    </row>
    <row r="99" spans="2:6">
      <c r="B99" s="7"/>
      <c r="C99" s="245" t="s">
        <v>381</v>
      </c>
      <c r="D99" s="145">
        <v>94</v>
      </c>
      <c r="E99" s="234">
        <v>168844</v>
      </c>
      <c r="F99" s="8"/>
    </row>
    <row r="100" spans="2:6">
      <c r="B100" s="7"/>
      <c r="C100" s="245" t="s">
        <v>1144</v>
      </c>
      <c r="D100" s="145">
        <v>95</v>
      </c>
      <c r="E100" s="234">
        <v>168123</v>
      </c>
      <c r="F100" s="8"/>
    </row>
    <row r="101" spans="2:6">
      <c r="B101" s="7"/>
      <c r="C101" s="245" t="s">
        <v>373</v>
      </c>
      <c r="D101" s="145">
        <v>96</v>
      </c>
      <c r="E101" s="234">
        <v>168075</v>
      </c>
      <c r="F101" s="8"/>
    </row>
    <row r="102" spans="2:6">
      <c r="B102" s="7"/>
      <c r="C102" s="245" t="s">
        <v>1615</v>
      </c>
      <c r="D102" s="145">
        <v>97</v>
      </c>
      <c r="E102" s="234">
        <v>163250</v>
      </c>
      <c r="F102" s="8"/>
    </row>
    <row r="103" spans="2:6">
      <c r="B103" s="7"/>
      <c r="C103" s="245" t="s">
        <v>1387</v>
      </c>
      <c r="D103" s="145">
        <v>98</v>
      </c>
      <c r="E103" s="234">
        <v>158701</v>
      </c>
      <c r="F103" s="8"/>
    </row>
    <row r="104" spans="2:6">
      <c r="B104" s="7"/>
      <c r="C104" s="245" t="s">
        <v>651</v>
      </c>
      <c r="D104" s="145">
        <v>99</v>
      </c>
      <c r="E104" s="234">
        <v>154796</v>
      </c>
      <c r="F104" s="8"/>
    </row>
    <row r="105" spans="2:6">
      <c r="B105" s="7"/>
      <c r="C105" s="245" t="s">
        <v>393</v>
      </c>
      <c r="D105" s="145">
        <v>100</v>
      </c>
      <c r="E105" s="234">
        <v>153234</v>
      </c>
      <c r="F105" s="8"/>
    </row>
    <row r="106" spans="2:6">
      <c r="B106" s="7"/>
      <c r="C106" s="245" t="s">
        <v>372</v>
      </c>
      <c r="D106" s="145">
        <v>101</v>
      </c>
      <c r="E106" s="234">
        <v>153148</v>
      </c>
      <c r="F106" s="8"/>
    </row>
    <row r="107" spans="2:6">
      <c r="B107" s="7"/>
      <c r="C107" s="245" t="s">
        <v>361</v>
      </c>
      <c r="D107" s="145">
        <v>102</v>
      </c>
      <c r="E107" s="234">
        <v>152333</v>
      </c>
      <c r="F107" s="8"/>
    </row>
    <row r="108" spans="2:6">
      <c r="B108" s="7"/>
      <c r="C108" s="245" t="s">
        <v>397</v>
      </c>
      <c r="D108" s="145">
        <v>103</v>
      </c>
      <c r="E108" s="234">
        <v>148539</v>
      </c>
      <c r="F108" s="8"/>
    </row>
    <row r="109" spans="2:6">
      <c r="B109" s="7"/>
      <c r="C109" s="245" t="s">
        <v>401</v>
      </c>
      <c r="D109" s="145">
        <v>104</v>
      </c>
      <c r="E109" s="234">
        <v>147862</v>
      </c>
      <c r="F109" s="8"/>
    </row>
    <row r="110" spans="2:6">
      <c r="B110" s="7"/>
      <c r="C110" s="245" t="s">
        <v>405</v>
      </c>
      <c r="D110" s="145">
        <v>105</v>
      </c>
      <c r="E110" s="234">
        <v>145760</v>
      </c>
      <c r="F110" s="8"/>
    </row>
    <row r="111" spans="2:6">
      <c r="B111" s="7"/>
      <c r="C111" s="245" t="s">
        <v>744</v>
      </c>
      <c r="D111" s="145">
        <v>106</v>
      </c>
      <c r="E111" s="234">
        <v>144399</v>
      </c>
      <c r="F111" s="8"/>
    </row>
    <row r="112" spans="2:6">
      <c r="B112" s="7"/>
      <c r="C112" s="245" t="s">
        <v>382</v>
      </c>
      <c r="D112" s="145">
        <v>107</v>
      </c>
      <c r="E112" s="234">
        <v>143879</v>
      </c>
      <c r="F112" s="8"/>
    </row>
    <row r="113" spans="2:6">
      <c r="B113" s="7"/>
      <c r="C113" s="245" t="s">
        <v>395</v>
      </c>
      <c r="D113" s="145">
        <v>108</v>
      </c>
      <c r="E113" s="234">
        <v>141526</v>
      </c>
      <c r="F113" s="8"/>
    </row>
    <row r="114" spans="2:6">
      <c r="B114" s="7"/>
      <c r="C114" s="245" t="s">
        <v>392</v>
      </c>
      <c r="D114" s="145">
        <v>109</v>
      </c>
      <c r="E114" s="234">
        <v>138641</v>
      </c>
      <c r="F114" s="8"/>
    </row>
    <row r="115" spans="2:6">
      <c r="B115" s="7"/>
      <c r="C115" s="245" t="s">
        <v>406</v>
      </c>
      <c r="D115" s="145">
        <v>110</v>
      </c>
      <c r="E115" s="234">
        <v>136324</v>
      </c>
      <c r="F115" s="8"/>
    </row>
    <row r="116" spans="2:6">
      <c r="B116" s="7"/>
      <c r="C116" s="245" t="s">
        <v>377</v>
      </c>
      <c r="D116" s="145">
        <v>111</v>
      </c>
      <c r="E116" s="234">
        <v>132771</v>
      </c>
      <c r="F116" s="8"/>
    </row>
    <row r="117" spans="2:8">
      <c r="B117" s="7"/>
      <c r="C117" s="245" t="s">
        <v>655</v>
      </c>
      <c r="D117" s="145">
        <v>112</v>
      </c>
      <c r="E117" s="234">
        <v>129364</v>
      </c>
      <c r="F117" s="8"/>
      <c r="H117" s="16">
        <f>'[1]1 Inc and Exp'!$D$17</f>
        <v>91458</v>
      </c>
    </row>
    <row r="118" spans="2:6">
      <c r="B118" s="7"/>
      <c r="C118" s="245" t="s">
        <v>399</v>
      </c>
      <c r="D118" s="145">
        <v>113</v>
      </c>
      <c r="E118" s="234">
        <v>123328</v>
      </c>
      <c r="F118" s="8"/>
    </row>
    <row r="119" spans="2:6">
      <c r="B119" s="7"/>
      <c r="C119" s="245" t="s">
        <v>403</v>
      </c>
      <c r="D119" s="145">
        <v>114</v>
      </c>
      <c r="E119" s="234">
        <v>123189</v>
      </c>
      <c r="F119" s="8"/>
    </row>
    <row r="120" spans="2:6">
      <c r="B120" s="7"/>
      <c r="C120" s="245" t="s">
        <v>1256</v>
      </c>
      <c r="D120" s="145">
        <v>115</v>
      </c>
      <c r="E120" s="234">
        <v>113482</v>
      </c>
      <c r="F120" s="8"/>
    </row>
    <row r="121" spans="2:6">
      <c r="B121" s="7"/>
      <c r="C121" s="245" t="s">
        <v>390</v>
      </c>
      <c r="D121" s="145">
        <v>116</v>
      </c>
      <c r="E121" s="234">
        <v>110284</v>
      </c>
      <c r="F121" s="8"/>
    </row>
    <row r="122" spans="2:6">
      <c r="B122" s="7"/>
      <c r="C122" s="245" t="s">
        <v>950</v>
      </c>
      <c r="D122" s="145">
        <v>117</v>
      </c>
      <c r="E122" s="234">
        <v>106245</v>
      </c>
      <c r="F122" s="8"/>
    </row>
    <row r="123" spans="2:6">
      <c r="B123" s="7"/>
      <c r="C123" s="245" t="s">
        <v>773</v>
      </c>
      <c r="D123" s="145">
        <v>118</v>
      </c>
      <c r="E123" s="234">
        <v>102812</v>
      </c>
      <c r="F123" s="8"/>
    </row>
    <row r="124" spans="2:6">
      <c r="B124" s="7"/>
      <c r="C124" s="245" t="s">
        <v>415</v>
      </c>
      <c r="D124" s="145">
        <v>119</v>
      </c>
      <c r="E124" s="234">
        <v>100405</v>
      </c>
      <c r="F124" s="8"/>
    </row>
    <row r="125" spans="2:6">
      <c r="B125" s="7"/>
      <c r="C125" s="245" t="s">
        <v>511</v>
      </c>
      <c r="D125" s="145">
        <v>120</v>
      </c>
      <c r="E125" s="234">
        <v>96093</v>
      </c>
      <c r="F125" s="8"/>
    </row>
    <row r="126" spans="2:6">
      <c r="B126" s="7"/>
      <c r="C126" s="245" t="s">
        <v>596</v>
      </c>
      <c r="D126" s="145">
        <v>121</v>
      </c>
      <c r="E126" s="234">
        <v>91690</v>
      </c>
      <c r="F126" s="8"/>
    </row>
    <row r="127" spans="2:6">
      <c r="B127" s="7"/>
      <c r="C127" s="253" t="s">
        <v>546</v>
      </c>
      <c r="D127" s="150">
        <v>122</v>
      </c>
      <c r="E127" s="236">
        <v>89656</v>
      </c>
      <c r="F127" s="8"/>
    </row>
    <row r="128" spans="2:6">
      <c r="B128" s="7"/>
      <c r="C128" s="245" t="s">
        <v>410</v>
      </c>
      <c r="D128" s="145">
        <v>123</v>
      </c>
      <c r="E128" s="234">
        <v>88552</v>
      </c>
      <c r="F128" s="8"/>
    </row>
    <row r="129" spans="2:6">
      <c r="B129" s="7"/>
      <c r="C129" s="245" t="s">
        <v>398</v>
      </c>
      <c r="D129" s="145">
        <v>124</v>
      </c>
      <c r="E129" s="234">
        <v>88234</v>
      </c>
      <c r="F129" s="8"/>
    </row>
    <row r="130" spans="2:6">
      <c r="B130" s="7"/>
      <c r="C130" s="245" t="s">
        <v>407</v>
      </c>
      <c r="D130" s="145">
        <v>125</v>
      </c>
      <c r="E130" s="234">
        <v>85600</v>
      </c>
      <c r="F130" s="8"/>
    </row>
    <row r="131" spans="2:6">
      <c r="B131" s="7"/>
      <c r="C131" s="245" t="s">
        <v>597</v>
      </c>
      <c r="D131" s="145">
        <v>126</v>
      </c>
      <c r="E131" s="234">
        <v>73903</v>
      </c>
      <c r="F131" s="8"/>
    </row>
    <row r="132" spans="2:6">
      <c r="B132" s="7"/>
      <c r="C132" s="245" t="s">
        <v>1617</v>
      </c>
      <c r="D132" s="145">
        <v>127</v>
      </c>
      <c r="E132" s="234">
        <v>73839</v>
      </c>
      <c r="F132" s="8"/>
    </row>
    <row r="133" spans="2:6">
      <c r="B133" s="7"/>
      <c r="C133" s="245" t="s">
        <v>391</v>
      </c>
      <c r="D133" s="145">
        <v>128</v>
      </c>
      <c r="E133" s="234">
        <v>73648</v>
      </c>
      <c r="F133" s="8"/>
    </row>
    <row r="134" spans="2:6">
      <c r="B134" s="7"/>
      <c r="C134" s="245" t="s">
        <v>1591</v>
      </c>
      <c r="D134" s="145">
        <v>129</v>
      </c>
      <c r="E134" s="234">
        <v>73315</v>
      </c>
      <c r="F134" s="8"/>
    </row>
    <row r="135" spans="2:6">
      <c r="B135" s="7"/>
      <c r="C135" s="245" t="s">
        <v>409</v>
      </c>
      <c r="D135" s="145">
        <v>130</v>
      </c>
      <c r="E135" s="234">
        <v>73160</v>
      </c>
      <c r="F135" s="8"/>
    </row>
    <row r="136" spans="2:6">
      <c r="B136" s="7"/>
      <c r="C136" s="245" t="s">
        <v>1168</v>
      </c>
      <c r="D136" s="145">
        <v>131</v>
      </c>
      <c r="E136" s="234">
        <v>69749</v>
      </c>
      <c r="F136" s="8"/>
    </row>
    <row r="137" spans="2:6">
      <c r="B137" s="7"/>
      <c r="C137" s="245" t="s">
        <v>1616</v>
      </c>
      <c r="D137" s="145">
        <v>132</v>
      </c>
      <c r="E137" s="234">
        <v>67263</v>
      </c>
      <c r="F137" s="8"/>
    </row>
    <row r="138" spans="2:6">
      <c r="B138" s="7"/>
      <c r="C138" s="245" t="s">
        <v>411</v>
      </c>
      <c r="D138" s="145">
        <v>133</v>
      </c>
      <c r="E138" s="234">
        <v>65959</v>
      </c>
      <c r="F138" s="8"/>
    </row>
    <row r="139" spans="2:6">
      <c r="B139" s="7"/>
      <c r="C139" s="245" t="s">
        <v>600</v>
      </c>
      <c r="D139" s="145">
        <v>134</v>
      </c>
      <c r="E139" s="234">
        <v>64230</v>
      </c>
      <c r="F139" s="8"/>
    </row>
    <row r="140" spans="2:6">
      <c r="B140" s="7"/>
      <c r="C140" s="245" t="s">
        <v>404</v>
      </c>
      <c r="D140" s="145">
        <v>135</v>
      </c>
      <c r="E140" s="234">
        <v>58243</v>
      </c>
      <c r="F140" s="8"/>
    </row>
    <row r="141" spans="2:6">
      <c r="B141" s="7"/>
      <c r="C141" s="245" t="s">
        <v>652</v>
      </c>
      <c r="D141" s="145">
        <v>136</v>
      </c>
      <c r="E141" s="234">
        <v>57647</v>
      </c>
      <c r="F141" s="8"/>
    </row>
    <row r="142" spans="2:6">
      <c r="B142" s="7"/>
      <c r="C142" s="245" t="s">
        <v>1618</v>
      </c>
      <c r="D142" s="145">
        <v>137</v>
      </c>
      <c r="E142" s="234">
        <v>54503</v>
      </c>
      <c r="F142" s="8"/>
    </row>
    <row r="143" spans="2:6">
      <c r="B143" s="7"/>
      <c r="C143" s="245" t="s">
        <v>599</v>
      </c>
      <c r="D143" s="145">
        <v>138</v>
      </c>
      <c r="E143" s="234">
        <v>52660</v>
      </c>
      <c r="F143" s="8"/>
    </row>
    <row r="144" spans="2:6">
      <c r="B144" s="7"/>
      <c r="C144" s="245" t="s">
        <v>996</v>
      </c>
      <c r="D144" s="145">
        <v>139</v>
      </c>
      <c r="E144" s="234">
        <v>52029</v>
      </c>
      <c r="F144" s="8"/>
    </row>
    <row r="145" spans="2:6">
      <c r="B145" s="7"/>
      <c r="C145" s="245" t="s">
        <v>598</v>
      </c>
      <c r="D145" s="145">
        <v>140</v>
      </c>
      <c r="E145" s="234">
        <v>51775</v>
      </c>
      <c r="F145" s="8"/>
    </row>
    <row r="146" spans="2:6">
      <c r="B146" s="7"/>
      <c r="C146" s="245" t="s">
        <v>414</v>
      </c>
      <c r="D146" s="145">
        <v>141</v>
      </c>
      <c r="E146" s="234">
        <v>51117</v>
      </c>
      <c r="F146" s="8"/>
    </row>
    <row r="147" spans="2:6">
      <c r="B147" s="7"/>
      <c r="C147" s="245" t="s">
        <v>1946</v>
      </c>
      <c r="D147" s="145">
        <v>142</v>
      </c>
      <c r="E147" s="234">
        <v>50899</v>
      </c>
      <c r="F147" s="8"/>
    </row>
    <row r="148" spans="2:6">
      <c r="B148" s="7"/>
      <c r="C148" s="245" t="s">
        <v>1619</v>
      </c>
      <c r="D148" s="145">
        <v>143</v>
      </c>
      <c r="E148" s="234">
        <v>50806</v>
      </c>
      <c r="F148" s="8"/>
    </row>
    <row r="149" spans="2:6">
      <c r="B149" s="7"/>
      <c r="C149" s="245" t="s">
        <v>423</v>
      </c>
      <c r="D149" s="145">
        <v>144</v>
      </c>
      <c r="E149" s="234">
        <v>47943</v>
      </c>
      <c r="F149" s="8"/>
    </row>
    <row r="150" spans="2:6">
      <c r="B150" s="7"/>
      <c r="C150" s="245" t="s">
        <v>416</v>
      </c>
      <c r="D150" s="145">
        <v>145</v>
      </c>
      <c r="E150" s="234">
        <v>47110</v>
      </c>
      <c r="F150" s="8"/>
    </row>
    <row r="151" spans="2:6">
      <c r="B151" s="7"/>
      <c r="C151" s="245" t="s">
        <v>1193</v>
      </c>
      <c r="D151" s="145">
        <v>146</v>
      </c>
      <c r="E151" s="234">
        <v>46751</v>
      </c>
      <c r="F151" s="8"/>
    </row>
    <row r="152" spans="2:6">
      <c r="B152" s="7"/>
      <c r="C152" s="245" t="s">
        <v>1948</v>
      </c>
      <c r="D152" s="145">
        <v>147</v>
      </c>
      <c r="E152" s="234">
        <v>44374</v>
      </c>
      <c r="F152" s="8"/>
    </row>
    <row r="153" spans="2:6">
      <c r="B153" s="7"/>
      <c r="C153" s="245" t="s">
        <v>670</v>
      </c>
      <c r="D153" s="145">
        <v>148</v>
      </c>
      <c r="E153" s="234">
        <v>40928</v>
      </c>
      <c r="F153" s="8"/>
    </row>
    <row r="154" spans="2:6">
      <c r="B154" s="7"/>
      <c r="C154" s="245" t="s">
        <v>420</v>
      </c>
      <c r="D154" s="145">
        <v>149</v>
      </c>
      <c r="E154" s="234">
        <v>40074</v>
      </c>
      <c r="F154" s="8"/>
    </row>
    <row r="155" spans="2:6">
      <c r="B155" s="7"/>
      <c r="C155" s="245" t="s">
        <v>971</v>
      </c>
      <c r="D155" s="145">
        <v>150</v>
      </c>
      <c r="E155" s="234">
        <v>39679</v>
      </c>
      <c r="F155" s="8"/>
    </row>
    <row r="156" spans="2:6">
      <c r="B156" s="7"/>
      <c r="C156" s="245" t="s">
        <v>418</v>
      </c>
      <c r="D156" s="145">
        <v>151</v>
      </c>
      <c r="E156" s="234">
        <v>34074</v>
      </c>
      <c r="F156" s="8"/>
    </row>
    <row r="157" spans="2:6">
      <c r="B157" s="7"/>
      <c r="C157" s="245" t="s">
        <v>419</v>
      </c>
      <c r="D157" s="145">
        <v>152</v>
      </c>
      <c r="E157" s="234">
        <v>32525</v>
      </c>
      <c r="F157" s="8"/>
    </row>
    <row r="158" spans="2:6">
      <c r="B158" s="7"/>
      <c r="C158" s="245" t="s">
        <v>602</v>
      </c>
      <c r="D158" s="145">
        <v>153</v>
      </c>
      <c r="E158" s="234">
        <v>31140</v>
      </c>
      <c r="F158" s="8"/>
    </row>
    <row r="159" spans="2:6">
      <c r="B159" s="7"/>
      <c r="C159" s="245" t="s">
        <v>625</v>
      </c>
      <c r="D159" s="145">
        <v>154</v>
      </c>
      <c r="E159" s="234">
        <v>29580</v>
      </c>
      <c r="F159" s="8"/>
    </row>
    <row r="160" spans="2:6">
      <c r="B160" s="7"/>
      <c r="C160" s="245" t="s">
        <v>427</v>
      </c>
      <c r="D160" s="145">
        <v>155</v>
      </c>
      <c r="E160" s="234">
        <v>29475</v>
      </c>
      <c r="F160" s="8"/>
    </row>
    <row r="161" spans="2:6">
      <c r="B161" s="7"/>
      <c r="C161" s="245" t="s">
        <v>425</v>
      </c>
      <c r="D161" s="145">
        <v>156</v>
      </c>
      <c r="E161" s="234">
        <v>27650</v>
      </c>
      <c r="F161" s="8"/>
    </row>
    <row r="162" spans="2:6">
      <c r="B162" s="7"/>
      <c r="C162" s="245" t="s">
        <v>417</v>
      </c>
      <c r="D162" s="145">
        <v>157</v>
      </c>
      <c r="E162" s="234">
        <v>26787</v>
      </c>
      <c r="F162" s="8"/>
    </row>
    <row r="163" spans="2:6">
      <c r="B163" s="7"/>
      <c r="C163" s="245" t="s">
        <v>422</v>
      </c>
      <c r="D163" s="145">
        <v>158</v>
      </c>
      <c r="E163" s="234">
        <v>26282</v>
      </c>
      <c r="F163" s="8"/>
    </row>
    <row r="164" spans="2:6">
      <c r="B164" s="7"/>
      <c r="C164" s="245" t="s">
        <v>935</v>
      </c>
      <c r="D164" s="145">
        <v>159</v>
      </c>
      <c r="E164" s="234">
        <v>25732</v>
      </c>
      <c r="F164" s="8"/>
    </row>
    <row r="165" spans="2:6">
      <c r="B165" s="7"/>
      <c r="C165" s="245" t="s">
        <v>1154</v>
      </c>
      <c r="D165" s="145">
        <v>160</v>
      </c>
      <c r="E165" s="234">
        <v>25699</v>
      </c>
      <c r="F165" s="8"/>
    </row>
    <row r="166" spans="2:6">
      <c r="B166" s="7"/>
      <c r="C166" s="245" t="s">
        <v>1859</v>
      </c>
      <c r="D166" s="145">
        <v>161</v>
      </c>
      <c r="E166" s="234">
        <v>25205</v>
      </c>
      <c r="F166" s="8"/>
    </row>
    <row r="167" spans="2:6">
      <c r="B167" s="7"/>
      <c r="C167" s="245" t="s">
        <v>665</v>
      </c>
      <c r="D167" s="145">
        <v>162</v>
      </c>
      <c r="E167" s="234">
        <v>24027</v>
      </c>
      <c r="F167" s="8"/>
    </row>
    <row r="168" spans="2:6">
      <c r="B168" s="7"/>
      <c r="C168" s="245" t="s">
        <v>1071</v>
      </c>
      <c r="D168" s="145">
        <v>163</v>
      </c>
      <c r="E168" s="234">
        <v>23806</v>
      </c>
      <c r="F168" s="8"/>
    </row>
    <row r="169" spans="2:6">
      <c r="B169" s="7"/>
      <c r="C169" s="245" t="s">
        <v>662</v>
      </c>
      <c r="D169" s="145">
        <v>164</v>
      </c>
      <c r="E169" s="234">
        <v>22246</v>
      </c>
      <c r="F169" s="8"/>
    </row>
    <row r="170" spans="2:6">
      <c r="B170" s="7"/>
      <c r="C170" s="245" t="s">
        <v>1070</v>
      </c>
      <c r="D170" s="145">
        <v>165</v>
      </c>
      <c r="E170" s="234">
        <v>22004</v>
      </c>
      <c r="F170" s="8"/>
    </row>
    <row r="171" spans="2:6">
      <c r="B171" s="7"/>
      <c r="C171" s="245" t="s">
        <v>601</v>
      </c>
      <c r="D171" s="145">
        <v>166</v>
      </c>
      <c r="E171" s="234">
        <v>21248</v>
      </c>
      <c r="F171" s="8"/>
    </row>
    <row r="172" spans="2:6">
      <c r="B172" s="7"/>
      <c r="C172" s="245" t="s">
        <v>610</v>
      </c>
      <c r="D172" s="145">
        <v>167</v>
      </c>
      <c r="E172" s="234">
        <v>20264</v>
      </c>
      <c r="F172" s="8"/>
    </row>
    <row r="173" spans="2:6">
      <c r="B173" s="7"/>
      <c r="C173" s="245" t="s">
        <v>765</v>
      </c>
      <c r="D173" s="145">
        <v>168</v>
      </c>
      <c r="E173" s="234">
        <v>19059</v>
      </c>
      <c r="F173" s="8"/>
    </row>
    <row r="174" spans="2:6">
      <c r="B174" s="7"/>
      <c r="C174" s="245" t="s">
        <v>1073</v>
      </c>
      <c r="D174" s="145">
        <v>169</v>
      </c>
      <c r="E174" s="234">
        <v>19036</v>
      </c>
      <c r="F174" s="8"/>
    </row>
    <row r="175" spans="2:6">
      <c r="B175" s="7"/>
      <c r="C175" s="245" t="s">
        <v>1074</v>
      </c>
      <c r="D175" s="145">
        <v>170</v>
      </c>
      <c r="E175" s="234">
        <v>17154</v>
      </c>
      <c r="F175" s="8"/>
    </row>
    <row r="176" spans="2:6">
      <c r="B176" s="7"/>
      <c r="C176" s="245" t="s">
        <v>1262</v>
      </c>
      <c r="D176" s="145">
        <v>171</v>
      </c>
      <c r="E176" s="234">
        <v>16456</v>
      </c>
      <c r="F176" s="8"/>
    </row>
    <row r="177" spans="2:6">
      <c r="B177" s="7"/>
      <c r="C177" s="245" t="s">
        <v>1135</v>
      </c>
      <c r="D177" s="145">
        <v>172</v>
      </c>
      <c r="E177" s="234">
        <v>16307</v>
      </c>
      <c r="F177" s="8"/>
    </row>
    <row r="178" spans="2:6">
      <c r="B178" s="7"/>
      <c r="C178" s="245" t="s">
        <v>1150</v>
      </c>
      <c r="D178" s="145">
        <v>173</v>
      </c>
      <c r="E178" s="234">
        <v>15399</v>
      </c>
      <c r="F178" s="8"/>
    </row>
    <row r="179" spans="2:6">
      <c r="B179" s="7"/>
      <c r="C179" s="245" t="s">
        <v>998</v>
      </c>
      <c r="D179" s="145">
        <v>174</v>
      </c>
      <c r="E179" s="234">
        <v>15307</v>
      </c>
      <c r="F179" s="8"/>
    </row>
    <row r="180" spans="2:6">
      <c r="B180" s="7"/>
      <c r="C180" s="245" t="s">
        <v>1621</v>
      </c>
      <c r="D180" s="145">
        <v>175</v>
      </c>
      <c r="E180" s="234">
        <v>14965</v>
      </c>
      <c r="F180" s="8"/>
    </row>
    <row r="181" spans="2:6">
      <c r="B181" s="7"/>
      <c r="C181" s="245" t="s">
        <v>951</v>
      </c>
      <c r="D181" s="145">
        <v>176</v>
      </c>
      <c r="E181" s="234">
        <v>14792</v>
      </c>
      <c r="F181" s="8"/>
    </row>
    <row r="182" spans="2:6">
      <c r="B182" s="7"/>
      <c r="C182" s="245" t="s">
        <v>745</v>
      </c>
      <c r="D182" s="145">
        <v>177</v>
      </c>
      <c r="E182" s="234">
        <v>14758</v>
      </c>
      <c r="F182" s="8"/>
    </row>
    <row r="183" spans="2:6">
      <c r="B183" s="7"/>
      <c r="C183" s="245" t="s">
        <v>1444</v>
      </c>
      <c r="D183" s="145">
        <v>178</v>
      </c>
      <c r="E183" s="234">
        <v>14276</v>
      </c>
      <c r="F183" s="8"/>
    </row>
    <row r="184" spans="2:6">
      <c r="B184" s="7"/>
      <c r="C184" s="245" t="s">
        <v>1622</v>
      </c>
      <c r="D184" s="145">
        <v>179</v>
      </c>
      <c r="E184" s="234">
        <v>14158</v>
      </c>
      <c r="F184" s="8"/>
    </row>
    <row r="185" spans="2:6">
      <c r="B185" s="7"/>
      <c r="C185" s="245" t="s">
        <v>2059</v>
      </c>
      <c r="D185" s="145">
        <v>180</v>
      </c>
      <c r="E185" s="234">
        <v>13936</v>
      </c>
      <c r="F185" s="8"/>
    </row>
    <row r="186" spans="2:6">
      <c r="B186" s="7"/>
      <c r="C186" s="245" t="s">
        <v>1076</v>
      </c>
      <c r="D186" s="145">
        <v>181</v>
      </c>
      <c r="E186" s="234">
        <v>13931</v>
      </c>
      <c r="F186" s="8"/>
    </row>
    <row r="187" spans="2:6">
      <c r="B187" s="7"/>
      <c r="C187" s="245" t="s">
        <v>428</v>
      </c>
      <c r="D187" s="145">
        <v>182</v>
      </c>
      <c r="E187" s="234">
        <v>13863</v>
      </c>
      <c r="F187" s="8"/>
    </row>
    <row r="188" spans="2:6">
      <c r="B188" s="7"/>
      <c r="C188" s="245" t="s">
        <v>1951</v>
      </c>
      <c r="D188" s="145">
        <v>183</v>
      </c>
      <c r="E188" s="234">
        <v>13742</v>
      </c>
      <c r="F188" s="8"/>
    </row>
    <row r="189" spans="2:6">
      <c r="B189" s="7"/>
      <c r="C189" s="245" t="s">
        <v>1152</v>
      </c>
      <c r="D189" s="145">
        <v>184</v>
      </c>
      <c r="E189" s="234">
        <v>13713</v>
      </c>
      <c r="F189" s="8"/>
    </row>
    <row r="190" spans="2:6">
      <c r="B190" s="7"/>
      <c r="C190" s="245" t="s">
        <v>1270</v>
      </c>
      <c r="D190" s="145">
        <v>185</v>
      </c>
      <c r="E190" s="234">
        <v>13272</v>
      </c>
      <c r="F190" s="8"/>
    </row>
    <row r="191" spans="2:6">
      <c r="B191" s="7"/>
      <c r="C191" s="245" t="s">
        <v>430</v>
      </c>
      <c r="D191" s="145">
        <v>186</v>
      </c>
      <c r="E191" s="234">
        <v>13131</v>
      </c>
      <c r="F191" s="8"/>
    </row>
    <row r="192" spans="2:6">
      <c r="B192" s="7"/>
      <c r="C192" s="245" t="s">
        <v>1141</v>
      </c>
      <c r="D192" s="145">
        <v>187</v>
      </c>
      <c r="E192" s="234">
        <v>11856</v>
      </c>
      <c r="F192" s="8"/>
    </row>
    <row r="193" spans="2:6">
      <c r="B193" s="7"/>
      <c r="C193" s="245" t="s">
        <v>1620</v>
      </c>
      <c r="D193" s="145">
        <v>188</v>
      </c>
      <c r="E193" s="234">
        <v>11810</v>
      </c>
      <c r="F193" s="8"/>
    </row>
    <row r="194" spans="2:6">
      <c r="B194" s="7"/>
      <c r="C194" s="245" t="s">
        <v>1151</v>
      </c>
      <c r="D194" s="145">
        <v>189</v>
      </c>
      <c r="E194" s="234">
        <v>11051</v>
      </c>
      <c r="F194" s="8"/>
    </row>
    <row r="195" spans="2:6">
      <c r="B195" s="7"/>
      <c r="C195" s="245" t="s">
        <v>429</v>
      </c>
      <c r="D195" s="145">
        <v>190</v>
      </c>
      <c r="E195" s="234">
        <v>10140</v>
      </c>
      <c r="F195" s="8"/>
    </row>
    <row r="196" spans="2:6">
      <c r="B196" s="7"/>
      <c r="C196" s="245" t="s">
        <v>1143</v>
      </c>
      <c r="D196" s="145">
        <v>191</v>
      </c>
      <c r="E196" s="234">
        <v>10132</v>
      </c>
      <c r="F196" s="8"/>
    </row>
    <row r="197" spans="2:6">
      <c r="B197" s="7"/>
      <c r="C197" s="245" t="s">
        <v>1257</v>
      </c>
      <c r="D197" s="145">
        <v>192</v>
      </c>
      <c r="E197" s="234">
        <v>9330</v>
      </c>
      <c r="F197" s="8"/>
    </row>
    <row r="198" spans="2:6">
      <c r="B198" s="7"/>
      <c r="C198" s="245" t="s">
        <v>1182</v>
      </c>
      <c r="D198" s="145">
        <v>193</v>
      </c>
      <c r="E198" s="234">
        <v>8787</v>
      </c>
      <c r="F198" s="8"/>
    </row>
    <row r="199" spans="2:6">
      <c r="B199" s="7"/>
      <c r="C199" s="245" t="s">
        <v>1628</v>
      </c>
      <c r="D199" s="145">
        <v>194</v>
      </c>
      <c r="E199" s="234">
        <v>8278</v>
      </c>
      <c r="F199" s="8"/>
    </row>
    <row r="200" spans="2:6">
      <c r="B200" s="7"/>
      <c r="C200" s="245" t="s">
        <v>1264</v>
      </c>
      <c r="D200" s="145">
        <v>195</v>
      </c>
      <c r="E200" s="234">
        <v>8188</v>
      </c>
      <c r="F200" s="8"/>
    </row>
    <row r="201" spans="2:6">
      <c r="B201" s="7"/>
      <c r="C201" s="245" t="s">
        <v>1145</v>
      </c>
      <c r="D201" s="145">
        <v>196</v>
      </c>
      <c r="E201" s="234">
        <v>7874</v>
      </c>
      <c r="F201" s="8"/>
    </row>
    <row r="202" spans="2:6">
      <c r="B202" s="7"/>
      <c r="C202" s="245" t="s">
        <v>1388</v>
      </c>
      <c r="D202" s="145">
        <v>197</v>
      </c>
      <c r="E202" s="234">
        <v>7175</v>
      </c>
      <c r="F202" s="8"/>
    </row>
    <row r="203" spans="2:6">
      <c r="B203" s="7"/>
      <c r="C203" s="245" t="s">
        <v>1181</v>
      </c>
      <c r="D203" s="145">
        <v>198</v>
      </c>
      <c r="E203" s="234">
        <v>6584</v>
      </c>
      <c r="F203" s="8"/>
    </row>
    <row r="204" spans="2:6">
      <c r="B204" s="7"/>
      <c r="C204" s="245" t="s">
        <v>1267</v>
      </c>
      <c r="D204" s="145">
        <v>199</v>
      </c>
      <c r="E204" s="234">
        <v>6540</v>
      </c>
      <c r="F204" s="8"/>
    </row>
    <row r="205" spans="2:6">
      <c r="B205" s="7"/>
      <c r="C205" s="245" t="s">
        <v>2060</v>
      </c>
      <c r="D205" s="145">
        <v>200</v>
      </c>
      <c r="E205" s="234">
        <v>5904</v>
      </c>
      <c r="F205" s="8"/>
    </row>
    <row r="206" spans="2:6">
      <c r="B206" s="7"/>
      <c r="C206" s="245" t="s">
        <v>1077</v>
      </c>
      <c r="D206" s="145">
        <v>201</v>
      </c>
      <c r="E206" s="234">
        <v>5877</v>
      </c>
      <c r="F206" s="8"/>
    </row>
    <row r="207" spans="2:6">
      <c r="B207" s="7"/>
      <c r="C207" s="245" t="s">
        <v>936</v>
      </c>
      <c r="D207" s="145">
        <v>202</v>
      </c>
      <c r="E207" s="234">
        <v>5607</v>
      </c>
      <c r="F207" s="8"/>
    </row>
    <row r="208" spans="2:6">
      <c r="B208" s="7"/>
      <c r="C208" s="245" t="s">
        <v>1078</v>
      </c>
      <c r="D208" s="145">
        <v>203</v>
      </c>
      <c r="E208" s="234">
        <v>5420</v>
      </c>
      <c r="F208" s="8"/>
    </row>
    <row r="209" spans="2:6">
      <c r="B209" s="7"/>
      <c r="C209" s="245" t="s">
        <v>1164</v>
      </c>
      <c r="D209" s="145">
        <v>204</v>
      </c>
      <c r="E209" s="234">
        <v>5182</v>
      </c>
      <c r="F209" s="8"/>
    </row>
    <row r="210" spans="2:6">
      <c r="B210" s="7"/>
      <c r="C210" s="245" t="s">
        <v>1623</v>
      </c>
      <c r="D210" s="145">
        <v>205</v>
      </c>
      <c r="E210" s="234">
        <v>5155</v>
      </c>
      <c r="F210" s="8"/>
    </row>
    <row r="211" spans="2:6">
      <c r="B211" s="7"/>
      <c r="C211" s="245" t="s">
        <v>1173</v>
      </c>
      <c r="D211" s="145">
        <v>206</v>
      </c>
      <c r="E211" s="234">
        <v>4592</v>
      </c>
      <c r="F211" s="8"/>
    </row>
    <row r="212" spans="2:6">
      <c r="B212" s="7"/>
      <c r="C212" s="245" t="s">
        <v>1390</v>
      </c>
      <c r="D212" s="145">
        <v>207</v>
      </c>
      <c r="E212" s="234">
        <v>4529</v>
      </c>
      <c r="F212" s="8"/>
    </row>
    <row r="213" spans="2:6">
      <c r="B213" s="7"/>
      <c r="C213" s="245" t="s">
        <v>1630</v>
      </c>
      <c r="D213" s="145">
        <v>208</v>
      </c>
      <c r="E213" s="234">
        <v>4295</v>
      </c>
      <c r="F213" s="8"/>
    </row>
    <row r="214" spans="2:6">
      <c r="B214" s="7"/>
      <c r="C214" s="245" t="s">
        <v>1389</v>
      </c>
      <c r="D214" s="145">
        <v>209</v>
      </c>
      <c r="E214" s="234">
        <v>4257</v>
      </c>
      <c r="F214" s="8"/>
    </row>
    <row r="215" spans="2:6">
      <c r="B215" s="7"/>
      <c r="C215" s="245" t="s">
        <v>1158</v>
      </c>
      <c r="D215" s="145">
        <v>210</v>
      </c>
      <c r="E215" s="234">
        <v>3939</v>
      </c>
      <c r="F215" s="8"/>
    </row>
    <row r="216" spans="2:6">
      <c r="B216" s="7"/>
      <c r="C216" s="245" t="s">
        <v>1140</v>
      </c>
      <c r="D216" s="145">
        <v>211</v>
      </c>
      <c r="E216" s="234">
        <v>3832</v>
      </c>
      <c r="F216" s="8"/>
    </row>
    <row r="217" spans="2:6">
      <c r="B217" s="7"/>
      <c r="C217" s="245" t="s">
        <v>1357</v>
      </c>
      <c r="D217" s="145">
        <v>212</v>
      </c>
      <c r="E217" s="234">
        <v>3457</v>
      </c>
      <c r="F217" s="8"/>
    </row>
    <row r="218" spans="2:6">
      <c r="B218" s="7"/>
      <c r="C218" s="245" t="s">
        <v>1624</v>
      </c>
      <c r="D218" s="145">
        <v>213</v>
      </c>
      <c r="E218" s="234">
        <v>3370</v>
      </c>
      <c r="F218" s="8"/>
    </row>
    <row r="219" spans="2:6">
      <c r="B219" s="7"/>
      <c r="C219" s="245" t="s">
        <v>1355</v>
      </c>
      <c r="D219" s="145">
        <v>214</v>
      </c>
      <c r="E219" s="234">
        <v>3369</v>
      </c>
      <c r="F219" s="8"/>
    </row>
    <row r="220" spans="2:6">
      <c r="B220" s="7"/>
      <c r="C220" s="245" t="s">
        <v>1954</v>
      </c>
      <c r="D220" s="145">
        <v>215</v>
      </c>
      <c r="E220" s="234">
        <v>3340</v>
      </c>
      <c r="F220" s="8"/>
    </row>
    <row r="221" spans="2:6">
      <c r="B221" s="7"/>
      <c r="C221" s="245" t="s">
        <v>1626</v>
      </c>
      <c r="D221" s="145">
        <v>216</v>
      </c>
      <c r="E221" s="234">
        <v>3101</v>
      </c>
      <c r="F221" s="8"/>
    </row>
    <row r="222" spans="2:6">
      <c r="B222" s="7"/>
      <c r="C222" s="245" t="s">
        <v>1625</v>
      </c>
      <c r="D222" s="145">
        <v>217</v>
      </c>
      <c r="E222" s="234">
        <v>3076</v>
      </c>
      <c r="F222" s="8"/>
    </row>
    <row r="223" spans="2:6">
      <c r="B223" s="7"/>
      <c r="C223" s="245" t="s">
        <v>1953</v>
      </c>
      <c r="D223" s="145">
        <v>218</v>
      </c>
      <c r="E223" s="234">
        <v>3065</v>
      </c>
      <c r="F223" s="8"/>
    </row>
    <row r="224" spans="2:6">
      <c r="B224" s="7"/>
      <c r="C224" s="245" t="s">
        <v>1174</v>
      </c>
      <c r="D224" s="145">
        <v>219</v>
      </c>
      <c r="E224" s="234">
        <v>3027</v>
      </c>
      <c r="F224" s="8"/>
    </row>
    <row r="225" spans="2:6">
      <c r="B225" s="7"/>
      <c r="C225" s="245" t="s">
        <v>1079</v>
      </c>
      <c r="D225" s="145">
        <v>220</v>
      </c>
      <c r="E225" s="234">
        <v>3004</v>
      </c>
      <c r="F225" s="8"/>
    </row>
    <row r="226" spans="2:6">
      <c r="B226" s="7"/>
      <c r="C226" s="245" t="s">
        <v>1627</v>
      </c>
      <c r="D226" s="145">
        <v>221</v>
      </c>
      <c r="E226" s="234">
        <v>2748</v>
      </c>
      <c r="F226" s="8"/>
    </row>
    <row r="227" spans="2:6">
      <c r="B227" s="7"/>
      <c r="C227" s="245" t="s">
        <v>421</v>
      </c>
      <c r="D227" s="145">
        <v>222</v>
      </c>
      <c r="E227" s="234">
        <v>2723</v>
      </c>
      <c r="F227" s="8"/>
    </row>
    <row r="228" spans="2:6">
      <c r="B228" s="7"/>
      <c r="C228" s="245" t="s">
        <v>1955</v>
      </c>
      <c r="D228" s="145">
        <v>223</v>
      </c>
      <c r="E228" s="234">
        <v>2710</v>
      </c>
      <c r="F228" s="8"/>
    </row>
    <row r="229" spans="2:6">
      <c r="B229" s="7"/>
      <c r="C229" s="245" t="s">
        <v>1629</v>
      </c>
      <c r="D229" s="145">
        <v>224</v>
      </c>
      <c r="E229" s="234">
        <v>2666</v>
      </c>
      <c r="F229" s="8"/>
    </row>
    <row r="230" spans="2:6">
      <c r="B230" s="7"/>
      <c r="C230" s="245" t="s">
        <v>1631</v>
      </c>
      <c r="D230" s="145">
        <v>225</v>
      </c>
      <c r="E230" s="234">
        <v>2655</v>
      </c>
      <c r="F230" s="8"/>
    </row>
    <row r="231" spans="2:6">
      <c r="B231" s="7"/>
      <c r="C231" s="245" t="s">
        <v>1172</v>
      </c>
      <c r="D231" s="145">
        <v>226</v>
      </c>
      <c r="E231" s="234">
        <v>2632</v>
      </c>
      <c r="F231" s="8"/>
    </row>
    <row r="232" spans="2:6">
      <c r="B232" s="7"/>
      <c r="C232" s="245" t="s">
        <v>1358</v>
      </c>
      <c r="D232" s="145">
        <v>227</v>
      </c>
      <c r="E232" s="234">
        <v>2061</v>
      </c>
      <c r="F232" s="8"/>
    </row>
    <row r="233" spans="2:6">
      <c r="B233" s="7"/>
      <c r="C233" s="245" t="s">
        <v>1159</v>
      </c>
      <c r="D233" s="145">
        <v>228</v>
      </c>
      <c r="E233" s="234">
        <v>2057</v>
      </c>
      <c r="F233" s="8"/>
    </row>
    <row r="234" spans="2:6">
      <c r="B234" s="7"/>
      <c r="C234" s="245" t="s">
        <v>1165</v>
      </c>
      <c r="D234" s="145">
        <v>229</v>
      </c>
      <c r="E234" s="234">
        <v>2007</v>
      </c>
      <c r="F234" s="8"/>
    </row>
    <row r="235" spans="2:6">
      <c r="B235" s="7"/>
      <c r="C235" s="245" t="s">
        <v>2061</v>
      </c>
      <c r="D235" s="145">
        <v>230</v>
      </c>
      <c r="E235" s="234">
        <v>1973</v>
      </c>
      <c r="F235" s="8"/>
    </row>
    <row r="236" spans="2:6">
      <c r="B236" s="7"/>
      <c r="C236" s="245" t="s">
        <v>1080</v>
      </c>
      <c r="D236" s="145">
        <v>231</v>
      </c>
      <c r="E236" s="234">
        <v>1912</v>
      </c>
      <c r="F236" s="8"/>
    </row>
    <row r="237" spans="2:6">
      <c r="B237" s="7"/>
      <c r="C237" s="245" t="s">
        <v>1261</v>
      </c>
      <c r="D237" s="145">
        <v>232</v>
      </c>
      <c r="E237" s="234">
        <v>1855</v>
      </c>
      <c r="F237" s="8"/>
    </row>
    <row r="238" spans="2:6">
      <c r="B238" s="7"/>
      <c r="C238" s="245" t="s">
        <v>1166</v>
      </c>
      <c r="D238" s="145">
        <v>233</v>
      </c>
      <c r="E238" s="234">
        <v>1722</v>
      </c>
      <c r="F238" s="8"/>
    </row>
    <row r="239" spans="2:6">
      <c r="B239" s="7"/>
      <c r="C239" s="245" t="s">
        <v>1343</v>
      </c>
      <c r="D239" s="145">
        <v>234</v>
      </c>
      <c r="E239" s="234">
        <v>1552</v>
      </c>
      <c r="F239" s="8"/>
    </row>
    <row r="240" spans="2:6">
      <c r="B240" s="7"/>
      <c r="C240" s="245" t="s">
        <v>1405</v>
      </c>
      <c r="D240" s="145">
        <v>235</v>
      </c>
      <c r="E240" s="234">
        <v>1478</v>
      </c>
      <c r="F240" s="8"/>
    </row>
    <row r="241" spans="2:6">
      <c r="B241" s="7"/>
      <c r="C241" s="245" t="s">
        <v>1176</v>
      </c>
      <c r="D241" s="145">
        <v>236</v>
      </c>
      <c r="E241" s="234">
        <v>1450</v>
      </c>
      <c r="F241" s="8"/>
    </row>
    <row r="242" spans="2:6">
      <c r="B242" s="7"/>
      <c r="C242" s="245" t="s">
        <v>1391</v>
      </c>
      <c r="D242" s="145">
        <v>237</v>
      </c>
      <c r="E242" s="234">
        <v>1258</v>
      </c>
      <c r="F242" s="8"/>
    </row>
    <row r="243" spans="2:6">
      <c r="B243" s="7"/>
      <c r="C243" s="245" t="s">
        <v>1268</v>
      </c>
      <c r="D243" s="145">
        <v>238</v>
      </c>
      <c r="E243" s="234">
        <v>1179</v>
      </c>
      <c r="F243" s="8"/>
    </row>
    <row r="244" spans="2:6">
      <c r="B244" s="7"/>
      <c r="C244" s="245" t="s">
        <v>1334</v>
      </c>
      <c r="D244" s="145">
        <v>239</v>
      </c>
      <c r="E244" s="234">
        <v>1171</v>
      </c>
      <c r="F244" s="8"/>
    </row>
    <row r="245" spans="2:6">
      <c r="B245" s="7"/>
      <c r="C245" s="245" t="s">
        <v>1183</v>
      </c>
      <c r="D245" s="145">
        <v>240</v>
      </c>
      <c r="E245" s="234">
        <v>1168</v>
      </c>
      <c r="F245" s="8"/>
    </row>
    <row r="246" spans="2:6">
      <c r="B246" s="7"/>
      <c r="C246" s="245" t="s">
        <v>1265</v>
      </c>
      <c r="D246" s="145">
        <v>241</v>
      </c>
      <c r="E246" s="234">
        <v>1131</v>
      </c>
      <c r="F246" s="8"/>
    </row>
    <row r="247" spans="2:6">
      <c r="B247" s="7"/>
      <c r="C247" s="245" t="s">
        <v>1167</v>
      </c>
      <c r="D247" s="145">
        <v>242</v>
      </c>
      <c r="E247" s="234">
        <v>1049</v>
      </c>
      <c r="F247" s="8"/>
    </row>
    <row r="248" spans="2:6">
      <c r="B248" s="7"/>
      <c r="C248" s="245" t="s">
        <v>1632</v>
      </c>
      <c r="D248" s="145">
        <v>243</v>
      </c>
      <c r="E248" s="234">
        <v>1023</v>
      </c>
      <c r="F248" s="8"/>
    </row>
    <row r="249" spans="2:6">
      <c r="B249" s="7"/>
      <c r="C249" s="245" t="s">
        <v>1356</v>
      </c>
      <c r="D249" s="145">
        <v>244</v>
      </c>
      <c r="E249" s="234">
        <v>992</v>
      </c>
      <c r="F249" s="8"/>
    </row>
    <row r="250" spans="2:6">
      <c r="B250" s="7"/>
      <c r="C250" s="245" t="s">
        <v>1598</v>
      </c>
      <c r="D250" s="145">
        <v>245</v>
      </c>
      <c r="E250" s="234">
        <v>916</v>
      </c>
      <c r="F250" s="8"/>
    </row>
    <row r="251" spans="2:6">
      <c r="B251" s="7"/>
      <c r="C251" s="245" t="s">
        <v>1263</v>
      </c>
      <c r="D251" s="145">
        <v>246</v>
      </c>
      <c r="E251" s="234">
        <v>893</v>
      </c>
      <c r="F251" s="8"/>
    </row>
    <row r="252" spans="2:6">
      <c r="B252" s="7"/>
      <c r="C252" s="245" t="s">
        <v>1266</v>
      </c>
      <c r="D252" s="145">
        <v>247</v>
      </c>
      <c r="E252" s="234">
        <v>718</v>
      </c>
      <c r="F252" s="8"/>
    </row>
    <row r="253" spans="2:6">
      <c r="B253" s="7"/>
      <c r="C253" s="245" t="s">
        <v>1175</v>
      </c>
      <c r="D253" s="145">
        <v>248</v>
      </c>
      <c r="E253" s="234">
        <v>630</v>
      </c>
      <c r="F253" s="8"/>
    </row>
    <row r="254" spans="2:6">
      <c r="B254" s="7"/>
      <c r="C254" s="245" t="s">
        <v>2062</v>
      </c>
      <c r="D254" s="145">
        <v>249</v>
      </c>
      <c r="E254" s="234">
        <v>588</v>
      </c>
      <c r="F254" s="8"/>
    </row>
    <row r="255" spans="2:6">
      <c r="B255" s="7"/>
      <c r="C255" s="245" t="s">
        <v>1163</v>
      </c>
      <c r="D255" s="145">
        <v>250</v>
      </c>
      <c r="E255" s="234">
        <v>494</v>
      </c>
      <c r="F255" s="8"/>
    </row>
    <row r="256" spans="2:6">
      <c r="B256" s="7"/>
      <c r="C256" s="245" t="s">
        <v>1205</v>
      </c>
      <c r="D256" s="145">
        <v>251</v>
      </c>
      <c r="E256" s="234">
        <v>436</v>
      </c>
      <c r="F256" s="8"/>
    </row>
    <row r="257" spans="2:6">
      <c r="B257" s="7"/>
      <c r="C257" s="245" t="s">
        <v>2063</v>
      </c>
      <c r="D257" s="145">
        <v>252</v>
      </c>
      <c r="E257" s="234">
        <v>389</v>
      </c>
      <c r="F257" s="8"/>
    </row>
    <row r="258" spans="2:6">
      <c r="B258" s="7"/>
      <c r="C258" s="245" t="s">
        <v>2064</v>
      </c>
      <c r="D258" s="145">
        <v>253</v>
      </c>
      <c r="E258" s="234">
        <v>349</v>
      </c>
      <c r="F258" s="8"/>
    </row>
    <row r="259" spans="2:6">
      <c r="B259" s="7"/>
      <c r="C259" s="245" t="s">
        <v>2065</v>
      </c>
      <c r="D259" s="145">
        <v>254</v>
      </c>
      <c r="E259" s="234">
        <v>299</v>
      </c>
      <c r="F259" s="8"/>
    </row>
    <row r="260" spans="2:6">
      <c r="B260" s="7"/>
      <c r="C260" s="245" t="s">
        <v>2066</v>
      </c>
      <c r="D260" s="145">
        <v>255</v>
      </c>
      <c r="E260" s="234">
        <v>87</v>
      </c>
      <c r="F260" s="8"/>
    </row>
    <row r="261" spans="2:6">
      <c r="B261" s="7"/>
      <c r="C261" s="245" t="s">
        <v>2067</v>
      </c>
      <c r="D261" s="145">
        <v>256</v>
      </c>
      <c r="E261" s="234">
        <v>84</v>
      </c>
      <c r="F261" s="8"/>
    </row>
    <row r="262" spans="2:6" s="141" customFormat="1">
      <c r="B262" s="216"/>
      <c r="D262" s="185"/>
      <c r="E262" s="185"/>
      <c r="F262" s="214"/>
    </row>
    <row r="263" spans="2:6" s="141" customFormat="1">
      <c r="B263" s="216"/>
      <c r="C263" s="220" t="s">
        <v>2076</v>
      </c>
      <c r="D263" s="220"/>
      <c r="E263" s="220"/>
      <c r="F263" s="214"/>
    </row>
    <row r="264" spans="2:6" s="141" customFormat="1" ht="17.25" thickBot="1">
      <c r="B264" s="252"/>
      <c r="C264" s="221" t="s">
        <v>2075</v>
      </c>
      <c r="D264" s="221"/>
      <c r="E264" s="221"/>
      <c r="F264" s="215"/>
    </row>
    <row r="266" spans="3:3">
      <c r="C266" s="13" t="s">
        <v>129</v>
      </c>
    </row>
    <row r="267" spans="1:7" s="3" customFormat="1">
      <c r="A267" s="1"/>
      <c r="B267" s="141"/>
      <c r="C267" s="141" t="s">
        <v>130</v>
      </c>
      <c r="D267" s="2"/>
      <c r="E267" s="1"/>
      <c r="F267" s="1"/>
      <c r="G267" s="1"/>
    </row>
    <row r="268" spans="2:3">
      <c r="B268" s="141"/>
      <c r="C268" s="141" t="s">
        <v>131</v>
      </c>
    </row>
    <row r="269" spans="1:7">
      <c r="A269" s="3"/>
      <c r="B269" s="3"/>
      <c r="C269" s="141" t="s">
        <v>132</v>
      </c>
      <c r="G269" s="3"/>
    </row>
    <row r="270" spans="2:3">
      <c r="B270" s="141"/>
      <c r="C270" s="141" t="s">
        <v>133</v>
      </c>
    </row>
    <row r="271" spans="2:3">
      <c r="B271" s="141"/>
      <c r="C271" s="141" t="s">
        <v>134</v>
      </c>
    </row>
    <row r="272" spans="2:3">
      <c r="B272" s="141"/>
      <c r="C272" s="141" t="s">
        <v>135</v>
      </c>
    </row>
    <row r="273" spans="2:3">
      <c r="B273" s="141"/>
      <c r="C273" s="141" t="s">
        <v>136</v>
      </c>
    </row>
    <row r="274" spans="2:3">
      <c r="B274" s="141"/>
      <c r="C274" s="141" t="s">
        <v>137</v>
      </c>
    </row>
    <row r="275" spans="2:3">
      <c r="B275" s="141"/>
      <c r="C275" s="141" t="s">
        <v>138</v>
      </c>
    </row>
    <row r="276" spans="2:3">
      <c r="B276" s="141"/>
      <c r="C276" s="141" t="s">
        <v>139</v>
      </c>
    </row>
    <row r="277" spans="2:3">
      <c r="B277" s="141"/>
      <c r="C277" s="141" t="s">
        <v>140</v>
      </c>
    </row>
    <row r="278" spans="2:2">
      <c r="B278" s="141"/>
    </row>
    <row r="279" spans="2:3">
      <c r="B279" s="141"/>
      <c r="C279" s="13" t="s">
        <v>990</v>
      </c>
    </row>
    <row r="280" spans="2:3">
      <c r="B280" s="141"/>
      <c r="C280" s="15" t="s">
        <v>1014</v>
      </c>
    </row>
    <row r="281" spans="3:6">
      <c r="C281" s="1" t="s">
        <v>999</v>
      </c>
      <c r="D281" s="1"/>
      <c r="E281" s="1"/>
      <c r="F281" s="1"/>
    </row>
    <row r="282" spans="3:3">
      <c r="C282" s="1" t="s">
        <v>988</v>
      </c>
    </row>
  </sheetData>
  <mergeCells count="4">
    <mergeCell ref="C3:E3"/>
    <mergeCell ref="C264:E264"/>
    <mergeCell ref="C263:E263"/>
    <mergeCell ref="C281:F281"/>
  </mergeCells>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2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0">
    <tabColor theme="9" tint="0.79998168889431442"/>
    <pageSetUpPr fitToPage="1"/>
  </sheetPr>
  <dimension ref="A1:I174"/>
  <sheetViews>
    <sheetView topLeftCell="A1" zoomScale="80" view="normal" workbookViewId="0">
      <pane ySplit="5" topLeftCell="A87" activePane="bottomLeft" state="frozen"/>
      <selection pane="bottomLeft" activeCell="C112" sqref="C112"/>
    </sheetView>
  </sheetViews>
  <sheetFormatPr defaultColWidth="9.28515625" defaultRowHeight="16.5"/>
  <cols>
    <col min="1" max="1" width="8.5703125" style="1" customWidth="1"/>
    <col min="2" max="2" width="2.7109375" style="1" customWidth="1"/>
    <col min="3" max="3" width="47.7109375" style="1" customWidth="1"/>
    <col min="4" max="4" width="15.5703125" style="1" customWidth="1"/>
    <col min="5" max="5" width="15.5703125" style="2" customWidth="1"/>
    <col min="6" max="7" width="15.5703125" style="1" customWidth="1"/>
    <col min="8" max="8" width="2.7109375" style="1" customWidth="1"/>
    <col min="9" max="16384" width="9.27734375" style="1" customWidth="1"/>
  </cols>
  <sheetData>
    <row r="1" ht="15" customHeight="1" thickBot="1"/>
    <row r="2" spans="2:8" ht="15" customHeight="1">
      <c r="B2" s="4"/>
      <c r="C2" s="5"/>
      <c r="D2" s="11"/>
      <c r="E2" s="11"/>
      <c r="F2" s="11"/>
      <c r="G2" s="11"/>
      <c r="H2" s="6"/>
    </row>
    <row r="3" spans="2:8" ht="15.75" customHeight="1">
      <c r="B3" s="7"/>
      <c r="C3" s="213" t="s">
        <v>1656</v>
      </c>
      <c r="D3" s="213"/>
      <c r="E3" s="213"/>
      <c r="F3" s="213"/>
      <c r="G3" s="213"/>
      <c r="H3" s="8"/>
    </row>
    <row r="4" spans="2:8" ht="26.25" customHeight="1">
      <c r="B4" s="7"/>
      <c r="C4" s="376" t="s">
        <v>772</v>
      </c>
      <c r="D4" s="185"/>
      <c r="E4" s="185"/>
      <c r="F4" s="185"/>
      <c r="G4" s="222" t="s">
        <v>606</v>
      </c>
      <c r="H4" s="8"/>
    </row>
    <row r="5" spans="2:8" ht="51">
      <c r="B5" s="7"/>
      <c r="C5" s="223" t="s">
        <v>222</v>
      </c>
      <c r="D5" s="410" t="s">
        <v>1636</v>
      </c>
      <c r="E5" s="217" t="s">
        <v>1660</v>
      </c>
      <c r="F5" s="217" t="s">
        <v>1661</v>
      </c>
      <c r="G5" s="224" t="s">
        <v>1659</v>
      </c>
      <c r="H5" s="8"/>
    </row>
    <row r="6" spans="2:8">
      <c r="B6" s="7"/>
      <c r="C6" s="144" t="s">
        <v>394</v>
      </c>
      <c r="D6" s="145">
        <v>1</v>
      </c>
      <c r="E6" s="146">
        <v>54681.27</v>
      </c>
      <c r="F6" s="226">
        <v>11804.630000000001</v>
      </c>
      <c r="G6" s="227">
        <v>4.6321883870989593</v>
      </c>
      <c r="H6" s="8"/>
    </row>
    <row r="7" spans="2:8">
      <c r="B7" s="7"/>
      <c r="C7" s="144" t="s">
        <v>381</v>
      </c>
      <c r="D7" s="145">
        <v>2</v>
      </c>
      <c r="E7" s="146">
        <v>73636.398</v>
      </c>
      <c r="F7" s="226">
        <v>15466.587000000001</v>
      </c>
      <c r="G7" s="227">
        <v>4.7609985318674379</v>
      </c>
      <c r="H7" s="8"/>
    </row>
    <row r="8" spans="2:8">
      <c r="B8" s="7"/>
      <c r="C8" s="144" t="s">
        <v>414</v>
      </c>
      <c r="D8" s="145">
        <v>3</v>
      </c>
      <c r="E8" s="146">
        <v>24280.54</v>
      </c>
      <c r="F8" s="226">
        <v>4860.4190000000008</v>
      </c>
      <c r="G8" s="227">
        <v>4.99556519715687</v>
      </c>
      <c r="H8" s="8"/>
    </row>
    <row r="9" spans="2:8">
      <c r="B9" s="7"/>
      <c r="C9" s="144" t="s">
        <v>390</v>
      </c>
      <c r="D9" s="145">
        <v>4</v>
      </c>
      <c r="E9" s="146">
        <v>44979</v>
      </c>
      <c r="F9" s="226">
        <v>8733.819</v>
      </c>
      <c r="G9" s="227">
        <v>5.1499807816031</v>
      </c>
      <c r="H9" s="8"/>
    </row>
    <row r="10" spans="2:8">
      <c r="B10" s="7"/>
      <c r="C10" s="144" t="s">
        <v>407</v>
      </c>
      <c r="D10" s="145">
        <v>5</v>
      </c>
      <c r="E10" s="146">
        <v>43349</v>
      </c>
      <c r="F10" s="226">
        <v>8131.7769999999991</v>
      </c>
      <c r="G10" s="227">
        <v>5.3308151465540687</v>
      </c>
      <c r="H10" s="8"/>
    </row>
    <row r="11" spans="2:8">
      <c r="B11" s="7"/>
      <c r="C11" s="144" t="s">
        <v>338</v>
      </c>
      <c r="D11" s="145">
        <v>6</v>
      </c>
      <c r="E11" s="146">
        <v>225565.39</v>
      </c>
      <c r="F11" s="226">
        <v>40316.466</v>
      </c>
      <c r="G11" s="227">
        <v>5.5948700960049429</v>
      </c>
      <c r="H11" s="8"/>
    </row>
    <row r="12" spans="2:8">
      <c r="B12" s="7"/>
      <c r="C12" s="144" t="s">
        <v>374</v>
      </c>
      <c r="D12" s="145">
        <v>7</v>
      </c>
      <c r="E12" s="146">
        <v>88806</v>
      </c>
      <c r="F12" s="226">
        <v>15702.867</v>
      </c>
      <c r="G12" s="227">
        <v>5.6554003800707218</v>
      </c>
      <c r="H12" s="8"/>
    </row>
    <row r="13" spans="2:8">
      <c r="B13" s="7"/>
      <c r="C13" s="144" t="s">
        <v>356</v>
      </c>
      <c r="D13" s="145">
        <v>8</v>
      </c>
      <c r="E13" s="146">
        <v>106565.1</v>
      </c>
      <c r="F13" s="226">
        <v>18538.487999999998</v>
      </c>
      <c r="G13" s="227">
        <v>5.7483166911994132</v>
      </c>
      <c r="H13" s="8"/>
    </row>
    <row r="14" spans="2:8">
      <c r="B14" s="7"/>
      <c r="C14" s="144" t="s">
        <v>353</v>
      </c>
      <c r="D14" s="145">
        <v>9</v>
      </c>
      <c r="E14" s="146">
        <v>161344</v>
      </c>
      <c r="F14" s="226">
        <v>27725.629999999997</v>
      </c>
      <c r="G14" s="227">
        <v>5.8193087046173524</v>
      </c>
      <c r="H14" s="8"/>
    </row>
    <row r="15" spans="2:8">
      <c r="B15" s="7"/>
      <c r="C15" s="144" t="s">
        <v>349</v>
      </c>
      <c r="D15" s="145">
        <v>10</v>
      </c>
      <c r="E15" s="146">
        <v>154170.4</v>
      </c>
      <c r="F15" s="226">
        <v>25985.746</v>
      </c>
      <c r="G15" s="227">
        <v>5.9328833584381222</v>
      </c>
      <c r="H15" s="8"/>
    </row>
    <row r="16" spans="2:8">
      <c r="B16" s="7"/>
      <c r="C16" s="144" t="s">
        <v>355</v>
      </c>
      <c r="D16" s="145">
        <v>11</v>
      </c>
      <c r="E16" s="146">
        <v>91393.66</v>
      </c>
      <c r="F16" s="226">
        <v>15257.229</v>
      </c>
      <c r="G16" s="227">
        <v>5.990187340047135</v>
      </c>
      <c r="H16" s="8"/>
    </row>
    <row r="17" spans="2:8">
      <c r="B17" s="7"/>
      <c r="C17" s="144" t="s">
        <v>274</v>
      </c>
      <c r="D17" s="145">
        <v>12</v>
      </c>
      <c r="E17" s="146">
        <v>207793.74</v>
      </c>
      <c r="F17" s="226">
        <v>34124.773</v>
      </c>
      <c r="G17" s="227">
        <v>6.0892343518299734</v>
      </c>
      <c r="H17" s="8"/>
    </row>
    <row r="18" spans="2:8">
      <c r="B18" s="7"/>
      <c r="C18" s="144" t="s">
        <v>340</v>
      </c>
      <c r="D18" s="145">
        <v>13</v>
      </c>
      <c r="E18" s="146">
        <v>212315.573</v>
      </c>
      <c r="F18" s="226">
        <v>34855.616</v>
      </c>
      <c r="G18" s="227">
        <v>6.091287355242839</v>
      </c>
      <c r="H18" s="8"/>
    </row>
    <row r="19" spans="2:8">
      <c r="B19" s="7"/>
      <c r="C19" s="144" t="s">
        <v>600</v>
      </c>
      <c r="D19" s="145">
        <v>14</v>
      </c>
      <c r="E19" s="146">
        <v>23943.49</v>
      </c>
      <c r="F19" s="226">
        <v>3920.614</v>
      </c>
      <c r="G19" s="227">
        <v>6.1070765956556805</v>
      </c>
      <c r="H19" s="8"/>
    </row>
    <row r="20" spans="2:8">
      <c r="B20" s="7"/>
      <c r="C20" s="144" t="s">
        <v>324</v>
      </c>
      <c r="D20" s="145">
        <v>15</v>
      </c>
      <c r="E20" s="146">
        <v>214792.88</v>
      </c>
      <c r="F20" s="226">
        <v>34522.871</v>
      </c>
      <c r="G20" s="227">
        <v>6.2217560063298327</v>
      </c>
      <c r="H20" s="8"/>
    </row>
    <row r="21" spans="2:8">
      <c r="B21" s="7"/>
      <c r="C21" s="144" t="s">
        <v>405</v>
      </c>
      <c r="D21" s="145">
        <v>16</v>
      </c>
      <c r="E21" s="146">
        <v>52594.348</v>
      </c>
      <c r="F21" s="226">
        <v>8445.147</v>
      </c>
      <c r="G21" s="227">
        <v>6.2277599193951261</v>
      </c>
      <c r="H21" s="8"/>
    </row>
    <row r="22" spans="2:8">
      <c r="B22" s="7"/>
      <c r="C22" s="144" t="s">
        <v>375</v>
      </c>
      <c r="D22" s="145">
        <v>17</v>
      </c>
      <c r="E22" s="146">
        <v>108119.04</v>
      </c>
      <c r="F22" s="226">
        <v>17358.289999999997</v>
      </c>
      <c r="G22" s="227">
        <v>6.2286688377714627</v>
      </c>
      <c r="H22" s="8"/>
    </row>
    <row r="23" spans="2:8">
      <c r="B23" s="7"/>
      <c r="C23" s="144" t="s">
        <v>339</v>
      </c>
      <c r="D23" s="145">
        <v>18</v>
      </c>
      <c r="E23" s="146">
        <v>128923.8</v>
      </c>
      <c r="F23" s="226">
        <v>20421.760000000002</v>
      </c>
      <c r="G23" s="227">
        <v>6.3130601867811587</v>
      </c>
      <c r="H23" s="8"/>
    </row>
    <row r="24" spans="2:8">
      <c r="B24" s="7"/>
      <c r="C24" s="144" t="s">
        <v>652</v>
      </c>
      <c r="D24" s="145">
        <v>19</v>
      </c>
      <c r="E24" s="146">
        <v>31570</v>
      </c>
      <c r="F24" s="226">
        <v>4999.7099999999991</v>
      </c>
      <c r="G24" s="227">
        <v>6.3143662332415289</v>
      </c>
      <c r="H24" s="8"/>
    </row>
    <row r="25" spans="2:8">
      <c r="B25" s="7"/>
      <c r="C25" s="144" t="s">
        <v>387</v>
      </c>
      <c r="D25" s="145">
        <v>20</v>
      </c>
      <c r="E25" s="146">
        <v>106877.19</v>
      </c>
      <c r="F25" s="226">
        <v>16842.163</v>
      </c>
      <c r="G25" s="227">
        <v>6.3458114020152872</v>
      </c>
      <c r="H25" s="8"/>
    </row>
    <row r="26" spans="2:8">
      <c r="B26" s="7"/>
      <c r="C26" s="144" t="s">
        <v>378</v>
      </c>
      <c r="D26" s="145">
        <v>21</v>
      </c>
      <c r="E26" s="146">
        <v>88827.8</v>
      </c>
      <c r="F26" s="226">
        <v>13977.097</v>
      </c>
      <c r="G26" s="227">
        <v>6.3552395751421056</v>
      </c>
      <c r="H26" s="8"/>
    </row>
    <row r="27" spans="2:8">
      <c r="B27" s="7"/>
      <c r="C27" s="144" t="s">
        <v>410</v>
      </c>
      <c r="D27" s="145">
        <v>22</v>
      </c>
      <c r="E27" s="146">
        <v>47769.131</v>
      </c>
      <c r="F27" s="226">
        <v>7464.129</v>
      </c>
      <c r="G27" s="227">
        <v>6.39982655712408</v>
      </c>
      <c r="H27" s="8"/>
    </row>
    <row r="28" spans="2:8">
      <c r="B28" s="7"/>
      <c r="C28" s="144" t="s">
        <v>386</v>
      </c>
      <c r="D28" s="145">
        <v>23</v>
      </c>
      <c r="E28" s="146">
        <v>74957</v>
      </c>
      <c r="F28" s="226">
        <v>11697.668</v>
      </c>
      <c r="G28" s="227">
        <v>6.4078583868169279</v>
      </c>
      <c r="H28" s="8"/>
    </row>
    <row r="29" spans="2:8">
      <c r="B29" s="7"/>
      <c r="C29" s="144" t="s">
        <v>599</v>
      </c>
      <c r="D29" s="145">
        <v>24</v>
      </c>
      <c r="E29" s="146">
        <v>28034</v>
      </c>
      <c r="F29" s="226">
        <v>4347.699</v>
      </c>
      <c r="G29" s="227">
        <v>6.4480084752877334</v>
      </c>
      <c r="H29" s="8"/>
    </row>
    <row r="30" spans="2:8">
      <c r="B30" s="7"/>
      <c r="C30" s="144" t="s">
        <v>323</v>
      </c>
      <c r="D30" s="145">
        <v>25</v>
      </c>
      <c r="E30" s="146">
        <v>165177</v>
      </c>
      <c r="F30" s="226">
        <v>25558.586</v>
      </c>
      <c r="G30" s="227">
        <v>6.4626814644597319</v>
      </c>
      <c r="H30" s="8"/>
    </row>
    <row r="31" spans="2:8">
      <c r="B31" s="7"/>
      <c r="C31" s="144" t="s">
        <v>370</v>
      </c>
      <c r="D31" s="145">
        <v>26</v>
      </c>
      <c r="E31" s="146">
        <v>99811.82</v>
      </c>
      <c r="F31" s="226">
        <v>15184.092</v>
      </c>
      <c r="G31" s="227">
        <v>6.5734467362289433</v>
      </c>
      <c r="H31" s="8"/>
    </row>
    <row r="32" spans="2:8">
      <c r="B32" s="7"/>
      <c r="C32" s="144" t="s">
        <v>601</v>
      </c>
      <c r="D32" s="145">
        <v>27</v>
      </c>
      <c r="E32" s="146">
        <v>16030.71</v>
      </c>
      <c r="F32" s="226">
        <v>2405.8469999999998</v>
      </c>
      <c r="G32" s="227">
        <v>6.6632292078423943</v>
      </c>
      <c r="H32" s="8"/>
    </row>
    <row r="33" spans="2:8">
      <c r="B33" s="7"/>
      <c r="C33" s="144" t="s">
        <v>359</v>
      </c>
      <c r="D33" s="145">
        <v>28</v>
      </c>
      <c r="E33" s="146">
        <v>135635.4</v>
      </c>
      <c r="F33" s="226">
        <v>20213.236</v>
      </c>
      <c r="G33" s="227">
        <v>6.7102269028076451</v>
      </c>
      <c r="H33" s="8"/>
    </row>
    <row r="34" spans="2:8">
      <c r="B34" s="7"/>
      <c r="C34" s="144" t="s">
        <v>393</v>
      </c>
      <c r="D34" s="145">
        <v>29</v>
      </c>
      <c r="E34" s="146">
        <v>78977</v>
      </c>
      <c r="F34" s="226">
        <v>11652.277</v>
      </c>
      <c r="G34" s="227">
        <v>6.7778169022243464</v>
      </c>
      <c r="H34" s="8"/>
    </row>
    <row r="35" spans="2:8">
      <c r="B35" s="7"/>
      <c r="C35" s="144" t="s">
        <v>325</v>
      </c>
      <c r="D35" s="145">
        <v>30</v>
      </c>
      <c r="E35" s="146">
        <v>196529.899</v>
      </c>
      <c r="F35" s="226">
        <v>28951.202999999998</v>
      </c>
      <c r="G35" s="227">
        <v>6.7883154630914655</v>
      </c>
      <c r="H35" s="8"/>
    </row>
    <row r="36" spans="2:8">
      <c r="B36" s="7"/>
      <c r="C36" s="144" t="s">
        <v>330</v>
      </c>
      <c r="D36" s="145">
        <v>31</v>
      </c>
      <c r="E36" s="146">
        <v>227721.26</v>
      </c>
      <c r="F36" s="226">
        <v>33243.474</v>
      </c>
      <c r="G36" s="227">
        <v>6.8501041738297266</v>
      </c>
      <c r="H36" s="8"/>
    </row>
    <row r="37" spans="2:8">
      <c r="B37" s="7"/>
      <c r="C37" s="144" t="s">
        <v>334</v>
      </c>
      <c r="D37" s="145">
        <v>32</v>
      </c>
      <c r="E37" s="146">
        <v>119230.49</v>
      </c>
      <c r="F37" s="226">
        <v>17361.356</v>
      </c>
      <c r="G37" s="227">
        <v>6.8675793526726832</v>
      </c>
      <c r="H37" s="8"/>
    </row>
    <row r="38" spans="2:8">
      <c r="B38" s="7"/>
      <c r="C38" s="144" t="s">
        <v>342</v>
      </c>
      <c r="D38" s="145">
        <v>33</v>
      </c>
      <c r="E38" s="146">
        <v>154250</v>
      </c>
      <c r="F38" s="226">
        <v>22409.715</v>
      </c>
      <c r="G38" s="227">
        <v>6.8831754442214015</v>
      </c>
      <c r="H38" s="8"/>
    </row>
    <row r="39" spans="2:8">
      <c r="B39" s="7"/>
      <c r="C39" s="144" t="s">
        <v>746</v>
      </c>
      <c r="D39" s="145">
        <v>34</v>
      </c>
      <c r="E39" s="146">
        <v>124175.57</v>
      </c>
      <c r="F39" s="226">
        <v>18007.828999999998</v>
      </c>
      <c r="G39" s="227">
        <v>6.8956435559222617</v>
      </c>
      <c r="H39" s="8"/>
    </row>
    <row r="40" spans="2:8">
      <c r="B40" s="7"/>
      <c r="C40" s="144" t="s">
        <v>372</v>
      </c>
      <c r="D40" s="145">
        <v>35</v>
      </c>
      <c r="E40" s="146">
        <v>96833</v>
      </c>
      <c r="F40" s="226">
        <v>13998.694</v>
      </c>
      <c r="G40" s="227">
        <v>6.9172881413080392</v>
      </c>
      <c r="H40" s="8"/>
    </row>
    <row r="41" spans="2:8">
      <c r="B41" s="7"/>
      <c r="C41" s="144" t="s">
        <v>632</v>
      </c>
      <c r="D41" s="145">
        <v>36</v>
      </c>
      <c r="E41" s="146">
        <v>197432.95</v>
      </c>
      <c r="F41" s="226">
        <v>28349.675</v>
      </c>
      <c r="G41" s="227">
        <v>6.964205057024464</v>
      </c>
      <c r="H41" s="8"/>
    </row>
    <row r="42" spans="2:8">
      <c r="B42" s="7"/>
      <c r="C42" s="144" t="s">
        <v>335</v>
      </c>
      <c r="D42" s="145">
        <v>37</v>
      </c>
      <c r="E42" s="146">
        <v>169426.25</v>
      </c>
      <c r="F42" s="226">
        <v>24236.219999999998</v>
      </c>
      <c r="G42" s="227">
        <v>6.9906218874065349</v>
      </c>
      <c r="H42" s="8"/>
    </row>
    <row r="43" spans="2:8">
      <c r="B43" s="7"/>
      <c r="C43" s="144" t="s">
        <v>363</v>
      </c>
      <c r="D43" s="145">
        <v>38</v>
      </c>
      <c r="E43" s="146">
        <v>169086.44</v>
      </c>
      <c r="F43" s="226">
        <v>24100.342</v>
      </c>
      <c r="G43" s="227">
        <v>7.0159352925365122</v>
      </c>
      <c r="H43" s="8"/>
    </row>
    <row r="44" spans="2:8">
      <c r="B44" s="7"/>
      <c r="C44" s="144" t="s">
        <v>336</v>
      </c>
      <c r="D44" s="145">
        <v>39</v>
      </c>
      <c r="E44" s="146">
        <v>171857.17</v>
      </c>
      <c r="F44" s="226">
        <v>23800.684</v>
      </c>
      <c r="G44" s="227">
        <v>7.2206819770389794</v>
      </c>
      <c r="H44" s="8"/>
    </row>
    <row r="45" spans="2:8">
      <c r="B45" s="7"/>
      <c r="C45" s="144" t="s">
        <v>402</v>
      </c>
      <c r="D45" s="145">
        <v>40</v>
      </c>
      <c r="E45" s="146">
        <v>49764.87</v>
      </c>
      <c r="F45" s="226">
        <v>6767.759</v>
      </c>
      <c r="G45" s="227">
        <v>7.3532272647415491</v>
      </c>
      <c r="H45" s="8"/>
    </row>
    <row r="46" spans="2:8">
      <c r="B46" s="7"/>
      <c r="C46" s="144" t="s">
        <v>368</v>
      </c>
      <c r="D46" s="145">
        <v>41</v>
      </c>
      <c r="E46" s="146">
        <v>95538.46</v>
      </c>
      <c r="F46" s="226">
        <v>12937.021</v>
      </c>
      <c r="G46" s="227">
        <v>7.3848886849607807</v>
      </c>
      <c r="H46" s="8"/>
    </row>
    <row r="47" spans="2:8">
      <c r="B47" s="7"/>
      <c r="C47" s="144" t="s">
        <v>379</v>
      </c>
      <c r="D47" s="145">
        <v>42</v>
      </c>
      <c r="E47" s="146">
        <v>105735</v>
      </c>
      <c r="F47" s="226">
        <v>14305.874</v>
      </c>
      <c r="G47" s="227">
        <v>7.3910199404803931</v>
      </c>
      <c r="H47" s="8"/>
    </row>
    <row r="48" spans="2:8">
      <c r="B48" s="7"/>
      <c r="C48" s="144" t="s">
        <v>366</v>
      </c>
      <c r="D48" s="145">
        <v>43</v>
      </c>
      <c r="E48" s="146">
        <v>117696.02</v>
      </c>
      <c r="F48" s="226">
        <v>15901.621</v>
      </c>
      <c r="G48" s="227">
        <v>7.4015108271037278</v>
      </c>
      <c r="H48" s="8"/>
    </row>
    <row r="49" spans="2:8">
      <c r="B49" s="7"/>
      <c r="C49" s="144" t="s">
        <v>346</v>
      </c>
      <c r="D49" s="145">
        <v>44</v>
      </c>
      <c r="E49" s="146">
        <v>155579.24</v>
      </c>
      <c r="F49" s="226">
        <v>20805.39</v>
      </c>
      <c r="G49" s="227">
        <v>7.4778333883671486</v>
      </c>
      <c r="H49" s="8"/>
    </row>
    <row r="50" spans="2:8">
      <c r="B50" s="7"/>
      <c r="C50" s="144" t="s">
        <v>658</v>
      </c>
      <c r="D50" s="145">
        <v>45</v>
      </c>
      <c r="E50" s="146">
        <v>160657.97</v>
      </c>
      <c r="F50" s="226">
        <v>21483.202999999998</v>
      </c>
      <c r="G50" s="227">
        <v>7.4783061911205708</v>
      </c>
      <c r="H50" s="8"/>
    </row>
    <row r="51" spans="2:8">
      <c r="B51" s="7"/>
      <c r="C51" s="144" t="s">
        <v>352</v>
      </c>
      <c r="D51" s="145">
        <v>46</v>
      </c>
      <c r="E51" s="146">
        <v>115000</v>
      </c>
      <c r="F51" s="226">
        <v>15030.311000000002</v>
      </c>
      <c r="G51" s="227">
        <v>7.6512056204292769</v>
      </c>
      <c r="H51" s="8"/>
    </row>
    <row r="52" spans="2:8">
      <c r="B52" s="7"/>
      <c r="C52" s="144" t="s">
        <v>398</v>
      </c>
      <c r="D52" s="145">
        <v>47</v>
      </c>
      <c r="E52" s="146">
        <v>57388.454</v>
      </c>
      <c r="F52" s="226">
        <v>7493.91</v>
      </c>
      <c r="G52" s="227">
        <v>7.6580121725507775</v>
      </c>
      <c r="H52" s="8"/>
    </row>
    <row r="53" spans="2:8">
      <c r="B53" s="7"/>
      <c r="C53" s="144" t="s">
        <v>511</v>
      </c>
      <c r="D53" s="145">
        <v>48</v>
      </c>
      <c r="E53" s="146">
        <v>63333.71</v>
      </c>
      <c r="F53" s="226">
        <v>8221.541</v>
      </c>
      <c r="G53" s="227">
        <v>7.7033867495156931</v>
      </c>
      <c r="H53" s="8"/>
    </row>
    <row r="54" spans="2:8">
      <c r="B54" s="7"/>
      <c r="C54" s="144" t="s">
        <v>486</v>
      </c>
      <c r="D54" s="145">
        <v>49</v>
      </c>
      <c r="E54" s="146">
        <v>166834</v>
      </c>
      <c r="F54" s="226">
        <v>21564.83</v>
      </c>
      <c r="G54" s="227">
        <v>7.7363930065759847</v>
      </c>
      <c r="H54" s="8"/>
    </row>
    <row r="55" spans="2:8">
      <c r="B55" s="7"/>
      <c r="C55" s="144" t="s">
        <v>347</v>
      </c>
      <c r="D55" s="145">
        <v>50</v>
      </c>
      <c r="E55" s="146">
        <v>152363.35</v>
      </c>
      <c r="F55" s="226">
        <v>19668.501000000004</v>
      </c>
      <c r="G55" s="227">
        <v>7.7465664516070634</v>
      </c>
      <c r="H55" s="8"/>
    </row>
    <row r="56" spans="2:8">
      <c r="B56" s="7"/>
      <c r="C56" s="144" t="s">
        <v>364</v>
      </c>
      <c r="D56" s="145">
        <v>51</v>
      </c>
      <c r="E56" s="146">
        <v>132062.19</v>
      </c>
      <c r="F56" s="226">
        <v>17017.985</v>
      </c>
      <c r="G56" s="227">
        <v>7.7601543308446912</v>
      </c>
      <c r="H56" s="8"/>
    </row>
    <row r="57" spans="2:8">
      <c r="B57" s="7"/>
      <c r="C57" s="144" t="s">
        <v>602</v>
      </c>
      <c r="D57" s="145">
        <v>52</v>
      </c>
      <c r="E57" s="146">
        <v>20542</v>
      </c>
      <c r="F57" s="226">
        <v>2625.366</v>
      </c>
      <c r="G57" s="227">
        <v>7.8244328600278967</v>
      </c>
      <c r="H57" s="8"/>
    </row>
    <row r="58" spans="2:8">
      <c r="B58" s="7"/>
      <c r="C58" s="144" t="s">
        <v>391</v>
      </c>
      <c r="D58" s="145">
        <v>53</v>
      </c>
      <c r="E58" s="146">
        <v>51834.89</v>
      </c>
      <c r="F58" s="226">
        <v>6541.7170000000006</v>
      </c>
      <c r="G58" s="227">
        <v>7.9237438733592409</v>
      </c>
      <c r="H58" s="8"/>
    </row>
    <row r="59" spans="2:8">
      <c r="B59" s="7"/>
      <c r="C59" s="144" t="s">
        <v>367</v>
      </c>
      <c r="D59" s="145">
        <v>54</v>
      </c>
      <c r="E59" s="146">
        <v>127631.13</v>
      </c>
      <c r="F59" s="226">
        <v>15604.295</v>
      </c>
      <c r="G59" s="227">
        <v>8.1792307822942334</v>
      </c>
      <c r="H59" s="8"/>
    </row>
    <row r="60" spans="2:8">
      <c r="B60" s="7"/>
      <c r="C60" s="144" t="s">
        <v>383</v>
      </c>
      <c r="D60" s="145">
        <v>55</v>
      </c>
      <c r="E60" s="146">
        <v>99076.899</v>
      </c>
      <c r="F60" s="226">
        <v>12098.062</v>
      </c>
      <c r="G60" s="227">
        <v>8.189485142331062</v>
      </c>
      <c r="H60" s="8"/>
    </row>
    <row r="61" spans="2:8">
      <c r="B61" s="7"/>
      <c r="C61" s="144" t="s">
        <v>373</v>
      </c>
      <c r="D61" s="145">
        <v>56</v>
      </c>
      <c r="E61" s="146">
        <v>87139</v>
      </c>
      <c r="F61" s="226">
        <v>10536.314</v>
      </c>
      <c r="G61" s="227">
        <v>8.270349573864257</v>
      </c>
      <c r="H61" s="8"/>
    </row>
    <row r="62" spans="2:8">
      <c r="B62" s="7"/>
      <c r="C62" s="144" t="s">
        <v>403</v>
      </c>
      <c r="D62" s="145">
        <v>57</v>
      </c>
      <c r="E62" s="146">
        <v>54882.57</v>
      </c>
      <c r="F62" s="226">
        <v>6622.826</v>
      </c>
      <c r="G62" s="227">
        <v>8.2868808572050661</v>
      </c>
      <c r="H62" s="8"/>
    </row>
    <row r="63" spans="2:8">
      <c r="B63" s="7"/>
      <c r="C63" s="144" t="s">
        <v>361</v>
      </c>
      <c r="D63" s="145">
        <v>58</v>
      </c>
      <c r="E63" s="146">
        <v>83223.78</v>
      </c>
      <c r="F63" s="226">
        <v>9963.656</v>
      </c>
      <c r="G63" s="227">
        <v>8.3527351807408845</v>
      </c>
      <c r="H63" s="8"/>
    </row>
    <row r="64" spans="2:8">
      <c r="B64" s="7"/>
      <c r="C64" s="144" t="s">
        <v>654</v>
      </c>
      <c r="D64" s="145">
        <v>59</v>
      </c>
      <c r="E64" s="146">
        <v>132956.404</v>
      </c>
      <c r="F64" s="226">
        <v>15901.823</v>
      </c>
      <c r="G64" s="227">
        <v>8.3610793554927643</v>
      </c>
      <c r="H64" s="8"/>
    </row>
    <row r="65" spans="2:8">
      <c r="B65" s="7"/>
      <c r="C65" s="144" t="s">
        <v>597</v>
      </c>
      <c r="D65" s="145">
        <v>60</v>
      </c>
      <c r="E65" s="146">
        <v>45557.953</v>
      </c>
      <c r="F65" s="226">
        <v>5389.663</v>
      </c>
      <c r="G65" s="227">
        <v>8.4528388880714811</v>
      </c>
      <c r="H65" s="8"/>
    </row>
    <row r="66" spans="2:8">
      <c r="B66" s="7"/>
      <c r="C66" s="144" t="s">
        <v>389</v>
      </c>
      <c r="D66" s="145">
        <v>61</v>
      </c>
      <c r="E66" s="146">
        <v>138591.68</v>
      </c>
      <c r="F66" s="226">
        <v>16161.571</v>
      </c>
      <c r="G66" s="227">
        <v>8.57538416283912</v>
      </c>
      <c r="H66" s="8"/>
    </row>
    <row r="67" spans="2:8">
      <c r="B67" s="7"/>
      <c r="C67" s="144" t="s">
        <v>655</v>
      </c>
      <c r="D67" s="145">
        <v>62</v>
      </c>
      <c r="E67" s="146">
        <v>88182</v>
      </c>
      <c r="F67" s="226">
        <v>10266.578000000001</v>
      </c>
      <c r="G67" s="227">
        <v>8.5892300238696855</v>
      </c>
      <c r="H67" s="8"/>
    </row>
    <row r="68" spans="2:8">
      <c r="B68" s="7"/>
      <c r="C68" s="144" t="s">
        <v>665</v>
      </c>
      <c r="D68" s="145">
        <v>63</v>
      </c>
      <c r="E68" s="146">
        <v>10634</v>
      </c>
      <c r="F68" s="226">
        <v>1237.394</v>
      </c>
      <c r="G68" s="227">
        <v>8.5938674343014423</v>
      </c>
      <c r="H68" s="8"/>
    </row>
    <row r="69" spans="2:8">
      <c r="B69" s="7"/>
      <c r="C69" s="144" t="s">
        <v>670</v>
      </c>
      <c r="D69" s="145">
        <v>64</v>
      </c>
      <c r="E69" s="146">
        <v>38986</v>
      </c>
      <c r="F69" s="226">
        <v>4481.1810000000005</v>
      </c>
      <c r="G69" s="227">
        <v>8.69993869919559</v>
      </c>
      <c r="H69" s="8"/>
    </row>
    <row r="70" spans="2:8">
      <c r="B70" s="7"/>
      <c r="C70" s="144" t="s">
        <v>395</v>
      </c>
      <c r="D70" s="145">
        <v>65</v>
      </c>
      <c r="E70" s="146">
        <v>71922.66</v>
      </c>
      <c r="F70" s="226">
        <v>8249.301</v>
      </c>
      <c r="G70" s="227">
        <v>8.7186368881436138</v>
      </c>
      <c r="H70" s="8"/>
    </row>
    <row r="71" spans="2:8">
      <c r="B71" s="7"/>
      <c r="C71" s="144" t="s">
        <v>376</v>
      </c>
      <c r="D71" s="145">
        <v>66</v>
      </c>
      <c r="E71" s="146">
        <v>104838</v>
      </c>
      <c r="F71" s="226">
        <v>11857.214999999998</v>
      </c>
      <c r="G71" s="227">
        <v>8.8417052402271548</v>
      </c>
      <c r="H71" s="8"/>
    </row>
    <row r="72" spans="2:8">
      <c r="B72" s="7"/>
      <c r="C72" s="144" t="s">
        <v>629</v>
      </c>
      <c r="D72" s="145">
        <v>67</v>
      </c>
      <c r="E72" s="146">
        <v>156554.76</v>
      </c>
      <c r="F72" s="226">
        <v>17579.486999999997</v>
      </c>
      <c r="G72" s="227">
        <v>8.9055363219643464</v>
      </c>
      <c r="H72" s="8"/>
    </row>
    <row r="73" spans="2:8">
      <c r="B73" s="7"/>
      <c r="C73" s="144" t="s">
        <v>351</v>
      </c>
      <c r="D73" s="145">
        <v>68</v>
      </c>
      <c r="E73" s="146">
        <v>158817.95</v>
      </c>
      <c r="F73" s="226">
        <v>16973.244</v>
      </c>
      <c r="G73" s="227">
        <v>9.3569591057549175</v>
      </c>
      <c r="H73" s="8"/>
    </row>
    <row r="74" spans="2:8">
      <c r="B74" s="7"/>
      <c r="C74" s="144" t="s">
        <v>744</v>
      </c>
      <c r="D74" s="145">
        <v>69</v>
      </c>
      <c r="E74" s="146">
        <v>31496.8</v>
      </c>
      <c r="F74" s="226">
        <v>3352.6440000000002</v>
      </c>
      <c r="G74" s="227">
        <v>9.3946151157116589</v>
      </c>
      <c r="H74" s="8"/>
    </row>
    <row r="75" spans="2:8">
      <c r="B75" s="7"/>
      <c r="C75" s="144" t="s">
        <v>240</v>
      </c>
      <c r="D75" s="145">
        <v>70</v>
      </c>
      <c r="E75" s="146">
        <v>391750.436</v>
      </c>
      <c r="F75" s="226">
        <v>41511.707</v>
      </c>
      <c r="G75" s="227">
        <v>9.4371073682901052</v>
      </c>
      <c r="H75" s="8"/>
    </row>
    <row r="76" spans="2:8">
      <c r="B76" s="7"/>
      <c r="C76" s="144" t="s">
        <v>327</v>
      </c>
      <c r="D76" s="145">
        <v>71</v>
      </c>
      <c r="E76" s="146">
        <v>180424.95</v>
      </c>
      <c r="F76" s="226">
        <v>18867.536</v>
      </c>
      <c r="G76" s="227">
        <v>9.5627192655151152</v>
      </c>
      <c r="H76" s="8"/>
    </row>
    <row r="77" spans="2:8">
      <c r="B77" s="7"/>
      <c r="C77" s="144" t="s">
        <v>413</v>
      </c>
      <c r="D77" s="145">
        <v>72</v>
      </c>
      <c r="E77" s="146">
        <v>115974.885</v>
      </c>
      <c r="F77" s="226">
        <v>12121.847999999998</v>
      </c>
      <c r="G77" s="227">
        <v>9.5674261053265148</v>
      </c>
      <c r="H77" s="8"/>
    </row>
    <row r="78" spans="2:8">
      <c r="B78" s="7"/>
      <c r="C78" s="144" t="s">
        <v>180</v>
      </c>
      <c r="D78" s="145">
        <v>73</v>
      </c>
      <c r="E78" s="146">
        <v>235171.88</v>
      </c>
      <c r="F78" s="226">
        <v>24353.726</v>
      </c>
      <c r="G78" s="227">
        <v>9.6565051277985141</v>
      </c>
      <c r="H78" s="8"/>
    </row>
    <row r="79" spans="2:8">
      <c r="B79" s="7"/>
      <c r="C79" s="144" t="s">
        <v>505</v>
      </c>
      <c r="D79" s="145">
        <v>74</v>
      </c>
      <c r="E79" s="146">
        <v>110195.8</v>
      </c>
      <c r="F79" s="226">
        <v>11345.848</v>
      </c>
      <c r="G79" s="227">
        <v>9.7124340111025642</v>
      </c>
      <c r="H79" s="8"/>
    </row>
    <row r="80" spans="2:8">
      <c r="B80" s="7"/>
      <c r="C80" s="144" t="s">
        <v>411</v>
      </c>
      <c r="D80" s="145">
        <v>75</v>
      </c>
      <c r="E80" s="146">
        <v>52469.915</v>
      </c>
      <c r="F80" s="226">
        <v>5393.242</v>
      </c>
      <c r="G80" s="227">
        <v>9.72882637196699</v>
      </c>
      <c r="H80" s="8"/>
    </row>
    <row r="81" spans="2:8">
      <c r="B81" s="7"/>
      <c r="C81" s="144" t="s">
        <v>344</v>
      </c>
      <c r="D81" s="145">
        <v>76</v>
      </c>
      <c r="E81" s="146">
        <v>175932</v>
      </c>
      <c r="F81" s="226">
        <v>17843.185999999998</v>
      </c>
      <c r="G81" s="227">
        <v>9.8598983387832213</v>
      </c>
      <c r="H81" s="8"/>
    </row>
    <row r="82" spans="2:8">
      <c r="B82" s="7"/>
      <c r="C82" s="144" t="s">
        <v>341</v>
      </c>
      <c r="D82" s="145">
        <v>77</v>
      </c>
      <c r="E82" s="146">
        <v>175043.64</v>
      </c>
      <c r="F82" s="226">
        <v>17634.15</v>
      </c>
      <c r="G82" s="227">
        <v>9.9264007621575185</v>
      </c>
      <c r="H82" s="8"/>
    </row>
    <row r="83" spans="2:8">
      <c r="B83" s="7"/>
      <c r="C83" s="144" t="s">
        <v>178</v>
      </c>
      <c r="D83" s="145">
        <v>78</v>
      </c>
      <c r="E83" s="146">
        <v>421355.11</v>
      </c>
      <c r="F83" s="226">
        <v>42326.462</v>
      </c>
      <c r="G83" s="227">
        <v>9.95488614191283</v>
      </c>
      <c r="H83" s="8"/>
    </row>
    <row r="84" spans="2:8">
      <c r="B84" s="7"/>
      <c r="C84" s="144" t="s">
        <v>371</v>
      </c>
      <c r="D84" s="145">
        <v>79</v>
      </c>
      <c r="E84" s="146">
        <v>109895.17</v>
      </c>
      <c r="F84" s="226">
        <v>11017.924</v>
      </c>
      <c r="G84" s="227">
        <v>9.9742174660126519</v>
      </c>
      <c r="H84" s="8"/>
    </row>
    <row r="85" spans="2:8">
      <c r="B85" s="7"/>
      <c r="C85" s="144" t="s">
        <v>350</v>
      </c>
      <c r="D85" s="145">
        <v>80</v>
      </c>
      <c r="E85" s="146">
        <v>215324.76</v>
      </c>
      <c r="F85" s="226">
        <v>21430.608</v>
      </c>
      <c r="G85" s="227">
        <v>10.047533882379819</v>
      </c>
      <c r="H85" s="8"/>
    </row>
    <row r="86" spans="2:8">
      <c r="B86" s="7"/>
      <c r="C86" s="144" t="s">
        <v>745</v>
      </c>
      <c r="D86" s="145">
        <v>81</v>
      </c>
      <c r="E86" s="146">
        <v>9094</v>
      </c>
      <c r="F86" s="226">
        <v>897.83</v>
      </c>
      <c r="G86" s="227">
        <v>10.128866266442422</v>
      </c>
      <c r="H86" s="8"/>
    </row>
    <row r="87" spans="2:8">
      <c r="B87" s="7"/>
      <c r="C87" s="144" t="s">
        <v>219</v>
      </c>
      <c r="D87" s="145">
        <v>82</v>
      </c>
      <c r="E87" s="146">
        <v>283951.495</v>
      </c>
      <c r="F87" s="226">
        <v>27920.584</v>
      </c>
      <c r="G87" s="227">
        <v>10.169969761377484</v>
      </c>
      <c r="H87" s="8"/>
    </row>
    <row r="88" spans="2:8">
      <c r="B88" s="7"/>
      <c r="C88" s="144" t="s">
        <v>343</v>
      </c>
      <c r="D88" s="145">
        <v>83</v>
      </c>
      <c r="E88" s="146">
        <v>177905.08</v>
      </c>
      <c r="F88" s="226">
        <v>17486.173</v>
      </c>
      <c r="G88" s="227">
        <v>10.174043228326747</v>
      </c>
      <c r="H88" s="8"/>
    </row>
    <row r="89" spans="2:8">
      <c r="B89" s="7"/>
      <c r="C89" s="144" t="s">
        <v>237</v>
      </c>
      <c r="D89" s="145">
        <v>84</v>
      </c>
      <c r="E89" s="146">
        <v>555665.47</v>
      </c>
      <c r="F89" s="226">
        <v>54237.594000000005</v>
      </c>
      <c r="G89" s="227">
        <v>10.245024327590931</v>
      </c>
      <c r="H89" s="8"/>
    </row>
    <row r="90" spans="2:8">
      <c r="B90" s="7"/>
      <c r="C90" s="144" t="s">
        <v>358</v>
      </c>
      <c r="D90" s="145">
        <v>85</v>
      </c>
      <c r="E90" s="146">
        <v>179502</v>
      </c>
      <c r="F90" s="226">
        <v>17470.594</v>
      </c>
      <c r="G90" s="227">
        <v>10.274521862278981</v>
      </c>
      <c r="H90" s="8"/>
    </row>
    <row r="91" spans="2:8">
      <c r="B91" s="7"/>
      <c r="C91" s="144" t="s">
        <v>249</v>
      </c>
      <c r="D91" s="145">
        <v>86</v>
      </c>
      <c r="E91" s="146">
        <v>156807.83</v>
      </c>
      <c r="F91" s="226">
        <v>15214.476999999999</v>
      </c>
      <c r="G91" s="227">
        <v>10.306488353165213</v>
      </c>
      <c r="H91" s="8"/>
    </row>
    <row r="92" spans="2:8">
      <c r="B92" s="7"/>
      <c r="C92" s="144" t="s">
        <v>477</v>
      </c>
      <c r="D92" s="145">
        <v>87</v>
      </c>
      <c r="E92" s="146">
        <v>187076</v>
      </c>
      <c r="F92" s="226">
        <v>17751.419</v>
      </c>
      <c r="G92" s="227">
        <v>10.538650459436509</v>
      </c>
      <c r="H92" s="8"/>
    </row>
    <row r="93" spans="2:8">
      <c r="B93" s="7"/>
      <c r="C93" s="144" t="s">
        <v>57</v>
      </c>
      <c r="D93" s="145">
        <v>88</v>
      </c>
      <c r="E93" s="146">
        <v>247230.503</v>
      </c>
      <c r="F93" s="226">
        <v>23378.230000000003</v>
      </c>
      <c r="G93" s="227">
        <v>10.575244704154247</v>
      </c>
      <c r="H93" s="8"/>
    </row>
    <row r="94" spans="2:8">
      <c r="B94" s="7"/>
      <c r="C94" s="144" t="s">
        <v>212</v>
      </c>
      <c r="D94" s="145">
        <v>89</v>
      </c>
      <c r="E94" s="146">
        <v>399938.73</v>
      </c>
      <c r="F94" s="226">
        <v>36462.526000000005</v>
      </c>
      <c r="G94" s="227">
        <v>10.96848665942672</v>
      </c>
      <c r="H94" s="8"/>
    </row>
    <row r="95" spans="2:8">
      <c r="B95" s="7"/>
      <c r="C95" s="144" t="s">
        <v>333</v>
      </c>
      <c r="D95" s="145">
        <v>90</v>
      </c>
      <c r="E95" s="146">
        <v>170759.82</v>
      </c>
      <c r="F95" s="226">
        <v>15535.684000000001</v>
      </c>
      <c r="G95" s="227">
        <v>10.991458116681569</v>
      </c>
      <c r="H95" s="8"/>
    </row>
    <row r="96" spans="2:8">
      <c r="B96" s="7"/>
      <c r="C96" s="144" t="s">
        <v>625</v>
      </c>
      <c r="D96" s="145">
        <v>91</v>
      </c>
      <c r="E96" s="146">
        <v>24638</v>
      </c>
      <c r="F96" s="226">
        <v>2192.3669999999997</v>
      </c>
      <c r="G96" s="227">
        <v>11.238081945221763</v>
      </c>
      <c r="H96" s="8"/>
    </row>
    <row r="97" spans="2:8">
      <c r="B97" s="7"/>
      <c r="C97" s="144" t="s">
        <v>215</v>
      </c>
      <c r="D97" s="145">
        <v>92</v>
      </c>
      <c r="E97" s="146">
        <v>482422.908</v>
      </c>
      <c r="F97" s="226">
        <v>42602.243</v>
      </c>
      <c r="G97" s="227">
        <v>11.323885176656074</v>
      </c>
      <c r="H97" s="8"/>
    </row>
    <row r="98" spans="2:8">
      <c r="B98" s="7"/>
      <c r="C98" s="144" t="s">
        <v>211</v>
      </c>
      <c r="D98" s="145">
        <v>93</v>
      </c>
      <c r="E98" s="146">
        <v>430448.8</v>
      </c>
      <c r="F98" s="226">
        <v>37828.291</v>
      </c>
      <c r="G98" s="227">
        <v>11.379017889018566</v>
      </c>
      <c r="H98" s="8"/>
    </row>
    <row r="99" spans="2:8">
      <c r="B99" s="7"/>
      <c r="C99" s="144" t="s">
        <v>331</v>
      </c>
      <c r="D99" s="145">
        <v>94</v>
      </c>
      <c r="E99" s="146">
        <v>207456.99</v>
      </c>
      <c r="F99" s="226">
        <v>18172.147</v>
      </c>
      <c r="G99" s="227">
        <v>11.416206901694114</v>
      </c>
      <c r="H99" s="8"/>
    </row>
    <row r="100" spans="2:8">
      <c r="B100" s="7"/>
      <c r="C100" s="144" t="s">
        <v>348</v>
      </c>
      <c r="D100" s="145">
        <v>95</v>
      </c>
      <c r="E100" s="146">
        <v>156728</v>
      </c>
      <c r="F100" s="226">
        <v>13581.154</v>
      </c>
      <c r="G100" s="227">
        <v>11.540109183652582</v>
      </c>
      <c r="H100" s="8"/>
    </row>
    <row r="101" spans="2:8">
      <c r="B101" s="7"/>
      <c r="C101" s="144" t="s">
        <v>950</v>
      </c>
      <c r="D101" s="145">
        <v>96</v>
      </c>
      <c r="E101" s="146">
        <v>87363</v>
      </c>
      <c r="F101" s="226">
        <v>7480.644</v>
      </c>
      <c r="G101" s="227">
        <v>11.678539975969983</v>
      </c>
      <c r="H101" s="8"/>
    </row>
    <row r="102" spans="2:8">
      <c r="B102" s="7"/>
      <c r="C102" s="144" t="s">
        <v>216</v>
      </c>
      <c r="D102" s="145">
        <v>97</v>
      </c>
      <c r="E102" s="146">
        <v>360119</v>
      </c>
      <c r="F102" s="226">
        <v>30768.420000000002</v>
      </c>
      <c r="G102" s="227">
        <v>11.704175905035097</v>
      </c>
      <c r="H102" s="8"/>
    </row>
    <row r="103" spans="2:8">
      <c r="B103" s="7"/>
      <c r="C103" s="144" t="s">
        <v>326</v>
      </c>
      <c r="D103" s="145">
        <v>98</v>
      </c>
      <c r="E103" s="146">
        <v>223910.35</v>
      </c>
      <c r="F103" s="226">
        <v>18979.446</v>
      </c>
      <c r="G103" s="227">
        <v>11.79751769361445</v>
      </c>
      <c r="H103" s="8"/>
    </row>
    <row r="104" spans="2:8">
      <c r="B104" s="7"/>
      <c r="C104" s="144" t="s">
        <v>668</v>
      </c>
      <c r="D104" s="145">
        <v>99</v>
      </c>
      <c r="E104" s="146">
        <v>244469.53</v>
      </c>
      <c r="F104" s="226">
        <v>20301.05</v>
      </c>
      <c r="G104" s="227">
        <v>12.042211117158965</v>
      </c>
      <c r="H104" s="8"/>
    </row>
    <row r="105" spans="2:8">
      <c r="B105" s="7"/>
      <c r="C105" s="144" t="s">
        <v>1294</v>
      </c>
      <c r="D105" s="145">
        <v>100</v>
      </c>
      <c r="E105" s="146">
        <v>161461.77</v>
      </c>
      <c r="F105" s="226">
        <v>13283.74</v>
      </c>
      <c r="G105" s="227">
        <v>12.154842687375693</v>
      </c>
      <c r="H105" s="8"/>
    </row>
    <row r="106" spans="2:8">
      <c r="B106" s="7"/>
      <c r="C106" s="144" t="s">
        <v>408</v>
      </c>
      <c r="D106" s="145">
        <v>101</v>
      </c>
      <c r="E106" s="146">
        <v>49802</v>
      </c>
      <c r="F106" s="226">
        <v>4020.251</v>
      </c>
      <c r="G106" s="227">
        <v>12.387783747830669</v>
      </c>
      <c r="H106" s="8"/>
    </row>
    <row r="107" spans="2:8">
      <c r="B107" s="7"/>
      <c r="C107" s="144" t="s">
        <v>396</v>
      </c>
      <c r="D107" s="145">
        <v>102</v>
      </c>
      <c r="E107" s="146">
        <v>157659.97</v>
      </c>
      <c r="F107" s="226">
        <v>12674.183</v>
      </c>
      <c r="G107" s="227">
        <v>12.439458227800561</v>
      </c>
      <c r="H107" s="8"/>
    </row>
    <row r="108" spans="2:8">
      <c r="B108" s="7"/>
      <c r="C108" s="144" t="s">
        <v>177</v>
      </c>
      <c r="D108" s="145">
        <v>103</v>
      </c>
      <c r="E108" s="146">
        <v>428736</v>
      </c>
      <c r="F108" s="226">
        <v>34287.445</v>
      </c>
      <c r="G108" s="227">
        <v>12.504168799979118</v>
      </c>
      <c r="H108" s="8"/>
    </row>
    <row r="109" spans="2:8">
      <c r="B109" s="7"/>
      <c r="C109" s="144" t="s">
        <v>182</v>
      </c>
      <c r="D109" s="145">
        <v>104</v>
      </c>
      <c r="E109" s="146">
        <v>310781</v>
      </c>
      <c r="F109" s="226">
        <v>24850.462</v>
      </c>
      <c r="G109" s="227">
        <v>12.506045159240903</v>
      </c>
      <c r="H109" s="8"/>
    </row>
    <row r="110" spans="2:8">
      <c r="B110" s="7"/>
      <c r="C110" s="144" t="s">
        <v>220</v>
      </c>
      <c r="D110" s="145">
        <v>105</v>
      </c>
      <c r="E110" s="146">
        <v>390556.43</v>
      </c>
      <c r="F110" s="226">
        <v>31100.949</v>
      </c>
      <c r="G110" s="227">
        <v>12.557701374321407</v>
      </c>
      <c r="H110" s="8"/>
    </row>
    <row r="111" spans="2:8">
      <c r="B111" s="7"/>
      <c r="C111" s="144" t="s">
        <v>179</v>
      </c>
      <c r="D111" s="145">
        <v>106</v>
      </c>
      <c r="E111" s="146">
        <v>383027.96</v>
      </c>
      <c r="F111" s="226">
        <v>30487.535999999996</v>
      </c>
      <c r="G111" s="227">
        <v>12.563427887383227</v>
      </c>
      <c r="H111" s="8"/>
    </row>
    <row r="112" spans="2:8">
      <c r="B112" s="7"/>
      <c r="C112" s="149" t="s">
        <v>546</v>
      </c>
      <c r="D112" s="150">
        <v>107</v>
      </c>
      <c r="E112" s="228">
        <v>56667</v>
      </c>
      <c r="F112" s="229">
        <v>4330.823</v>
      </c>
      <c r="G112" s="230">
        <v>13.084579997843365</v>
      </c>
      <c r="H112" s="8"/>
    </row>
    <row r="113" spans="2:8">
      <c r="B113" s="7"/>
      <c r="C113" s="144" t="s">
        <v>332</v>
      </c>
      <c r="D113" s="145">
        <v>108</v>
      </c>
      <c r="E113" s="146">
        <v>201867.56</v>
      </c>
      <c r="F113" s="226">
        <v>15427.819</v>
      </c>
      <c r="G113" s="227">
        <v>13.08464663735036</v>
      </c>
      <c r="H113" s="8"/>
    </row>
    <row r="114" spans="2:8">
      <c r="B114" s="7"/>
      <c r="C114" s="144" t="s">
        <v>417</v>
      </c>
      <c r="D114" s="145">
        <v>109</v>
      </c>
      <c r="E114" s="146">
        <v>18836.6</v>
      </c>
      <c r="F114" s="226">
        <v>1436.28</v>
      </c>
      <c r="G114" s="227">
        <v>13.11485225722004</v>
      </c>
      <c r="H114" s="8"/>
    </row>
    <row r="115" spans="2:8">
      <c r="B115" s="7"/>
      <c r="C115" s="144" t="s">
        <v>329</v>
      </c>
      <c r="D115" s="145">
        <v>110</v>
      </c>
      <c r="E115" s="146">
        <v>201910</v>
      </c>
      <c r="F115" s="226">
        <v>14998.65</v>
      </c>
      <c r="G115" s="227">
        <v>13.46187823570788</v>
      </c>
      <c r="H115" s="8"/>
    </row>
    <row r="116" spans="2:8">
      <c r="B116" s="7"/>
      <c r="C116" s="144" t="s">
        <v>241</v>
      </c>
      <c r="D116" s="145">
        <v>111</v>
      </c>
      <c r="E116" s="146">
        <v>560419.64</v>
      </c>
      <c r="F116" s="226">
        <v>41447.339</v>
      </c>
      <c r="G116" s="227">
        <v>13.521245356668134</v>
      </c>
      <c r="H116" s="8"/>
    </row>
    <row r="117" spans="2:8">
      <c r="B117" s="7"/>
      <c r="C117" s="144" t="s">
        <v>328</v>
      </c>
      <c r="D117" s="145">
        <v>112</v>
      </c>
      <c r="E117" s="146">
        <v>320102</v>
      </c>
      <c r="F117" s="226">
        <v>23499.448</v>
      </c>
      <c r="G117" s="227">
        <v>13.62168166673532</v>
      </c>
      <c r="H117" s="8"/>
    </row>
    <row r="118" spans="2:8">
      <c r="B118" s="7"/>
      <c r="C118" s="144" t="s">
        <v>176</v>
      </c>
      <c r="D118" s="145">
        <v>113</v>
      </c>
      <c r="E118" s="146">
        <v>470035.38</v>
      </c>
      <c r="F118" s="226">
        <v>34279.856</v>
      </c>
      <c r="G118" s="227">
        <v>13.711708123861431</v>
      </c>
      <c r="H118" s="8"/>
    </row>
    <row r="119" spans="2:8">
      <c r="B119" s="7"/>
      <c r="C119" s="144" t="s">
        <v>418</v>
      </c>
      <c r="D119" s="145">
        <v>114</v>
      </c>
      <c r="E119" s="146">
        <v>16510.4</v>
      </c>
      <c r="F119" s="226">
        <v>1195.346</v>
      </c>
      <c r="G119" s="227">
        <v>13.812235118534719</v>
      </c>
      <c r="H119" s="8"/>
    </row>
    <row r="120" spans="2:8">
      <c r="B120" s="7"/>
      <c r="C120" s="144" t="s">
        <v>404</v>
      </c>
      <c r="D120" s="145">
        <v>115</v>
      </c>
      <c r="E120" s="146">
        <v>56538</v>
      </c>
      <c r="F120" s="226">
        <v>4092.575</v>
      </c>
      <c r="G120" s="227">
        <v>13.814774316903172</v>
      </c>
      <c r="H120" s="8"/>
    </row>
    <row r="121" spans="2:8">
      <c r="B121" s="7"/>
      <c r="C121" s="144" t="s">
        <v>362</v>
      </c>
      <c r="D121" s="145">
        <v>116</v>
      </c>
      <c r="E121" s="146">
        <v>160988.19</v>
      </c>
      <c r="F121" s="226">
        <v>11582.083</v>
      </c>
      <c r="G121" s="227">
        <v>13.899761381437173</v>
      </c>
      <c r="H121" s="8"/>
    </row>
    <row r="122" spans="2:8">
      <c r="B122" s="7"/>
      <c r="C122" s="144" t="s">
        <v>322</v>
      </c>
      <c r="D122" s="145">
        <v>117</v>
      </c>
      <c r="E122" s="146">
        <v>240560.34</v>
      </c>
      <c r="F122" s="226">
        <v>17182.934</v>
      </c>
      <c r="G122" s="227">
        <v>13.999957166802828</v>
      </c>
      <c r="H122" s="8"/>
    </row>
    <row r="123" spans="2:8">
      <c r="B123" s="7"/>
      <c r="C123" s="144" t="s">
        <v>429</v>
      </c>
      <c r="D123" s="145">
        <v>118</v>
      </c>
      <c r="E123" s="146">
        <v>14810</v>
      </c>
      <c r="F123" s="226">
        <v>1040.173</v>
      </c>
      <c r="G123" s="227">
        <v>14.238016176155313</v>
      </c>
      <c r="H123" s="8"/>
    </row>
    <row r="124" spans="2:8">
      <c r="B124" s="7"/>
      <c r="C124" s="144" t="s">
        <v>175</v>
      </c>
      <c r="D124" s="145">
        <v>119</v>
      </c>
      <c r="E124" s="146">
        <v>712865</v>
      </c>
      <c r="F124" s="226">
        <v>46584.647</v>
      </c>
      <c r="G124" s="227">
        <v>15.302573828669347</v>
      </c>
      <c r="H124" s="8"/>
    </row>
    <row r="125" spans="2:8">
      <c r="B125" s="7"/>
      <c r="C125" s="144" t="s">
        <v>174</v>
      </c>
      <c r="D125" s="145">
        <v>120</v>
      </c>
      <c r="E125" s="146">
        <v>815742.26</v>
      </c>
      <c r="F125" s="226">
        <v>51168.295</v>
      </c>
      <c r="G125" s="227">
        <v>15.942338121682578</v>
      </c>
      <c r="H125" s="8"/>
    </row>
    <row r="126" spans="2:8">
      <c r="B126" s="7"/>
      <c r="C126" s="144" t="s">
        <v>369</v>
      </c>
      <c r="D126" s="145">
        <v>121</v>
      </c>
      <c r="E126" s="146">
        <v>162691.94</v>
      </c>
      <c r="F126" s="226">
        <v>10081.439000000002</v>
      </c>
      <c r="G126" s="227">
        <v>16.1377696180079</v>
      </c>
      <c r="H126" s="8"/>
    </row>
    <row r="127" spans="2:8">
      <c r="B127" s="7"/>
      <c r="C127" s="144" t="s">
        <v>214</v>
      </c>
      <c r="D127" s="145">
        <v>122</v>
      </c>
      <c r="E127" s="146">
        <v>466247</v>
      </c>
      <c r="F127" s="226">
        <v>28108.392</v>
      </c>
      <c r="G127" s="227">
        <v>16.587466120438336</v>
      </c>
      <c r="H127" s="8"/>
    </row>
    <row r="128" spans="2:8">
      <c r="B128" s="7"/>
      <c r="C128" s="144" t="s">
        <v>218</v>
      </c>
      <c r="D128" s="145">
        <v>123</v>
      </c>
      <c r="E128" s="146">
        <v>666881</v>
      </c>
      <c r="F128" s="226">
        <v>34230.976</v>
      </c>
      <c r="G128" s="227">
        <v>19.4817991751097</v>
      </c>
      <c r="H128" s="8"/>
    </row>
    <row r="129" spans="2:8">
      <c r="B129" s="7"/>
      <c r="C129" s="144" t="s">
        <v>416</v>
      </c>
      <c r="D129" s="145">
        <v>124</v>
      </c>
      <c r="E129" s="146">
        <v>55498</v>
      </c>
      <c r="F129" s="226">
        <v>2800.8129999999996</v>
      </c>
      <c r="G129" s="227">
        <v>19.814960870290165</v>
      </c>
      <c r="H129" s="8"/>
    </row>
    <row r="130" spans="2:8">
      <c r="B130" s="7"/>
      <c r="C130" s="144" t="s">
        <v>420</v>
      </c>
      <c r="D130" s="145">
        <v>125</v>
      </c>
      <c r="E130" s="146">
        <v>27059.48</v>
      </c>
      <c r="F130" s="226">
        <v>1357.199</v>
      </c>
      <c r="G130" s="227">
        <v>19.937739417727244</v>
      </c>
      <c r="H130" s="8"/>
    </row>
    <row r="131" spans="2:8">
      <c r="B131" s="7"/>
      <c r="C131" s="144" t="s">
        <v>662</v>
      </c>
      <c r="D131" s="145">
        <v>126</v>
      </c>
      <c r="E131" s="146">
        <v>12424.08</v>
      </c>
      <c r="F131" s="226">
        <v>555.91</v>
      </c>
      <c r="G131" s="227">
        <v>22.349085283589073</v>
      </c>
      <c r="H131" s="8"/>
    </row>
    <row r="132" spans="2:8">
      <c r="B132" s="7"/>
      <c r="C132" s="144" t="s">
        <v>321</v>
      </c>
      <c r="D132" s="145">
        <v>127</v>
      </c>
      <c r="E132" s="146">
        <v>130028</v>
      </c>
      <c r="F132" s="226">
        <v>5722.16</v>
      </c>
      <c r="G132" s="227">
        <v>22.723586897255583</v>
      </c>
      <c r="H132" s="8"/>
    </row>
    <row r="133" spans="2:8">
      <c r="B133" s="7"/>
      <c r="C133" s="144" t="s">
        <v>213</v>
      </c>
      <c r="D133" s="145">
        <v>128</v>
      </c>
      <c r="E133" s="146">
        <v>738889.79</v>
      </c>
      <c r="F133" s="226">
        <v>31836.624000000003</v>
      </c>
      <c r="G133" s="227">
        <v>23.208798458027459</v>
      </c>
      <c r="H133" s="8"/>
    </row>
    <row r="134" spans="2:8">
      <c r="B134" s="7"/>
      <c r="C134" s="144" t="s">
        <v>377</v>
      </c>
      <c r="D134" s="145">
        <v>129</v>
      </c>
      <c r="E134" s="146">
        <v>168947.23</v>
      </c>
      <c r="F134" s="226">
        <v>7102.163</v>
      </c>
      <c r="G134" s="227">
        <v>23.788137501209142</v>
      </c>
      <c r="H134" s="8"/>
    </row>
    <row r="135" spans="2:8">
      <c r="B135" s="7"/>
      <c r="C135" s="144" t="s">
        <v>354</v>
      </c>
      <c r="D135" s="145">
        <v>130</v>
      </c>
      <c r="E135" s="146">
        <v>119076.2</v>
      </c>
      <c r="F135" s="226">
        <v>5003.0070000000005</v>
      </c>
      <c r="G135" s="227">
        <v>23.800926123029608</v>
      </c>
      <c r="H135" s="8"/>
    </row>
    <row r="136" spans="2:8">
      <c r="B136" s="7"/>
      <c r="C136" s="144" t="s">
        <v>380</v>
      </c>
      <c r="D136" s="145">
        <v>131</v>
      </c>
      <c r="E136" s="146">
        <v>25462.63</v>
      </c>
      <c r="F136" s="226">
        <v>810.071</v>
      </c>
      <c r="G136" s="227">
        <v>31.432590476637234</v>
      </c>
      <c r="H136" s="8"/>
    </row>
    <row r="137" spans="2:8">
      <c r="B137" s="7"/>
      <c r="C137" s="144" t="s">
        <v>392</v>
      </c>
      <c r="D137" s="145">
        <v>132</v>
      </c>
      <c r="E137" s="146">
        <v>42000</v>
      </c>
      <c r="F137" s="226">
        <v>1314.4470000000001</v>
      </c>
      <c r="G137" s="227">
        <v>31.95260059933949</v>
      </c>
      <c r="H137" s="8"/>
    </row>
    <row r="138" spans="2:8">
      <c r="B138" s="7"/>
      <c r="C138" s="144" t="s">
        <v>651</v>
      </c>
      <c r="D138" s="145">
        <v>133</v>
      </c>
      <c r="E138" s="146">
        <v>22456.82</v>
      </c>
      <c r="F138" s="226">
        <v>693.863</v>
      </c>
      <c r="G138" s="227">
        <v>32.36491929963119</v>
      </c>
      <c r="H138" s="8"/>
    </row>
    <row r="139" spans="2:8">
      <c r="B139" s="7"/>
      <c r="C139" s="144" t="s">
        <v>596</v>
      </c>
      <c r="D139" s="145">
        <v>134</v>
      </c>
      <c r="E139" s="146">
        <v>117759</v>
      </c>
      <c r="F139" s="226">
        <v>2746.91</v>
      </c>
      <c r="G139" s="227">
        <v>42.869624414341935</v>
      </c>
      <c r="H139" s="8"/>
    </row>
    <row r="140" spans="2:8">
      <c r="B140" s="7"/>
      <c r="C140" s="144" t="s">
        <v>365</v>
      </c>
      <c r="D140" s="145">
        <v>135</v>
      </c>
      <c r="E140" s="146">
        <v>78600</v>
      </c>
      <c r="F140" s="226">
        <v>163.805</v>
      </c>
      <c r="G140" s="227">
        <v>479.83883275846279</v>
      </c>
      <c r="H140" s="8"/>
    </row>
    <row r="141" spans="2:8" s="141" customFormat="1">
      <c r="B141" s="216"/>
      <c r="D141" s="185"/>
      <c r="E141" s="185"/>
      <c r="F141" s="185"/>
      <c r="G141" s="185"/>
      <c r="H141" s="214"/>
    </row>
    <row r="142" spans="2:8" s="141" customFormat="1">
      <c r="B142" s="216"/>
      <c r="C142" s="209" t="s">
        <v>551</v>
      </c>
      <c r="D142" s="185"/>
      <c r="E142" s="185"/>
      <c r="F142" s="185"/>
      <c r="G142" s="185"/>
      <c r="H142" s="214"/>
    </row>
    <row r="143" spans="2:8" s="141" customFormat="1">
      <c r="B143" s="216"/>
      <c r="C143" s="220" t="s">
        <v>1651</v>
      </c>
      <c r="D143" s="185"/>
      <c r="E143" s="185"/>
      <c r="F143" s="185"/>
      <c r="G143" s="185"/>
      <c r="H143" s="214"/>
    </row>
    <row r="144" spans="2:8" s="141" customFormat="1" ht="17.25" thickBot="1">
      <c r="B144" s="252"/>
      <c r="C144" s="14" t="s">
        <v>1650</v>
      </c>
      <c r="D144" s="219"/>
      <c r="E144" s="219"/>
      <c r="F144" s="219"/>
      <c r="G144" s="219"/>
      <c r="H144" s="215"/>
    </row>
    <row r="145" spans="5:5" s="141" customFormat="1">
      <c r="E145" s="185"/>
    </row>
    <row r="146" spans="3:7" s="141" customFormat="1">
      <c r="C146" s="213" t="s">
        <v>127</v>
      </c>
      <c r="D146" s="213"/>
      <c r="E146" s="213"/>
      <c r="F146" s="213"/>
      <c r="G146" s="213"/>
    </row>
    <row r="147" spans="1:9" s="218" customFormat="1">
      <c r="A147" s="141"/>
      <c r="B147" s="141"/>
      <c r="C147" s="521" t="s">
        <v>1026</v>
      </c>
      <c r="D147" s="521"/>
      <c r="E147" s="521"/>
      <c r="F147" s="521"/>
      <c r="G147" s="521"/>
      <c r="H147" s="141"/>
      <c r="I147" s="141"/>
    </row>
    <row r="148" spans="1:9" s="218" customFormat="1">
      <c r="A148" s="141"/>
      <c r="B148" s="141"/>
      <c r="C148" s="141" t="s">
        <v>48</v>
      </c>
      <c r="D148" s="141"/>
      <c r="E148" s="141"/>
      <c r="F148" s="141"/>
      <c r="G148" s="141"/>
      <c r="H148" s="141"/>
      <c r="I148" s="141"/>
    </row>
    <row r="149" spans="1:7" s="218" customFormat="1">
      <c r="A149" s="141"/>
      <c r="C149" s="141" t="s">
        <v>49</v>
      </c>
      <c r="D149" s="141"/>
      <c r="E149" s="141"/>
      <c r="F149" s="141"/>
      <c r="G149" s="141"/>
    </row>
    <row r="150" spans="3:7" s="218" customFormat="1">
      <c r="C150" s="141" t="s">
        <v>50</v>
      </c>
      <c r="D150" s="141"/>
      <c r="E150" s="141"/>
      <c r="F150" s="141"/>
      <c r="G150" s="141"/>
    </row>
    <row r="151" spans="1:9" s="141" customFormat="1">
      <c r="A151" s="218"/>
      <c r="B151" s="218"/>
      <c r="C151" s="141" t="s">
        <v>51</v>
      </c>
      <c r="D151" s="141"/>
      <c r="E151" s="141"/>
      <c r="F151" s="141"/>
      <c r="G151" s="141"/>
      <c r="H151" s="218"/>
      <c r="I151" s="218"/>
    </row>
    <row r="152" spans="1:9" s="141" customFormat="1">
      <c r="A152" s="218"/>
      <c r="B152" s="218"/>
      <c r="C152" s="141" t="s">
        <v>52</v>
      </c>
      <c r="D152" s="141"/>
      <c r="E152" s="141"/>
      <c r="F152" s="141"/>
      <c r="G152" s="141"/>
      <c r="H152" s="218"/>
      <c r="I152" s="218"/>
    </row>
    <row r="153" spans="1:7" s="141" customFormat="1">
      <c r="A153" s="218"/>
      <c r="C153" s="141" t="s">
        <v>53</v>
      </c>
      <c r="D153" s="141"/>
      <c r="E153" s="141"/>
      <c r="F153" s="141"/>
      <c r="G153" s="141"/>
    </row>
    <row r="154" spans="3:7" s="141" customFormat="1">
      <c r="C154" s="141" t="s">
        <v>54</v>
      </c>
      <c r="D154" s="141"/>
      <c r="E154" s="141"/>
      <c r="F154" s="141"/>
      <c r="G154" s="141"/>
    </row>
    <row r="155" spans="3:7" s="141" customFormat="1">
      <c r="C155" s="141" t="s">
        <v>55</v>
      </c>
      <c r="D155" s="141"/>
      <c r="E155" s="141"/>
      <c r="F155" s="141"/>
      <c r="G155" s="141"/>
    </row>
    <row r="156" spans="3:7" s="141" customFormat="1">
      <c r="C156" s="141" t="s">
        <v>56</v>
      </c>
      <c r="D156" s="141"/>
      <c r="E156" s="141"/>
      <c r="F156" s="141"/>
      <c r="G156" s="141"/>
    </row>
    <row r="157" spans="3:7" s="141" customFormat="1">
      <c r="C157" s="141"/>
      <c r="D157" s="141"/>
      <c r="E157" s="141"/>
      <c r="F157" s="141"/>
      <c r="G157" s="141"/>
    </row>
    <row r="158" spans="3:7" s="141" customFormat="1">
      <c r="C158" s="213" t="s">
        <v>990</v>
      </c>
      <c r="D158" s="213"/>
      <c r="E158" s="213"/>
      <c r="F158" s="213"/>
      <c r="G158" s="213"/>
    </row>
    <row r="159" spans="3:7" s="141" customFormat="1">
      <c r="C159" s="141" t="s">
        <v>144</v>
      </c>
      <c r="D159" s="141"/>
      <c r="E159" s="141"/>
      <c r="F159" s="141"/>
      <c r="G159" s="141"/>
    </row>
    <row r="160" spans="3:7" s="141" customFormat="1">
      <c r="C160" s="213" t="s">
        <v>991</v>
      </c>
      <c r="D160" s="213"/>
      <c r="E160" s="213"/>
      <c r="F160" s="213"/>
      <c r="G160" s="213"/>
    </row>
    <row r="161" spans="3:7" s="141" customFormat="1" ht="18">
      <c r="C161" s="141" t="s">
        <v>1020</v>
      </c>
      <c r="D161" s="141"/>
      <c r="E161" s="141"/>
      <c r="F161" s="141"/>
      <c r="G161" s="141"/>
    </row>
    <row r="162" spans="3:7" s="141" customFormat="1">
      <c r="C162" s="13" t="s">
        <v>989</v>
      </c>
      <c r="D162" s="13"/>
      <c r="E162" s="13"/>
      <c r="F162" s="13"/>
      <c r="G162" s="13"/>
    </row>
    <row r="163" spans="3:7">
      <c r="C163" s="1" t="s">
        <v>1029</v>
      </c>
      <c r="D163" s="1"/>
      <c r="E163" s="1"/>
      <c r="F163" s="1"/>
      <c r="G163" s="1"/>
    </row>
    <row r="169" spans="3:7">
      <c r="C169" s="213"/>
      <c r="D169" s="213"/>
      <c r="E169" s="213"/>
      <c r="F169" s="213"/>
      <c r="G169" s="213"/>
    </row>
    <row r="170" spans="3:7">
      <c r="C170" s="141"/>
      <c r="D170" s="141"/>
      <c r="E170" s="141"/>
      <c r="F170" s="141"/>
      <c r="G170" s="141"/>
    </row>
    <row r="171" spans="3:7">
      <c r="C171" s="218"/>
      <c r="D171" s="218"/>
      <c r="E171" s="218"/>
      <c r="F171" s="218"/>
      <c r="G171" s="218"/>
    </row>
    <row r="172" spans="3:7">
      <c r="C172" s="218"/>
      <c r="D172" s="218"/>
      <c r="E172" s="218"/>
      <c r="F172" s="218"/>
      <c r="G172" s="218"/>
    </row>
    <row r="173" spans="3:7">
      <c r="C173" s="218"/>
      <c r="D173" s="218"/>
      <c r="E173" s="218"/>
      <c r="F173" s="218"/>
      <c r="G173" s="218"/>
    </row>
    <row r="174" spans="3:7">
      <c r="C174" s="218"/>
      <c r="D174" s="218"/>
      <c r="E174" s="218"/>
      <c r="F174" s="218"/>
      <c r="G174" s="218"/>
    </row>
  </sheetData>
  <mergeCells count="25">
    <mergeCell ref="C3:G3"/>
    <mergeCell ref="C146:G146"/>
    <mergeCell ref="C147:G147"/>
    <mergeCell ref="C148:G148"/>
    <mergeCell ref="C149:G149"/>
    <mergeCell ref="C150:G150"/>
    <mergeCell ref="C151:G151"/>
    <mergeCell ref="C152:G152"/>
    <mergeCell ref="C153:G153"/>
    <mergeCell ref="C154:G154"/>
    <mergeCell ref="C155:G155"/>
    <mergeCell ref="C156:G156"/>
    <mergeCell ref="C157:G157"/>
    <mergeCell ref="C169:G169"/>
    <mergeCell ref="C159:G159"/>
    <mergeCell ref="C158:G158"/>
    <mergeCell ref="C171:G171"/>
    <mergeCell ref="C172:G172"/>
    <mergeCell ref="C173:G173"/>
    <mergeCell ref="C174:G174"/>
    <mergeCell ref="C160:G160"/>
    <mergeCell ref="C161:G161"/>
    <mergeCell ref="C162:G162"/>
    <mergeCell ref="C163:G163"/>
    <mergeCell ref="C170:G170"/>
  </mergeCells>
  <hyperlinks>
    <hyperlink ref="C4" location="Contents!A1" display="Click here to return to contents"/>
  </hyperlinks>
  <pageMargins left="0.75" right="0.75" top="1" bottom="1" header="0.5" footer="0.5"/>
  <pageSetup paperSize="9" scale="27" orientation="portrait"/>
  <headerFooter scaleWithDoc="1" alignWithMargins="0" differentFirst="0" differentOddEven="0">
    <oddHeader>&amp;LPlanning Unit</oddHeader>
    <oddFooter>&amp;L&amp;8&amp;Z&amp;F&amp;R&amp;8&amp;D&amp;T</oddFooter>
  </headerFooter>
  <extLst/>
</worksheet>
</file>

<file path=xl/worksheets/sheet2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1">
    <tabColor theme="9" tint="0.79998168889431442"/>
    <pageSetUpPr fitToPage="1"/>
  </sheetPr>
  <dimension ref="A1:M163"/>
  <sheetViews>
    <sheetView topLeftCell="A1" view="normal" workbookViewId="0">
      <pane ySplit="5" topLeftCell="A69" activePane="bottomLeft" state="frozen"/>
      <selection pane="bottomLeft" activeCell="C85" sqref="C85"/>
    </sheetView>
  </sheetViews>
  <sheetFormatPr defaultColWidth="9.28515625" defaultRowHeight="16.5"/>
  <cols>
    <col min="1" max="1" width="8.5703125" style="1" customWidth="1"/>
    <col min="2" max="2" width="2.7109375" style="1" customWidth="1"/>
    <col min="3" max="3" width="47.7109375" style="1" customWidth="1"/>
    <col min="4" max="4" width="15.5703125" style="1" customWidth="1"/>
    <col min="5" max="5" width="19.5703125" style="1" bestFit="1" customWidth="1"/>
    <col min="6" max="7" width="15.5703125" style="1" customWidth="1"/>
    <col min="8" max="8" width="2.7109375" style="1" customWidth="1"/>
    <col min="9" max="9" width="8.7109375" style="1" bestFit="1" customWidth="1"/>
    <col min="10" max="10" width="2.41796875" style="1" customWidth="1"/>
    <col min="11" max="16384" width="9.27734375" style="1" customWidth="1"/>
  </cols>
  <sheetData>
    <row r="1" ht="15" customHeight="1" thickBot="1"/>
    <row r="2" spans="2:8" ht="15" customHeight="1">
      <c r="B2" s="4"/>
      <c r="C2" s="5"/>
      <c r="D2" s="11"/>
      <c r="E2" s="11"/>
      <c r="F2" s="11"/>
      <c r="G2" s="11"/>
      <c r="H2" s="6"/>
    </row>
    <row r="3" spans="2:8" ht="15.75" customHeight="1">
      <c r="B3" s="7"/>
      <c r="C3" s="213" t="s">
        <v>1652</v>
      </c>
      <c r="D3" s="185"/>
      <c r="E3" s="185"/>
      <c r="F3" s="185"/>
      <c r="G3" s="185"/>
      <c r="H3" s="8"/>
    </row>
    <row r="4" spans="2:8" ht="26.25" customHeight="1">
      <c r="B4" s="7"/>
      <c r="C4" s="376" t="s">
        <v>772</v>
      </c>
      <c r="D4" s="185"/>
      <c r="E4" s="185"/>
      <c r="F4" s="185"/>
      <c r="G4" s="222" t="s">
        <v>605</v>
      </c>
      <c r="H4" s="8"/>
    </row>
    <row r="5" spans="2:8" ht="51">
      <c r="B5" s="7"/>
      <c r="C5" s="223" t="s">
        <v>222</v>
      </c>
      <c r="D5" s="217" t="s">
        <v>1636</v>
      </c>
      <c r="E5" s="217" t="s">
        <v>1657</v>
      </c>
      <c r="F5" s="217" t="s">
        <v>1658</v>
      </c>
      <c r="G5" s="232" t="s">
        <v>1659</v>
      </c>
      <c r="H5" s="8"/>
    </row>
    <row r="6" spans="2:9">
      <c r="B6" s="7"/>
      <c r="C6" s="144" t="s">
        <v>380</v>
      </c>
      <c r="D6" s="145">
        <v>1</v>
      </c>
      <c r="E6" s="233">
        <v>261281000</v>
      </c>
      <c r="F6" s="146">
        <v>25462.63</v>
      </c>
      <c r="G6" s="234">
        <v>10261.351635710844</v>
      </c>
      <c r="H6" s="8"/>
      <c r="I6" s="338"/>
    </row>
    <row r="7" spans="2:8">
      <c r="B7" s="7"/>
      <c r="C7" s="144" t="s">
        <v>651</v>
      </c>
      <c r="D7" s="145">
        <v>2</v>
      </c>
      <c r="E7" s="233">
        <v>196652000</v>
      </c>
      <c r="F7" s="146">
        <v>22456.82</v>
      </c>
      <c r="G7" s="234">
        <v>8756.8943421196764</v>
      </c>
      <c r="H7" s="8"/>
    </row>
    <row r="8" spans="2:8">
      <c r="B8" s="7"/>
      <c r="C8" s="144" t="s">
        <v>744</v>
      </c>
      <c r="D8" s="145">
        <v>3</v>
      </c>
      <c r="E8" s="233">
        <v>135221000</v>
      </c>
      <c r="F8" s="146">
        <v>31496.8</v>
      </c>
      <c r="G8" s="234">
        <v>4293.166289908816</v>
      </c>
      <c r="H8" s="8"/>
    </row>
    <row r="9" spans="2:8">
      <c r="B9" s="7"/>
      <c r="C9" s="144" t="s">
        <v>321</v>
      </c>
      <c r="D9" s="145">
        <v>4</v>
      </c>
      <c r="E9" s="233">
        <v>553956000</v>
      </c>
      <c r="F9" s="146">
        <v>130028</v>
      </c>
      <c r="G9" s="234">
        <v>4260.2824007136924</v>
      </c>
      <c r="H9" s="8"/>
    </row>
    <row r="10" spans="2:8">
      <c r="B10" s="7"/>
      <c r="C10" s="144" t="s">
        <v>218</v>
      </c>
      <c r="D10" s="145">
        <v>5</v>
      </c>
      <c r="E10" s="233">
        <v>2771882000</v>
      </c>
      <c r="F10" s="146">
        <v>666881</v>
      </c>
      <c r="G10" s="234">
        <v>4156.4866895293162</v>
      </c>
      <c r="H10" s="8"/>
    </row>
    <row r="11" spans="2:8">
      <c r="B11" s="7"/>
      <c r="C11" s="144" t="s">
        <v>392</v>
      </c>
      <c r="D11" s="145">
        <v>6</v>
      </c>
      <c r="E11" s="233">
        <v>161155000</v>
      </c>
      <c r="F11" s="146">
        <v>42000</v>
      </c>
      <c r="G11" s="234">
        <v>3837.0238095238096</v>
      </c>
      <c r="H11" s="8"/>
    </row>
    <row r="12" spans="2:8">
      <c r="B12" s="7"/>
      <c r="C12" s="144" t="s">
        <v>402</v>
      </c>
      <c r="D12" s="145">
        <v>7</v>
      </c>
      <c r="E12" s="233">
        <v>162560000</v>
      </c>
      <c r="F12" s="146">
        <v>49764.87</v>
      </c>
      <c r="G12" s="234">
        <v>3266.5613313166496</v>
      </c>
      <c r="H12" s="8"/>
    </row>
    <row r="13" spans="2:8">
      <c r="B13" s="7"/>
      <c r="C13" s="144" t="s">
        <v>632</v>
      </c>
      <c r="D13" s="145">
        <v>8</v>
      </c>
      <c r="E13" s="233">
        <v>613223000</v>
      </c>
      <c r="F13" s="146">
        <v>197432.95</v>
      </c>
      <c r="G13" s="234">
        <v>3105.981043184534</v>
      </c>
      <c r="H13" s="8"/>
    </row>
    <row r="14" spans="2:8">
      <c r="B14" s="7"/>
      <c r="C14" s="144" t="s">
        <v>237</v>
      </c>
      <c r="D14" s="145">
        <v>9</v>
      </c>
      <c r="E14" s="233">
        <v>1702144000</v>
      </c>
      <c r="F14" s="146">
        <v>555665.47</v>
      </c>
      <c r="G14" s="234">
        <v>3063.2531476177564</v>
      </c>
      <c r="H14" s="8"/>
    </row>
    <row r="15" spans="2:8">
      <c r="B15" s="7"/>
      <c r="C15" s="144" t="s">
        <v>394</v>
      </c>
      <c r="D15" s="145">
        <v>10</v>
      </c>
      <c r="E15" s="233">
        <v>166789000</v>
      </c>
      <c r="F15" s="146">
        <v>54681.27</v>
      </c>
      <c r="G15" s="234">
        <v>3050.2034791803485</v>
      </c>
      <c r="H15" s="8"/>
    </row>
    <row r="16" spans="2:8">
      <c r="B16" s="7"/>
      <c r="C16" s="144" t="s">
        <v>213</v>
      </c>
      <c r="D16" s="145">
        <v>11</v>
      </c>
      <c r="E16" s="233">
        <v>2209517000</v>
      </c>
      <c r="F16" s="146">
        <v>738889.79</v>
      </c>
      <c r="G16" s="234">
        <v>2990.3201125569753</v>
      </c>
      <c r="H16" s="8"/>
    </row>
    <row r="17" spans="2:8">
      <c r="B17" s="7"/>
      <c r="C17" s="144" t="s">
        <v>356</v>
      </c>
      <c r="D17" s="145">
        <v>12</v>
      </c>
      <c r="E17" s="233">
        <v>310569000</v>
      </c>
      <c r="F17" s="146">
        <v>106565.1</v>
      </c>
      <c r="G17" s="234">
        <v>2914.359391583173</v>
      </c>
      <c r="H17" s="8"/>
    </row>
    <row r="18" spans="2:8">
      <c r="B18" s="7"/>
      <c r="C18" s="144" t="s">
        <v>240</v>
      </c>
      <c r="D18" s="145">
        <v>13</v>
      </c>
      <c r="E18" s="233">
        <v>1091794000</v>
      </c>
      <c r="F18" s="146">
        <v>391750.436</v>
      </c>
      <c r="G18" s="234">
        <v>2786.9630756454349</v>
      </c>
      <c r="H18" s="8"/>
    </row>
    <row r="19" spans="2:8">
      <c r="B19" s="7"/>
      <c r="C19" s="144" t="s">
        <v>249</v>
      </c>
      <c r="D19" s="145">
        <v>14</v>
      </c>
      <c r="E19" s="233">
        <v>411343000</v>
      </c>
      <c r="F19" s="146">
        <v>156807.83</v>
      </c>
      <c r="G19" s="234">
        <v>2623.2299751868259</v>
      </c>
      <c r="H19" s="8"/>
    </row>
    <row r="20" spans="2:8">
      <c r="B20" s="7"/>
      <c r="C20" s="144" t="s">
        <v>274</v>
      </c>
      <c r="D20" s="145">
        <v>15</v>
      </c>
      <c r="E20" s="233">
        <v>538157000</v>
      </c>
      <c r="F20" s="146">
        <v>207793.74</v>
      </c>
      <c r="G20" s="234">
        <v>2589.8614655090187</v>
      </c>
      <c r="H20" s="8"/>
    </row>
    <row r="21" spans="2:8">
      <c r="B21" s="7"/>
      <c r="C21" s="144" t="s">
        <v>390</v>
      </c>
      <c r="D21" s="145">
        <v>16</v>
      </c>
      <c r="E21" s="233">
        <v>107959000</v>
      </c>
      <c r="F21" s="146">
        <v>44979</v>
      </c>
      <c r="G21" s="234">
        <v>2400.2089864158829</v>
      </c>
      <c r="H21" s="8"/>
    </row>
    <row r="22" spans="2:8">
      <c r="B22" s="7"/>
      <c r="C22" s="144" t="s">
        <v>214</v>
      </c>
      <c r="D22" s="145">
        <v>17</v>
      </c>
      <c r="E22" s="233">
        <v>1115269000</v>
      </c>
      <c r="F22" s="146">
        <v>466247</v>
      </c>
      <c r="G22" s="234">
        <v>2392.0132461978305</v>
      </c>
      <c r="H22" s="8"/>
    </row>
    <row r="23" spans="2:8">
      <c r="B23" s="7"/>
      <c r="C23" s="144" t="s">
        <v>219</v>
      </c>
      <c r="D23" s="145">
        <v>18</v>
      </c>
      <c r="E23" s="233">
        <v>634159000</v>
      </c>
      <c r="F23" s="146">
        <v>283951.495</v>
      </c>
      <c r="G23" s="234">
        <v>2233.3356617826576</v>
      </c>
      <c r="H23" s="8"/>
    </row>
    <row r="24" spans="2:8">
      <c r="B24" s="7"/>
      <c r="C24" s="144" t="s">
        <v>600</v>
      </c>
      <c r="D24" s="145">
        <v>19</v>
      </c>
      <c r="E24" s="233">
        <v>51288000</v>
      </c>
      <c r="F24" s="146">
        <v>23943.49</v>
      </c>
      <c r="G24" s="234">
        <v>2142.0436202074134</v>
      </c>
      <c r="H24" s="8"/>
    </row>
    <row r="25" spans="2:8">
      <c r="B25" s="7"/>
      <c r="C25" s="144" t="s">
        <v>178</v>
      </c>
      <c r="D25" s="145">
        <v>20</v>
      </c>
      <c r="E25" s="233">
        <v>900471000</v>
      </c>
      <c r="F25" s="146">
        <v>421355.11</v>
      </c>
      <c r="G25" s="234">
        <v>2137.0833736892382</v>
      </c>
      <c r="H25" s="8"/>
    </row>
    <row r="26" spans="2:8">
      <c r="B26" s="7"/>
      <c r="C26" s="144" t="s">
        <v>335</v>
      </c>
      <c r="D26" s="145">
        <v>21</v>
      </c>
      <c r="E26" s="233">
        <v>359956000</v>
      </c>
      <c r="F26" s="146">
        <v>169426.25</v>
      </c>
      <c r="G26" s="234">
        <v>2124.5586206387734</v>
      </c>
      <c r="H26" s="8"/>
    </row>
    <row r="27" spans="2:8">
      <c r="B27" s="7"/>
      <c r="C27" s="144" t="s">
        <v>746</v>
      </c>
      <c r="D27" s="145">
        <v>22</v>
      </c>
      <c r="E27" s="233">
        <v>261235000</v>
      </c>
      <c r="F27" s="146">
        <v>124175.57</v>
      </c>
      <c r="G27" s="234">
        <v>2103.7551911378382</v>
      </c>
      <c r="H27" s="8"/>
    </row>
    <row r="28" spans="2:8">
      <c r="B28" s="7"/>
      <c r="C28" s="144" t="s">
        <v>212</v>
      </c>
      <c r="D28" s="145">
        <v>23</v>
      </c>
      <c r="E28" s="233">
        <v>798296000</v>
      </c>
      <c r="F28" s="146">
        <v>399938.73</v>
      </c>
      <c r="G28" s="234">
        <v>1996.0457443068842</v>
      </c>
      <c r="H28" s="8"/>
    </row>
    <row r="29" spans="2:8">
      <c r="B29" s="7"/>
      <c r="C29" s="144" t="s">
        <v>355</v>
      </c>
      <c r="D29" s="145">
        <v>24</v>
      </c>
      <c r="E29" s="233">
        <v>182059000</v>
      </c>
      <c r="F29" s="146">
        <v>91393.66</v>
      </c>
      <c r="G29" s="234">
        <v>1992.0309570707639</v>
      </c>
      <c r="H29" s="8"/>
    </row>
    <row r="30" spans="2:8">
      <c r="B30" s="7"/>
      <c r="C30" s="144" t="s">
        <v>347</v>
      </c>
      <c r="D30" s="145">
        <v>25</v>
      </c>
      <c r="E30" s="233">
        <v>303151000</v>
      </c>
      <c r="F30" s="146">
        <v>152363.35</v>
      </c>
      <c r="G30" s="234">
        <v>1989.6582741190712</v>
      </c>
      <c r="H30" s="8"/>
    </row>
    <row r="31" spans="2:8">
      <c r="B31" s="7"/>
      <c r="C31" s="144" t="s">
        <v>339</v>
      </c>
      <c r="D31" s="145">
        <v>26</v>
      </c>
      <c r="E31" s="233">
        <v>255153000</v>
      </c>
      <c r="F31" s="146">
        <v>128923.8</v>
      </c>
      <c r="G31" s="234">
        <v>1979.0992819014023</v>
      </c>
      <c r="H31" s="8"/>
    </row>
    <row r="32" spans="2:8">
      <c r="B32" s="7"/>
      <c r="C32" s="144" t="s">
        <v>418</v>
      </c>
      <c r="D32" s="145">
        <v>27</v>
      </c>
      <c r="E32" s="233">
        <v>32661000</v>
      </c>
      <c r="F32" s="146">
        <v>16510.4</v>
      </c>
      <c r="G32" s="234">
        <v>1978.2076751623217</v>
      </c>
      <c r="H32" s="8"/>
    </row>
    <row r="33" spans="2:8">
      <c r="B33" s="7"/>
      <c r="C33" s="144" t="s">
        <v>370</v>
      </c>
      <c r="D33" s="145">
        <v>28</v>
      </c>
      <c r="E33" s="233">
        <v>196823000</v>
      </c>
      <c r="F33" s="146">
        <v>99811.82</v>
      </c>
      <c r="G33" s="234">
        <v>1971.9407981940415</v>
      </c>
      <c r="H33" s="8"/>
    </row>
    <row r="34" spans="2:8">
      <c r="B34" s="7"/>
      <c r="C34" s="144" t="s">
        <v>211</v>
      </c>
      <c r="D34" s="145">
        <v>29</v>
      </c>
      <c r="E34" s="233">
        <v>842790000</v>
      </c>
      <c r="F34" s="146">
        <v>430448.8</v>
      </c>
      <c r="G34" s="234">
        <v>1957.9332083165293</v>
      </c>
      <c r="H34" s="8"/>
    </row>
    <row r="35" spans="2:8">
      <c r="B35" s="7"/>
      <c r="C35" s="144" t="s">
        <v>486</v>
      </c>
      <c r="D35" s="145">
        <v>30</v>
      </c>
      <c r="E35" s="233">
        <v>317244000</v>
      </c>
      <c r="F35" s="146">
        <v>166834</v>
      </c>
      <c r="G35" s="234">
        <v>1901.5548389417024</v>
      </c>
      <c r="H35" s="8"/>
    </row>
    <row r="36" spans="2:8">
      <c r="B36" s="7"/>
      <c r="C36" s="144" t="s">
        <v>381</v>
      </c>
      <c r="D36" s="145">
        <v>31</v>
      </c>
      <c r="E36" s="233">
        <v>139825000</v>
      </c>
      <c r="F36" s="146">
        <v>73636.398</v>
      </c>
      <c r="G36" s="234">
        <v>1898.8571385580267</v>
      </c>
      <c r="H36" s="8"/>
    </row>
    <row r="37" spans="2:8">
      <c r="B37" s="7"/>
      <c r="C37" s="144" t="s">
        <v>323</v>
      </c>
      <c r="D37" s="145">
        <v>32</v>
      </c>
      <c r="E37" s="233">
        <v>311099000</v>
      </c>
      <c r="F37" s="146">
        <v>165177</v>
      </c>
      <c r="G37" s="234">
        <v>1883.4280801806547</v>
      </c>
      <c r="H37" s="8"/>
    </row>
    <row r="38" spans="2:8">
      <c r="B38" s="7"/>
      <c r="C38" s="144" t="s">
        <v>220</v>
      </c>
      <c r="D38" s="145">
        <v>33</v>
      </c>
      <c r="E38" s="233">
        <v>726514000</v>
      </c>
      <c r="F38" s="146">
        <v>390556.43</v>
      </c>
      <c r="G38" s="234">
        <v>1860.2023784373491</v>
      </c>
      <c r="H38" s="8"/>
    </row>
    <row r="39" spans="2:8">
      <c r="B39" s="7"/>
      <c r="C39" s="144" t="s">
        <v>341</v>
      </c>
      <c r="D39" s="145">
        <v>34</v>
      </c>
      <c r="E39" s="233">
        <v>325341000</v>
      </c>
      <c r="F39" s="146">
        <v>175043.64</v>
      </c>
      <c r="G39" s="234">
        <v>1858.627939866881</v>
      </c>
      <c r="H39" s="8"/>
    </row>
    <row r="40" spans="2:8">
      <c r="B40" s="7"/>
      <c r="C40" s="144" t="s">
        <v>368</v>
      </c>
      <c r="D40" s="145">
        <v>35</v>
      </c>
      <c r="E40" s="233">
        <v>176823000</v>
      </c>
      <c r="F40" s="146">
        <v>95538.46</v>
      </c>
      <c r="G40" s="234">
        <v>1850.8043776297</v>
      </c>
      <c r="H40" s="8"/>
    </row>
    <row r="41" spans="2:8">
      <c r="B41" s="7"/>
      <c r="C41" s="144" t="s">
        <v>379</v>
      </c>
      <c r="D41" s="145">
        <v>36</v>
      </c>
      <c r="E41" s="233">
        <v>195387000</v>
      </c>
      <c r="F41" s="146">
        <v>105735</v>
      </c>
      <c r="G41" s="234">
        <v>1847.8933182011633</v>
      </c>
      <c r="H41" s="8"/>
    </row>
    <row r="42" spans="2:8">
      <c r="B42" s="7"/>
      <c r="C42" s="144" t="s">
        <v>346</v>
      </c>
      <c r="D42" s="145">
        <v>37</v>
      </c>
      <c r="E42" s="233">
        <v>285806000</v>
      </c>
      <c r="F42" s="146">
        <v>155579.24</v>
      </c>
      <c r="G42" s="234">
        <v>1837.0445825548447</v>
      </c>
      <c r="H42" s="8"/>
    </row>
    <row r="43" spans="2:8">
      <c r="B43" s="7"/>
      <c r="C43" s="144" t="s">
        <v>374</v>
      </c>
      <c r="D43" s="145">
        <v>38</v>
      </c>
      <c r="E43" s="233">
        <v>162641000</v>
      </c>
      <c r="F43" s="146">
        <v>88806</v>
      </c>
      <c r="G43" s="234">
        <v>1831.4190482625047</v>
      </c>
      <c r="H43" s="8"/>
    </row>
    <row r="44" spans="2:8">
      <c r="B44" s="7"/>
      <c r="C44" s="144" t="s">
        <v>344</v>
      </c>
      <c r="D44" s="145">
        <v>39</v>
      </c>
      <c r="E44" s="233">
        <v>320746000</v>
      </c>
      <c r="F44" s="146">
        <v>175932</v>
      </c>
      <c r="G44" s="234">
        <v>1823.1248436896074</v>
      </c>
      <c r="H44" s="8"/>
    </row>
    <row r="45" spans="2:8">
      <c r="B45" s="7"/>
      <c r="C45" s="144" t="s">
        <v>365</v>
      </c>
      <c r="D45" s="145">
        <v>40</v>
      </c>
      <c r="E45" s="233">
        <v>141342000</v>
      </c>
      <c r="F45" s="146">
        <v>78600</v>
      </c>
      <c r="G45" s="234">
        <v>1798.2442748091603</v>
      </c>
      <c r="H45" s="8"/>
    </row>
    <row r="46" spans="2:8">
      <c r="B46" s="7"/>
      <c r="C46" s="144" t="s">
        <v>215</v>
      </c>
      <c r="D46" s="145">
        <v>41</v>
      </c>
      <c r="E46" s="233">
        <v>866795000</v>
      </c>
      <c r="F46" s="146">
        <v>482422.908</v>
      </c>
      <c r="G46" s="234">
        <v>1796.7533996126072</v>
      </c>
      <c r="H46" s="8"/>
    </row>
    <row r="47" spans="2:8">
      <c r="B47" s="7"/>
      <c r="C47" s="144" t="s">
        <v>395</v>
      </c>
      <c r="D47" s="145">
        <v>42</v>
      </c>
      <c r="E47" s="233">
        <v>129001000</v>
      </c>
      <c r="F47" s="146">
        <v>71922.66</v>
      </c>
      <c r="G47" s="234">
        <v>1793.6071886106547</v>
      </c>
      <c r="H47" s="8"/>
    </row>
    <row r="48" spans="2:8">
      <c r="B48" s="7"/>
      <c r="C48" s="144" t="s">
        <v>414</v>
      </c>
      <c r="D48" s="145">
        <v>43</v>
      </c>
      <c r="E48" s="233">
        <v>43289000</v>
      </c>
      <c r="F48" s="146">
        <v>24280.54</v>
      </c>
      <c r="G48" s="234">
        <v>1782.8680910721096</v>
      </c>
      <c r="H48" s="8"/>
    </row>
    <row r="49" spans="2:8">
      <c r="B49" s="7"/>
      <c r="C49" s="144" t="s">
        <v>334</v>
      </c>
      <c r="D49" s="145">
        <v>44</v>
      </c>
      <c r="E49" s="233">
        <v>211789000</v>
      </c>
      <c r="F49" s="146">
        <v>119230.49</v>
      </c>
      <c r="G49" s="234">
        <v>1776.2989986873324</v>
      </c>
      <c r="H49" s="8"/>
    </row>
    <row r="50" spans="2:8">
      <c r="B50" s="7"/>
      <c r="C50" s="144" t="s">
        <v>654</v>
      </c>
      <c r="D50" s="145">
        <v>45</v>
      </c>
      <c r="E50" s="233">
        <v>235076000</v>
      </c>
      <c r="F50" s="146">
        <v>132956.404</v>
      </c>
      <c r="G50" s="234">
        <v>1768.0682759741305</v>
      </c>
      <c r="H50" s="8"/>
    </row>
    <row r="51" spans="2:8">
      <c r="B51" s="7"/>
      <c r="C51" s="144" t="s">
        <v>353</v>
      </c>
      <c r="D51" s="145">
        <v>46</v>
      </c>
      <c r="E51" s="233">
        <v>283657000</v>
      </c>
      <c r="F51" s="146">
        <v>161344</v>
      </c>
      <c r="G51" s="234">
        <v>1758.0883082110274</v>
      </c>
      <c r="H51" s="8"/>
    </row>
    <row r="52" spans="2:8">
      <c r="B52" s="7"/>
      <c r="C52" s="144" t="s">
        <v>338</v>
      </c>
      <c r="D52" s="145">
        <v>47</v>
      </c>
      <c r="E52" s="233">
        <v>395939000</v>
      </c>
      <c r="F52" s="146">
        <v>225565.39</v>
      </c>
      <c r="G52" s="234">
        <v>1755.3180476845316</v>
      </c>
      <c r="H52" s="8"/>
    </row>
    <row r="53" spans="2:8">
      <c r="B53" s="7"/>
      <c r="C53" s="144" t="s">
        <v>180</v>
      </c>
      <c r="D53" s="145">
        <v>48</v>
      </c>
      <c r="E53" s="233">
        <v>411977000</v>
      </c>
      <c r="F53" s="146">
        <v>235171.88</v>
      </c>
      <c r="G53" s="234">
        <v>1751.8123340256495</v>
      </c>
      <c r="H53" s="8"/>
    </row>
    <row r="54" spans="2:8">
      <c r="B54" s="7"/>
      <c r="C54" s="144" t="s">
        <v>407</v>
      </c>
      <c r="D54" s="145">
        <v>49</v>
      </c>
      <c r="E54" s="233">
        <v>75053000</v>
      </c>
      <c r="F54" s="146">
        <v>43349</v>
      </c>
      <c r="G54" s="234">
        <v>1731.3663521649864</v>
      </c>
      <c r="H54" s="8"/>
    </row>
    <row r="55" spans="2:8">
      <c r="B55" s="7"/>
      <c r="C55" s="144" t="s">
        <v>324</v>
      </c>
      <c r="D55" s="145">
        <v>50</v>
      </c>
      <c r="E55" s="233">
        <v>370960000</v>
      </c>
      <c r="F55" s="146">
        <v>214792.88</v>
      </c>
      <c r="G55" s="234">
        <v>1727.05910922187</v>
      </c>
      <c r="H55" s="8"/>
    </row>
    <row r="56" spans="2:13">
      <c r="B56" s="7"/>
      <c r="C56" s="144" t="s">
        <v>359</v>
      </c>
      <c r="D56" s="145">
        <v>51</v>
      </c>
      <c r="E56" s="233">
        <v>234229000</v>
      </c>
      <c r="F56" s="146">
        <v>135635.4</v>
      </c>
      <c r="G56" s="234">
        <v>1726.9016790601863</v>
      </c>
      <c r="H56" s="8"/>
      <c r="M56" s="338"/>
    </row>
    <row r="57" spans="2:11">
      <c r="B57" s="7"/>
      <c r="C57" s="144" t="s">
        <v>57</v>
      </c>
      <c r="D57" s="145">
        <v>52</v>
      </c>
      <c r="E57" s="233">
        <v>425408000</v>
      </c>
      <c r="F57" s="146">
        <v>247230.503</v>
      </c>
      <c r="G57" s="234">
        <v>1720.6938255511295</v>
      </c>
      <c r="H57" s="8"/>
      <c r="K57" s="557"/>
    </row>
    <row r="58" spans="2:8">
      <c r="B58" s="7"/>
      <c r="C58" s="144" t="s">
        <v>375</v>
      </c>
      <c r="D58" s="145">
        <v>53</v>
      </c>
      <c r="E58" s="233">
        <v>185972000</v>
      </c>
      <c r="F58" s="146">
        <v>108119.04</v>
      </c>
      <c r="G58" s="234">
        <v>1720.0670668182036</v>
      </c>
      <c r="H58" s="8"/>
    </row>
    <row r="59" spans="2:8">
      <c r="B59" s="7"/>
      <c r="C59" s="144" t="s">
        <v>175</v>
      </c>
      <c r="D59" s="145">
        <v>54</v>
      </c>
      <c r="E59" s="233">
        <v>1223735000</v>
      </c>
      <c r="F59" s="146">
        <v>712865</v>
      </c>
      <c r="G59" s="234">
        <v>1716.6434037300189</v>
      </c>
      <c r="H59" s="8"/>
    </row>
    <row r="60" spans="2:8">
      <c r="B60" s="7"/>
      <c r="C60" s="144" t="s">
        <v>405</v>
      </c>
      <c r="D60" s="145">
        <v>55</v>
      </c>
      <c r="E60" s="233">
        <v>89985000</v>
      </c>
      <c r="F60" s="146">
        <v>52594.348</v>
      </c>
      <c r="G60" s="234">
        <v>1710.9252880176402</v>
      </c>
      <c r="H60" s="8"/>
    </row>
    <row r="61" spans="2:8">
      <c r="B61" s="7"/>
      <c r="C61" s="144" t="s">
        <v>376</v>
      </c>
      <c r="D61" s="145">
        <v>56</v>
      </c>
      <c r="E61" s="233">
        <v>178061000</v>
      </c>
      <c r="F61" s="146">
        <v>104838</v>
      </c>
      <c r="G61" s="234">
        <v>1698.4394971289037</v>
      </c>
      <c r="H61" s="8"/>
    </row>
    <row r="62" spans="2:8">
      <c r="B62" s="7"/>
      <c r="C62" s="144" t="s">
        <v>1294</v>
      </c>
      <c r="D62" s="145">
        <v>57</v>
      </c>
      <c r="E62" s="233">
        <v>273965000</v>
      </c>
      <c r="F62" s="146">
        <v>161461.77</v>
      </c>
      <c r="G62" s="234">
        <v>1696.7793676484534</v>
      </c>
      <c r="H62" s="8"/>
    </row>
    <row r="63" spans="2:8">
      <c r="B63" s="7"/>
      <c r="C63" s="144" t="s">
        <v>403</v>
      </c>
      <c r="D63" s="145">
        <v>58</v>
      </c>
      <c r="E63" s="233">
        <v>92687000</v>
      </c>
      <c r="F63" s="146">
        <v>54882.57</v>
      </c>
      <c r="G63" s="234">
        <v>1688.8239745332626</v>
      </c>
      <c r="H63" s="8"/>
    </row>
    <row r="64" spans="2:8">
      <c r="B64" s="7"/>
      <c r="C64" s="144" t="s">
        <v>352</v>
      </c>
      <c r="D64" s="145">
        <v>59</v>
      </c>
      <c r="E64" s="233">
        <v>193347000</v>
      </c>
      <c r="F64" s="146">
        <v>115000</v>
      </c>
      <c r="G64" s="234">
        <v>1681.2782608695652</v>
      </c>
      <c r="H64" s="8"/>
    </row>
    <row r="65" spans="2:8">
      <c r="B65" s="7"/>
      <c r="C65" s="144" t="s">
        <v>373</v>
      </c>
      <c r="D65" s="145">
        <v>60</v>
      </c>
      <c r="E65" s="233">
        <v>145545000</v>
      </c>
      <c r="F65" s="146">
        <v>87139</v>
      </c>
      <c r="G65" s="234">
        <v>1670.2624542397778</v>
      </c>
      <c r="H65" s="8"/>
    </row>
    <row r="66" spans="2:8">
      <c r="B66" s="7"/>
      <c r="C66" s="144" t="s">
        <v>176</v>
      </c>
      <c r="D66" s="145">
        <v>61</v>
      </c>
      <c r="E66" s="233">
        <v>784690000</v>
      </c>
      <c r="F66" s="146">
        <v>470035.38</v>
      </c>
      <c r="G66" s="234">
        <v>1669.4275226686127</v>
      </c>
      <c r="H66" s="8"/>
    </row>
    <row r="67" spans="2:8">
      <c r="B67" s="7"/>
      <c r="C67" s="144" t="s">
        <v>378</v>
      </c>
      <c r="D67" s="145">
        <v>62</v>
      </c>
      <c r="E67" s="233">
        <v>148160000</v>
      </c>
      <c r="F67" s="146">
        <v>88827.8</v>
      </c>
      <c r="G67" s="234">
        <v>1667.9462960919891</v>
      </c>
      <c r="H67" s="8"/>
    </row>
    <row r="68" spans="2:8">
      <c r="B68" s="7"/>
      <c r="C68" s="144" t="s">
        <v>349</v>
      </c>
      <c r="D68" s="145">
        <v>63</v>
      </c>
      <c r="E68" s="233">
        <v>256855000</v>
      </c>
      <c r="F68" s="146">
        <v>154170.4</v>
      </c>
      <c r="G68" s="234">
        <v>1666.0461411529061</v>
      </c>
      <c r="H68" s="8"/>
    </row>
    <row r="69" spans="2:8">
      <c r="B69" s="7"/>
      <c r="C69" s="144" t="s">
        <v>393</v>
      </c>
      <c r="D69" s="145">
        <v>64</v>
      </c>
      <c r="E69" s="233">
        <v>130867000</v>
      </c>
      <c r="F69" s="146">
        <v>78977</v>
      </c>
      <c r="G69" s="234">
        <v>1657.0267293009358</v>
      </c>
      <c r="H69" s="8"/>
    </row>
    <row r="70" spans="2:11">
      <c r="B70" s="7"/>
      <c r="C70" s="259" t="s">
        <v>327</v>
      </c>
      <c r="D70" s="260">
        <v>65</v>
      </c>
      <c r="E70" s="374">
        <v>295189000</v>
      </c>
      <c r="F70" s="263">
        <v>180424.95</v>
      </c>
      <c r="G70" s="375">
        <v>1636.0763852227753</v>
      </c>
      <c r="H70" s="8"/>
      <c r="K70" s="338"/>
    </row>
    <row r="71" spans="2:8">
      <c r="B71" s="7"/>
      <c r="C71" s="144" t="s">
        <v>216</v>
      </c>
      <c r="D71" s="145">
        <v>66</v>
      </c>
      <c r="E71" s="233">
        <v>586073000</v>
      </c>
      <c r="F71" s="146">
        <v>360119</v>
      </c>
      <c r="G71" s="234">
        <v>1627.4425953643101</v>
      </c>
      <c r="H71" s="8"/>
    </row>
    <row r="72" spans="2:8">
      <c r="B72" s="7"/>
      <c r="C72" s="144" t="s">
        <v>366</v>
      </c>
      <c r="D72" s="145">
        <v>67</v>
      </c>
      <c r="E72" s="233">
        <v>190379000</v>
      </c>
      <c r="F72" s="146">
        <v>117696.02</v>
      </c>
      <c r="G72" s="234">
        <v>1617.5483249136207</v>
      </c>
      <c r="H72" s="8"/>
    </row>
    <row r="73" spans="2:8">
      <c r="B73" s="7"/>
      <c r="C73" s="144" t="s">
        <v>325</v>
      </c>
      <c r="D73" s="145">
        <v>68</v>
      </c>
      <c r="E73" s="233">
        <v>313034000</v>
      </c>
      <c r="F73" s="146">
        <v>196529.899</v>
      </c>
      <c r="G73" s="234">
        <v>1592.8059882633938</v>
      </c>
      <c r="H73" s="8"/>
    </row>
    <row r="74" spans="2:8">
      <c r="B74" s="7"/>
      <c r="C74" s="144" t="s">
        <v>333</v>
      </c>
      <c r="D74" s="145">
        <v>69</v>
      </c>
      <c r="E74" s="233">
        <v>271157000</v>
      </c>
      <c r="F74" s="146">
        <v>170759.82</v>
      </c>
      <c r="G74" s="234">
        <v>1587.9438148857266</v>
      </c>
      <c r="H74" s="8"/>
    </row>
    <row r="75" spans="2:8">
      <c r="B75" s="7"/>
      <c r="C75" s="144" t="s">
        <v>350</v>
      </c>
      <c r="D75" s="145">
        <v>70</v>
      </c>
      <c r="E75" s="233">
        <v>341813000</v>
      </c>
      <c r="F75" s="146">
        <v>215324.76</v>
      </c>
      <c r="G75" s="234">
        <v>1587.4300753893792</v>
      </c>
      <c r="H75" s="8"/>
    </row>
    <row r="76" spans="2:8">
      <c r="B76" s="7"/>
      <c r="C76" s="144" t="s">
        <v>336</v>
      </c>
      <c r="D76" s="145">
        <v>71</v>
      </c>
      <c r="E76" s="233">
        <v>272038000</v>
      </c>
      <c r="F76" s="146">
        <v>171857.17</v>
      </c>
      <c r="G76" s="234">
        <v>1582.9307558130974</v>
      </c>
      <c r="H76" s="8"/>
    </row>
    <row r="77" spans="2:8">
      <c r="B77" s="7"/>
      <c r="C77" s="144" t="s">
        <v>354</v>
      </c>
      <c r="D77" s="145">
        <v>72</v>
      </c>
      <c r="E77" s="233">
        <v>186056000</v>
      </c>
      <c r="F77" s="146">
        <v>119076.2</v>
      </c>
      <c r="G77" s="234">
        <v>1562.4952761341058</v>
      </c>
      <c r="H77" s="8"/>
    </row>
    <row r="78" spans="2:8">
      <c r="B78" s="7"/>
      <c r="C78" s="144" t="s">
        <v>330</v>
      </c>
      <c r="D78" s="145">
        <v>73</v>
      </c>
      <c r="E78" s="233">
        <v>355455000</v>
      </c>
      <c r="F78" s="146">
        <v>227721.26</v>
      </c>
      <c r="G78" s="234">
        <v>1560.9214528322914</v>
      </c>
      <c r="H78" s="8"/>
    </row>
    <row r="79" spans="2:8">
      <c r="B79" s="7"/>
      <c r="C79" s="144" t="s">
        <v>662</v>
      </c>
      <c r="D79" s="145">
        <v>74</v>
      </c>
      <c r="E79" s="233">
        <v>19228000</v>
      </c>
      <c r="F79" s="146">
        <v>12424.08</v>
      </c>
      <c r="G79" s="234">
        <v>1547.6397447537363</v>
      </c>
      <c r="H79" s="8"/>
    </row>
    <row r="80" spans="2:8">
      <c r="B80" s="7"/>
      <c r="C80" s="144" t="s">
        <v>342</v>
      </c>
      <c r="D80" s="145">
        <v>75</v>
      </c>
      <c r="E80" s="233">
        <v>237376000</v>
      </c>
      <c r="F80" s="146">
        <v>154250</v>
      </c>
      <c r="G80" s="234">
        <v>1538.9043760129659</v>
      </c>
      <c r="H80" s="8"/>
    </row>
    <row r="81" spans="2:8">
      <c r="B81" s="7"/>
      <c r="C81" s="144" t="s">
        <v>413</v>
      </c>
      <c r="D81" s="145">
        <v>76</v>
      </c>
      <c r="E81" s="233">
        <v>177279000</v>
      </c>
      <c r="F81" s="146">
        <v>115974.885</v>
      </c>
      <c r="G81" s="234">
        <v>1528.5981960663294</v>
      </c>
      <c r="H81" s="8"/>
    </row>
    <row r="82" spans="2:8">
      <c r="B82" s="7"/>
      <c r="C82" s="144" t="s">
        <v>652</v>
      </c>
      <c r="D82" s="145">
        <v>77</v>
      </c>
      <c r="E82" s="233">
        <v>47750000</v>
      </c>
      <c r="F82" s="146">
        <v>31570</v>
      </c>
      <c r="G82" s="234">
        <v>1512.5118783655369</v>
      </c>
      <c r="H82" s="8"/>
    </row>
    <row r="83" spans="2:8">
      <c r="B83" s="7"/>
      <c r="C83" s="144" t="s">
        <v>410</v>
      </c>
      <c r="D83" s="145">
        <v>78</v>
      </c>
      <c r="E83" s="233">
        <v>71929000</v>
      </c>
      <c r="F83" s="146">
        <v>47769.131</v>
      </c>
      <c r="G83" s="234">
        <v>1505.7632092993276</v>
      </c>
      <c r="H83" s="8"/>
    </row>
    <row r="84" spans="2:8">
      <c r="B84" s="7"/>
      <c r="C84" s="144" t="s">
        <v>372</v>
      </c>
      <c r="D84" s="145">
        <v>79</v>
      </c>
      <c r="E84" s="233">
        <v>144836000</v>
      </c>
      <c r="F84" s="146">
        <v>96833</v>
      </c>
      <c r="G84" s="234">
        <v>1495.7297615482325</v>
      </c>
      <c r="H84" s="8"/>
    </row>
    <row r="85" spans="2:8">
      <c r="B85" s="7"/>
      <c r="C85" s="802" t="s">
        <v>546</v>
      </c>
      <c r="D85" s="803">
        <v>80</v>
      </c>
      <c r="E85" s="804">
        <v>84360000</v>
      </c>
      <c r="F85" s="805">
        <v>56667</v>
      </c>
      <c r="G85" s="806">
        <v>1488.6971253110275</v>
      </c>
      <c r="H85" s="8"/>
    </row>
    <row r="86" spans="2:8">
      <c r="B86" s="7"/>
      <c r="C86" s="144" t="s">
        <v>331</v>
      </c>
      <c r="D86" s="145">
        <v>81</v>
      </c>
      <c r="E86" s="233">
        <v>308196000</v>
      </c>
      <c r="F86" s="146">
        <v>207456.99</v>
      </c>
      <c r="G86" s="234">
        <v>1485.5898564806132</v>
      </c>
      <c r="H86" s="8"/>
    </row>
    <row r="87" spans="2:8">
      <c r="B87" s="7"/>
      <c r="C87" s="144" t="s">
        <v>361</v>
      </c>
      <c r="D87" s="145">
        <v>82</v>
      </c>
      <c r="E87" s="233">
        <v>122546000</v>
      </c>
      <c r="F87" s="146">
        <v>83223.78</v>
      </c>
      <c r="G87" s="234">
        <v>1472.4877913500204</v>
      </c>
      <c r="H87" s="8"/>
    </row>
    <row r="88" spans="2:8">
      <c r="B88" s="7"/>
      <c r="C88" s="144" t="s">
        <v>358</v>
      </c>
      <c r="D88" s="145">
        <v>83</v>
      </c>
      <c r="E88" s="233">
        <v>261020000</v>
      </c>
      <c r="F88" s="146">
        <v>179502</v>
      </c>
      <c r="G88" s="234">
        <v>1454.1342157747547</v>
      </c>
      <c r="H88" s="8"/>
    </row>
    <row r="89" spans="2:8">
      <c r="B89" s="7"/>
      <c r="C89" s="144" t="s">
        <v>599</v>
      </c>
      <c r="D89" s="145">
        <v>84</v>
      </c>
      <c r="E89" s="233">
        <v>40477000</v>
      </c>
      <c r="F89" s="146">
        <v>28034</v>
      </c>
      <c r="G89" s="234">
        <v>1443.8538917029321</v>
      </c>
      <c r="H89" s="8"/>
    </row>
    <row r="90" spans="2:8">
      <c r="B90" s="7"/>
      <c r="C90" s="144" t="s">
        <v>387</v>
      </c>
      <c r="D90" s="145">
        <v>85</v>
      </c>
      <c r="E90" s="233">
        <v>153131000</v>
      </c>
      <c r="F90" s="146">
        <v>106877.19</v>
      </c>
      <c r="G90" s="234">
        <v>1432.7753190367373</v>
      </c>
      <c r="H90" s="8"/>
    </row>
    <row r="91" spans="2:8">
      <c r="B91" s="7"/>
      <c r="C91" s="144" t="s">
        <v>174</v>
      </c>
      <c r="D91" s="145">
        <v>86</v>
      </c>
      <c r="E91" s="233">
        <v>1164540000</v>
      </c>
      <c r="F91" s="146">
        <v>815742.26</v>
      </c>
      <c r="G91" s="234">
        <v>1427.5832663125727</v>
      </c>
      <c r="H91" s="8"/>
    </row>
    <row r="92" spans="2:8">
      <c r="B92" s="7"/>
      <c r="C92" s="144" t="s">
        <v>367</v>
      </c>
      <c r="D92" s="145">
        <v>87</v>
      </c>
      <c r="E92" s="233">
        <v>182049000</v>
      </c>
      <c r="F92" s="146">
        <v>127631.13</v>
      </c>
      <c r="G92" s="234">
        <v>1426.3683162563866</v>
      </c>
      <c r="H92" s="8"/>
    </row>
    <row r="93" spans="2:8">
      <c r="B93" s="7"/>
      <c r="C93" s="144" t="s">
        <v>363</v>
      </c>
      <c r="D93" s="145">
        <v>88</v>
      </c>
      <c r="E93" s="233">
        <v>240491000</v>
      </c>
      <c r="F93" s="146">
        <v>169086.44</v>
      </c>
      <c r="G93" s="234">
        <v>1422.2961935918693</v>
      </c>
      <c r="H93" s="8"/>
    </row>
    <row r="94" spans="2:8">
      <c r="B94" s="7"/>
      <c r="C94" s="144" t="s">
        <v>177</v>
      </c>
      <c r="D94" s="145">
        <v>89</v>
      </c>
      <c r="E94" s="233">
        <v>606379000</v>
      </c>
      <c r="F94" s="146">
        <v>428736</v>
      </c>
      <c r="G94" s="234">
        <v>1414.3412263024331</v>
      </c>
      <c r="H94" s="8"/>
    </row>
    <row r="95" spans="2:8">
      <c r="B95" s="7"/>
      <c r="C95" s="144" t="s">
        <v>179</v>
      </c>
      <c r="D95" s="145">
        <v>90</v>
      </c>
      <c r="E95" s="233">
        <v>538873000</v>
      </c>
      <c r="F95" s="146">
        <v>383027.96</v>
      </c>
      <c r="G95" s="234">
        <v>1406.8764066205506</v>
      </c>
      <c r="H95" s="8"/>
    </row>
    <row r="96" spans="2:8">
      <c r="B96" s="7"/>
      <c r="C96" s="144" t="s">
        <v>383</v>
      </c>
      <c r="D96" s="145">
        <v>91</v>
      </c>
      <c r="E96" s="233">
        <v>139202000</v>
      </c>
      <c r="F96" s="146">
        <v>99076.899</v>
      </c>
      <c r="G96" s="234">
        <v>1404.9894718646774</v>
      </c>
      <c r="H96" s="8"/>
    </row>
    <row r="97" spans="2:8">
      <c r="B97" s="7"/>
      <c r="C97" s="144" t="s">
        <v>329</v>
      </c>
      <c r="D97" s="145">
        <v>92</v>
      </c>
      <c r="E97" s="233">
        <v>282787000</v>
      </c>
      <c r="F97" s="146">
        <v>201910</v>
      </c>
      <c r="G97" s="234">
        <v>1400.5596552919617</v>
      </c>
      <c r="H97" s="8"/>
    </row>
    <row r="98" spans="2:8">
      <c r="B98" s="7"/>
      <c r="C98" s="144" t="s">
        <v>389</v>
      </c>
      <c r="D98" s="145">
        <v>93</v>
      </c>
      <c r="E98" s="233">
        <v>191831000</v>
      </c>
      <c r="F98" s="146">
        <v>138591.68</v>
      </c>
      <c r="G98" s="234">
        <v>1384.1451377167807</v>
      </c>
      <c r="H98" s="8"/>
    </row>
    <row r="99" spans="2:8">
      <c r="B99" s="7"/>
      <c r="C99" s="144" t="s">
        <v>597</v>
      </c>
      <c r="D99" s="145">
        <v>94</v>
      </c>
      <c r="E99" s="233">
        <v>62632000</v>
      </c>
      <c r="F99" s="146">
        <v>45557.953</v>
      </c>
      <c r="G99" s="234">
        <v>1374.7764303633221</v>
      </c>
      <c r="H99" s="8"/>
    </row>
    <row r="100" spans="2:8">
      <c r="B100" s="7"/>
      <c r="C100" s="144" t="s">
        <v>417</v>
      </c>
      <c r="D100" s="145">
        <v>95</v>
      </c>
      <c r="E100" s="233">
        <v>25802000</v>
      </c>
      <c r="F100" s="146">
        <v>18836.6</v>
      </c>
      <c r="G100" s="234">
        <v>1369.780108936857</v>
      </c>
      <c r="H100" s="8"/>
    </row>
    <row r="101" spans="2:8">
      <c r="B101" s="7"/>
      <c r="C101" s="144" t="s">
        <v>629</v>
      </c>
      <c r="D101" s="145">
        <v>96</v>
      </c>
      <c r="E101" s="233">
        <v>212417000</v>
      </c>
      <c r="F101" s="146">
        <v>156554.76</v>
      </c>
      <c r="G101" s="234">
        <v>1356.8223668191245</v>
      </c>
      <c r="H101" s="8"/>
    </row>
    <row r="102" spans="2:8">
      <c r="B102" s="7"/>
      <c r="C102" s="144" t="s">
        <v>182</v>
      </c>
      <c r="D102" s="145">
        <v>97</v>
      </c>
      <c r="E102" s="233">
        <v>421550000</v>
      </c>
      <c r="F102" s="146">
        <v>310781</v>
      </c>
      <c r="G102" s="234">
        <v>1356.4214028528127</v>
      </c>
      <c r="H102" s="8"/>
    </row>
    <row r="103" spans="2:8">
      <c r="B103" s="7"/>
      <c r="C103" s="144" t="s">
        <v>241</v>
      </c>
      <c r="D103" s="145">
        <v>98</v>
      </c>
      <c r="E103" s="233">
        <v>754830000</v>
      </c>
      <c r="F103" s="146">
        <v>560419.64</v>
      </c>
      <c r="G103" s="234">
        <v>1346.9014040978293</v>
      </c>
      <c r="H103" s="8"/>
    </row>
    <row r="104" spans="2:8">
      <c r="B104" s="7"/>
      <c r="C104" s="144" t="s">
        <v>602</v>
      </c>
      <c r="D104" s="145">
        <v>99</v>
      </c>
      <c r="E104" s="233">
        <v>27631000</v>
      </c>
      <c r="F104" s="146">
        <v>20542</v>
      </c>
      <c r="G104" s="234">
        <v>1345.0978483107779</v>
      </c>
      <c r="H104" s="8"/>
    </row>
    <row r="105" spans="2:8">
      <c r="B105" s="7"/>
      <c r="C105" s="144" t="s">
        <v>658</v>
      </c>
      <c r="D105" s="145">
        <v>100</v>
      </c>
      <c r="E105" s="233">
        <v>215219000</v>
      </c>
      <c r="F105" s="146">
        <v>160657.97</v>
      </c>
      <c r="G105" s="234">
        <v>1339.6098556455058</v>
      </c>
      <c r="H105" s="8"/>
    </row>
    <row r="106" spans="2:8">
      <c r="B106" s="7"/>
      <c r="C106" s="144" t="s">
        <v>511</v>
      </c>
      <c r="D106" s="145">
        <v>101</v>
      </c>
      <c r="E106" s="233">
        <v>84656000</v>
      </c>
      <c r="F106" s="146">
        <v>63333.71</v>
      </c>
      <c r="G106" s="234">
        <v>1336.6657345669471</v>
      </c>
      <c r="H106" s="8"/>
    </row>
    <row r="107" spans="2:8">
      <c r="B107" s="7"/>
      <c r="C107" s="144" t="s">
        <v>398</v>
      </c>
      <c r="D107" s="145">
        <v>102</v>
      </c>
      <c r="E107" s="233">
        <v>76681000</v>
      </c>
      <c r="F107" s="146">
        <v>57388.454</v>
      </c>
      <c r="G107" s="234">
        <v>1336.1746946519941</v>
      </c>
      <c r="H107" s="8"/>
    </row>
    <row r="108" spans="2:8">
      <c r="B108" s="7"/>
      <c r="C108" s="144" t="s">
        <v>322</v>
      </c>
      <c r="D108" s="145">
        <v>103</v>
      </c>
      <c r="E108" s="233">
        <v>320940000</v>
      </c>
      <c r="F108" s="146">
        <v>240560.34</v>
      </c>
      <c r="G108" s="234">
        <v>1334.1351280098791</v>
      </c>
      <c r="H108" s="8"/>
    </row>
    <row r="109" spans="2:8">
      <c r="B109" s="7"/>
      <c r="C109" s="144" t="s">
        <v>364</v>
      </c>
      <c r="D109" s="145">
        <v>104</v>
      </c>
      <c r="E109" s="233">
        <v>174360000</v>
      </c>
      <c r="F109" s="146">
        <v>132062.19</v>
      </c>
      <c r="G109" s="234">
        <v>1320.2870556667278</v>
      </c>
      <c r="H109" s="8"/>
    </row>
    <row r="110" spans="2:8">
      <c r="B110" s="7"/>
      <c r="C110" s="144" t="s">
        <v>371</v>
      </c>
      <c r="D110" s="145">
        <v>105</v>
      </c>
      <c r="E110" s="233">
        <v>144288000</v>
      </c>
      <c r="F110" s="146">
        <v>109895.17</v>
      </c>
      <c r="G110" s="234">
        <v>1312.9603421151267</v>
      </c>
      <c r="H110" s="8"/>
    </row>
    <row r="111" spans="2:8">
      <c r="B111" s="7"/>
      <c r="C111" s="144" t="s">
        <v>391</v>
      </c>
      <c r="D111" s="145">
        <v>106</v>
      </c>
      <c r="E111" s="233">
        <v>67980000</v>
      </c>
      <c r="F111" s="146">
        <v>51834.89</v>
      </c>
      <c r="G111" s="234">
        <v>1311.4718676937484</v>
      </c>
      <c r="H111" s="8"/>
    </row>
    <row r="112" spans="2:8">
      <c r="B112" s="7"/>
      <c r="C112" s="144" t="s">
        <v>477</v>
      </c>
      <c r="D112" s="145">
        <v>107</v>
      </c>
      <c r="E112" s="233">
        <v>244122000</v>
      </c>
      <c r="F112" s="146">
        <v>187076</v>
      </c>
      <c r="G112" s="234">
        <v>1304.9348927708525</v>
      </c>
      <c r="H112" s="8"/>
    </row>
    <row r="113" spans="2:8">
      <c r="B113" s="7"/>
      <c r="C113" s="144" t="s">
        <v>420</v>
      </c>
      <c r="D113" s="145">
        <v>108</v>
      </c>
      <c r="E113" s="233">
        <v>34851000</v>
      </c>
      <c r="F113" s="146">
        <v>27059.48</v>
      </c>
      <c r="G113" s="234">
        <v>1287.9404925741367</v>
      </c>
      <c r="H113" s="8"/>
    </row>
    <row r="114" spans="2:8">
      <c r="B114" s="7"/>
      <c r="C114" s="144" t="s">
        <v>326</v>
      </c>
      <c r="D114" s="145">
        <v>109</v>
      </c>
      <c r="E114" s="233">
        <v>286421000</v>
      </c>
      <c r="F114" s="146">
        <v>223910.35</v>
      </c>
      <c r="G114" s="234">
        <v>1279.1771349560215</v>
      </c>
      <c r="H114" s="8"/>
    </row>
    <row r="115" spans="2:8">
      <c r="B115" s="7"/>
      <c r="C115" s="144" t="s">
        <v>655</v>
      </c>
      <c r="D115" s="145">
        <v>110</v>
      </c>
      <c r="E115" s="233">
        <v>111625000</v>
      </c>
      <c r="F115" s="146">
        <v>88182</v>
      </c>
      <c r="G115" s="234">
        <v>1265.8479054682361</v>
      </c>
      <c r="H115" s="8"/>
    </row>
    <row r="116" spans="2:8">
      <c r="B116" s="7"/>
      <c r="C116" s="144" t="s">
        <v>601</v>
      </c>
      <c r="D116" s="145">
        <v>111</v>
      </c>
      <c r="E116" s="233">
        <v>20213000</v>
      </c>
      <c r="F116" s="146">
        <v>16030.71</v>
      </c>
      <c r="G116" s="234">
        <v>1260.8923746983135</v>
      </c>
      <c r="H116" s="8"/>
    </row>
    <row r="117" spans="2:8">
      <c r="B117" s="7"/>
      <c r="C117" s="144" t="s">
        <v>343</v>
      </c>
      <c r="D117" s="145">
        <v>112</v>
      </c>
      <c r="E117" s="233">
        <v>222640000</v>
      </c>
      <c r="F117" s="146">
        <v>177905.08</v>
      </c>
      <c r="G117" s="234">
        <v>1251.4538651734961</v>
      </c>
      <c r="H117" s="8"/>
    </row>
    <row r="118" spans="2:8">
      <c r="B118" s="7"/>
      <c r="C118" s="144" t="s">
        <v>332</v>
      </c>
      <c r="D118" s="145">
        <v>113</v>
      </c>
      <c r="E118" s="233">
        <v>252103000</v>
      </c>
      <c r="F118" s="146">
        <v>201867.56</v>
      </c>
      <c r="G118" s="234">
        <v>1248.8534561967263</v>
      </c>
      <c r="H118" s="8"/>
    </row>
    <row r="119" spans="2:8">
      <c r="B119" s="7"/>
      <c r="C119" s="144" t="s">
        <v>625</v>
      </c>
      <c r="D119" s="145">
        <v>114</v>
      </c>
      <c r="E119" s="233">
        <v>29406000</v>
      </c>
      <c r="F119" s="146">
        <v>24638</v>
      </c>
      <c r="G119" s="234">
        <v>1193.5222014773926</v>
      </c>
      <c r="H119" s="8"/>
    </row>
    <row r="120" spans="2:8">
      <c r="B120" s="7"/>
      <c r="C120" s="144" t="s">
        <v>328</v>
      </c>
      <c r="D120" s="145">
        <v>115</v>
      </c>
      <c r="E120" s="233">
        <v>379601000</v>
      </c>
      <c r="F120" s="146">
        <v>320102</v>
      </c>
      <c r="G120" s="234">
        <v>1185.8751273031721</v>
      </c>
      <c r="H120" s="8"/>
    </row>
    <row r="121" spans="2:8">
      <c r="B121" s="7"/>
      <c r="C121" s="144" t="s">
        <v>348</v>
      </c>
      <c r="D121" s="145">
        <v>116</v>
      </c>
      <c r="E121" s="233">
        <v>182314000</v>
      </c>
      <c r="F121" s="146">
        <v>156728</v>
      </c>
      <c r="G121" s="234">
        <v>1163.2509825940483</v>
      </c>
      <c r="H121" s="8"/>
    </row>
    <row r="122" spans="2:8">
      <c r="B122" s="7"/>
      <c r="C122" s="144" t="s">
        <v>950</v>
      </c>
      <c r="D122" s="145">
        <v>117</v>
      </c>
      <c r="E122" s="233">
        <v>96885000</v>
      </c>
      <c r="F122" s="146">
        <v>87363</v>
      </c>
      <c r="G122" s="234">
        <v>1108.9935098382612</v>
      </c>
      <c r="H122" s="8"/>
    </row>
    <row r="123" spans="2:8">
      <c r="B123" s="7"/>
      <c r="C123" s="144" t="s">
        <v>351</v>
      </c>
      <c r="D123" s="145">
        <v>118</v>
      </c>
      <c r="E123" s="233">
        <v>174355000</v>
      </c>
      <c r="F123" s="146">
        <v>158817.95</v>
      </c>
      <c r="G123" s="234">
        <v>1097.8293070776949</v>
      </c>
      <c r="H123" s="8"/>
    </row>
    <row r="124" spans="2:8">
      <c r="B124" s="7"/>
      <c r="C124" s="144" t="s">
        <v>411</v>
      </c>
      <c r="D124" s="145">
        <v>119</v>
      </c>
      <c r="E124" s="233">
        <v>55511000</v>
      </c>
      <c r="F124" s="146">
        <v>52469.915</v>
      </c>
      <c r="G124" s="234">
        <v>1057.9586416330196</v>
      </c>
      <c r="H124" s="8"/>
    </row>
    <row r="125" spans="2:8">
      <c r="B125" s="7"/>
      <c r="C125" s="144" t="s">
        <v>668</v>
      </c>
      <c r="D125" s="145">
        <v>120</v>
      </c>
      <c r="E125" s="233">
        <v>257418000</v>
      </c>
      <c r="F125" s="146">
        <v>244469.53</v>
      </c>
      <c r="G125" s="234">
        <v>1052.9655781642809</v>
      </c>
      <c r="H125" s="8"/>
    </row>
    <row r="126" spans="2:8">
      <c r="B126" s="7"/>
      <c r="C126" s="144" t="s">
        <v>670</v>
      </c>
      <c r="D126" s="145">
        <v>121</v>
      </c>
      <c r="E126" s="233">
        <v>37263000</v>
      </c>
      <c r="F126" s="146">
        <v>38986</v>
      </c>
      <c r="G126" s="234">
        <v>955.80464782229524</v>
      </c>
      <c r="H126" s="8"/>
    </row>
    <row r="127" spans="2:8">
      <c r="B127" s="7"/>
      <c r="C127" s="144" t="s">
        <v>404</v>
      </c>
      <c r="D127" s="145">
        <v>122</v>
      </c>
      <c r="E127" s="233">
        <v>53019000</v>
      </c>
      <c r="F127" s="146">
        <v>56538</v>
      </c>
      <c r="G127" s="234">
        <v>937.75867558102516</v>
      </c>
      <c r="H127" s="8"/>
    </row>
    <row r="128" spans="2:8">
      <c r="B128" s="7"/>
      <c r="C128" s="144" t="s">
        <v>369</v>
      </c>
      <c r="D128" s="145">
        <v>123</v>
      </c>
      <c r="E128" s="233">
        <v>151485000</v>
      </c>
      <c r="F128" s="146">
        <v>162691.94</v>
      </c>
      <c r="G128" s="234">
        <v>931.11557954253908</v>
      </c>
      <c r="H128" s="8"/>
    </row>
    <row r="129" spans="2:8">
      <c r="B129" s="7"/>
      <c r="C129" s="144" t="s">
        <v>408</v>
      </c>
      <c r="D129" s="145">
        <v>124</v>
      </c>
      <c r="E129" s="233">
        <v>45227000</v>
      </c>
      <c r="F129" s="146">
        <v>49802</v>
      </c>
      <c r="G129" s="234">
        <v>908.1362194289386</v>
      </c>
      <c r="H129" s="8"/>
    </row>
    <row r="130" spans="2:8">
      <c r="B130" s="7"/>
      <c r="C130" s="144" t="s">
        <v>416</v>
      </c>
      <c r="D130" s="145">
        <v>125</v>
      </c>
      <c r="E130" s="233">
        <v>42574000</v>
      </c>
      <c r="F130" s="146">
        <v>55498</v>
      </c>
      <c r="G130" s="234">
        <v>767.12674330606512</v>
      </c>
      <c r="H130" s="8"/>
    </row>
    <row r="131" spans="2:8">
      <c r="B131" s="7"/>
      <c r="C131" s="144" t="s">
        <v>596</v>
      </c>
      <c r="D131" s="145">
        <v>126</v>
      </c>
      <c r="E131" s="233">
        <v>87454000</v>
      </c>
      <c r="F131" s="146">
        <v>117759</v>
      </c>
      <c r="G131" s="234">
        <v>742.65236627349077</v>
      </c>
      <c r="H131" s="8"/>
    </row>
    <row r="132" spans="2:8">
      <c r="B132" s="7"/>
      <c r="C132" s="144" t="s">
        <v>377</v>
      </c>
      <c r="D132" s="145">
        <v>127</v>
      </c>
      <c r="E132" s="233">
        <v>112486000</v>
      </c>
      <c r="F132" s="146">
        <v>168947.23</v>
      </c>
      <c r="G132" s="234">
        <v>665.80552992789524</v>
      </c>
      <c r="H132" s="8"/>
    </row>
    <row r="133" spans="2:8">
      <c r="B133" s="7"/>
      <c r="C133" s="144" t="s">
        <v>429</v>
      </c>
      <c r="D133" s="145">
        <v>128</v>
      </c>
      <c r="E133" s="233">
        <v>9738000</v>
      </c>
      <c r="F133" s="146">
        <v>14810</v>
      </c>
      <c r="G133" s="234">
        <v>657.5286968264686</v>
      </c>
      <c r="H133" s="8"/>
    </row>
    <row r="134" spans="2:8" s="141" customFormat="1">
      <c r="B134" s="216"/>
      <c r="D134" s="185"/>
      <c r="E134" s="185"/>
      <c r="F134" s="185"/>
      <c r="G134" s="185"/>
      <c r="H134" s="214"/>
    </row>
    <row r="135" spans="2:8">
      <c r="B135" s="7"/>
      <c r="C135" s="209" t="s">
        <v>551</v>
      </c>
      <c r="D135" s="185"/>
      <c r="E135" s="185"/>
      <c r="F135" s="185"/>
      <c r="G135" s="185"/>
      <c r="H135" s="214"/>
    </row>
    <row r="136" spans="2:8">
      <c r="B136" s="7"/>
      <c r="C136" s="220" t="s">
        <v>1651</v>
      </c>
      <c r="D136" s="185"/>
      <c r="E136" s="185"/>
      <c r="F136" s="185"/>
      <c r="G136" s="185"/>
      <c r="H136" s="214"/>
    </row>
    <row r="137" spans="2:8" ht="17.25" thickBot="1">
      <c r="B137" s="9"/>
      <c r="C137" s="14" t="s">
        <v>1650</v>
      </c>
      <c r="D137" s="219"/>
      <c r="E137" s="219"/>
      <c r="F137" s="219"/>
      <c r="G137" s="219"/>
      <c r="H137" s="215"/>
    </row>
    <row r="138" spans="3:8">
      <c r="C138" s="141"/>
      <c r="D138" s="141"/>
      <c r="E138" s="141"/>
      <c r="F138" s="141"/>
      <c r="G138" s="141"/>
      <c r="H138" s="141"/>
    </row>
    <row r="139" spans="3:8">
      <c r="C139" s="213" t="s">
        <v>127</v>
      </c>
      <c r="D139" s="213"/>
      <c r="E139" s="213"/>
      <c r="F139" s="213"/>
      <c r="G139" s="213"/>
      <c r="H139" s="141"/>
    </row>
    <row r="140" spans="3:8">
      <c r="C140" s="521" t="s">
        <v>1026</v>
      </c>
      <c r="D140" s="521"/>
      <c r="E140" s="521"/>
      <c r="F140" s="521"/>
      <c r="G140" s="141"/>
      <c r="H140" s="141"/>
    </row>
    <row r="141" spans="3:7">
      <c r="C141" s="141" t="s">
        <v>48</v>
      </c>
      <c r="D141" s="141"/>
      <c r="E141" s="141"/>
      <c r="F141" s="141"/>
      <c r="G141" s="141"/>
    </row>
    <row r="142" spans="3:7">
      <c r="C142" s="141" t="s">
        <v>49</v>
      </c>
      <c r="D142" s="141"/>
      <c r="E142" s="141"/>
      <c r="F142" s="141"/>
      <c r="G142" s="141"/>
    </row>
    <row r="143" spans="3:7" s="27" customFormat="1">
      <c r="C143" s="141" t="s">
        <v>50</v>
      </c>
      <c r="D143" s="141"/>
      <c r="E143" s="141"/>
      <c r="F143" s="141"/>
      <c r="G143" s="218"/>
    </row>
    <row r="144" spans="3:7" s="27" customFormat="1">
      <c r="C144" s="141" t="s">
        <v>51</v>
      </c>
      <c r="D144" s="141"/>
      <c r="E144" s="141"/>
      <c r="F144" s="141"/>
      <c r="G144" s="218"/>
    </row>
    <row r="145" spans="3:7">
      <c r="C145" s="141" t="s">
        <v>52</v>
      </c>
      <c r="D145" s="141"/>
      <c r="E145" s="141"/>
      <c r="F145" s="141"/>
      <c r="G145" s="141"/>
    </row>
    <row r="146" spans="3:7">
      <c r="C146" s="141" t="s">
        <v>53</v>
      </c>
      <c r="D146" s="141"/>
      <c r="E146" s="141"/>
      <c r="F146" s="141"/>
      <c r="G146" s="141"/>
    </row>
    <row r="147" spans="3:7">
      <c r="C147" s="141" t="s">
        <v>54</v>
      </c>
      <c r="D147" s="141"/>
      <c r="E147" s="141"/>
      <c r="F147" s="141"/>
      <c r="G147" s="141"/>
    </row>
    <row r="148" spans="3:7">
      <c r="C148" s="141" t="s">
        <v>55</v>
      </c>
      <c r="D148" s="141"/>
      <c r="E148" s="141"/>
      <c r="F148" s="141"/>
      <c r="G148" s="141"/>
    </row>
    <row r="149" spans="3:7">
      <c r="C149" s="141" t="s">
        <v>56</v>
      </c>
      <c r="D149" s="141"/>
      <c r="E149" s="141"/>
      <c r="F149" s="141"/>
      <c r="G149" s="141"/>
    </row>
    <row r="150" spans="7:7">
      <c r="G150" s="141"/>
    </row>
    <row r="151" spans="3:7">
      <c r="C151" s="213" t="s">
        <v>990</v>
      </c>
      <c r="D151" s="213"/>
      <c r="E151" s="213"/>
      <c r="F151" s="213"/>
      <c r="G151" s="213"/>
    </row>
    <row r="152" spans="3:7" ht="18">
      <c r="C152" s="141" t="s">
        <v>1019</v>
      </c>
      <c r="D152" s="141"/>
      <c r="E152" s="141"/>
      <c r="F152" s="141"/>
      <c r="G152" s="141"/>
    </row>
    <row r="153" spans="3:7">
      <c r="C153" s="213" t="s">
        <v>991</v>
      </c>
      <c r="D153" s="213"/>
      <c r="E153" s="213"/>
      <c r="F153" s="213"/>
      <c r="G153" s="213"/>
    </row>
    <row r="154" spans="3:7">
      <c r="C154" s="141" t="s">
        <v>1021</v>
      </c>
      <c r="D154" s="141"/>
      <c r="E154" s="141"/>
      <c r="F154" s="141"/>
      <c r="G154" s="141"/>
    </row>
    <row r="155" spans="3:7">
      <c r="C155" s="13" t="s">
        <v>989</v>
      </c>
      <c r="D155" s="13"/>
      <c r="E155" s="13"/>
      <c r="F155" s="13"/>
      <c r="G155" s="13"/>
    </row>
    <row r="156" spans="3:7" ht="18">
      <c r="C156" s="1" t="s">
        <v>1020</v>
      </c>
      <c r="D156" s="1"/>
      <c r="E156" s="1"/>
      <c r="F156" s="1"/>
      <c r="G156" s="1"/>
    </row>
    <row r="160" spans="3:3">
      <c r="C160" s="213"/>
    </row>
    <row r="161" spans="3:3">
      <c r="C161" s="141"/>
    </row>
    <row r="162" spans="3:3">
      <c r="C162" s="218"/>
    </row>
    <row r="163" spans="3:3">
      <c r="C163" s="218"/>
    </row>
  </sheetData>
  <mergeCells count="7">
    <mergeCell ref="C155:G155"/>
    <mergeCell ref="C156:G156"/>
    <mergeCell ref="C139:G139"/>
    <mergeCell ref="C151:G151"/>
    <mergeCell ref="C152:G152"/>
    <mergeCell ref="C153:G153"/>
    <mergeCell ref="C154:G154"/>
  </mergeCells>
  <hyperlinks>
    <hyperlink ref="C4" location="Contents!A1" display="Click here to return to contents"/>
  </hyperlinks>
  <pageMargins left="0.75" right="0.75" top="1" bottom="1" header="0.5" footer="0.5"/>
  <pageSetup paperSize="9" scale="25" orientation="portrait"/>
  <headerFooter scaleWithDoc="1" alignWithMargins="0" differentFirst="0" differentOddEven="0">
    <oddHeader>&amp;LPlanning Unit</oddHeader>
    <oddFooter>&amp;L&amp;8&amp;Z&amp;F&amp;R&amp;8&amp;D&amp;T</oddFooter>
  </headerFooter>
  <extLst/>
</worksheet>
</file>

<file path=xl/worksheets/sheet2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2">
    <tabColor theme="9" tint="0.79998168889431442"/>
    <pageSetUpPr fitToPage="1"/>
  </sheetPr>
  <dimension ref="A1:H163"/>
  <sheetViews>
    <sheetView topLeftCell="A1" view="normal" workbookViewId="0">
      <pane ySplit="5" topLeftCell="A72" activePane="bottomLeft" state="frozen"/>
      <selection pane="bottomLeft" activeCell="C93" sqref="C93"/>
    </sheetView>
  </sheetViews>
  <sheetFormatPr defaultColWidth="9.28515625" defaultRowHeight="16.5"/>
  <cols>
    <col min="1" max="1" width="8.5703125" style="1" customWidth="1"/>
    <col min="2" max="2" width="2.7109375" style="1" customWidth="1"/>
    <col min="3" max="3" width="47.7109375" style="1" customWidth="1"/>
    <col min="4" max="7" width="15.5703125" style="1" customWidth="1"/>
    <col min="8" max="8" width="2.7109375" style="1" customWidth="1"/>
    <col min="9" max="16384" width="9.27734375" style="1" customWidth="1"/>
  </cols>
  <sheetData>
    <row r="1" ht="15" customHeight="1" thickBot="1"/>
    <row r="2" spans="2:8" ht="15" customHeight="1">
      <c r="B2" s="4"/>
      <c r="C2" s="5"/>
      <c r="D2" s="11"/>
      <c r="E2" s="11"/>
      <c r="F2" s="11"/>
      <c r="G2" s="11"/>
      <c r="H2" s="6"/>
    </row>
    <row r="3" spans="2:8" ht="15.75" customHeight="1">
      <c r="B3" s="7"/>
      <c r="C3" s="213" t="s">
        <v>1665</v>
      </c>
      <c r="D3" s="185"/>
      <c r="E3" s="185"/>
      <c r="F3" s="185"/>
      <c r="G3" s="185"/>
      <c r="H3" s="8"/>
    </row>
    <row r="4" spans="2:8" ht="26.25" customHeight="1">
      <c r="B4" s="7"/>
      <c r="C4" s="376" t="s">
        <v>772</v>
      </c>
      <c r="D4" s="185"/>
      <c r="E4" s="185"/>
      <c r="F4" s="185"/>
      <c r="G4" s="222" t="s">
        <v>605</v>
      </c>
      <c r="H4" s="8"/>
    </row>
    <row r="5" spans="2:8" ht="49.5">
      <c r="B5" s="7"/>
      <c r="C5" s="223" t="s">
        <v>222</v>
      </c>
      <c r="D5" s="217" t="s">
        <v>1636</v>
      </c>
      <c r="E5" s="237" t="s">
        <v>1663</v>
      </c>
      <c r="F5" s="217" t="s">
        <v>1664</v>
      </c>
      <c r="G5" s="217" t="s">
        <v>1659</v>
      </c>
      <c r="H5" s="8"/>
    </row>
    <row r="6" spans="2:8">
      <c r="B6" s="7"/>
      <c r="C6" s="259" t="s">
        <v>596</v>
      </c>
      <c r="D6" s="22">
        <v>1</v>
      </c>
      <c r="E6" s="478">
        <v>30302</v>
      </c>
      <c r="F6" s="478">
        <v>1378</v>
      </c>
      <c r="G6" s="479">
        <v>21.989840348330915</v>
      </c>
      <c r="H6" s="8"/>
    </row>
    <row r="7" spans="2:8">
      <c r="B7" s="7"/>
      <c r="C7" s="259" t="s">
        <v>651</v>
      </c>
      <c r="D7" s="22">
        <v>2</v>
      </c>
      <c r="E7" s="263">
        <v>2019.222</v>
      </c>
      <c r="F7" s="263">
        <v>93</v>
      </c>
      <c r="G7" s="373">
        <v>21.712064516129033</v>
      </c>
      <c r="H7" s="8"/>
    </row>
    <row r="8" spans="2:8">
      <c r="B8" s="7"/>
      <c r="C8" s="259" t="s">
        <v>420</v>
      </c>
      <c r="D8" s="22">
        <v>3</v>
      </c>
      <c r="E8" s="263">
        <v>10190.97</v>
      </c>
      <c r="F8" s="263">
        <v>1033</v>
      </c>
      <c r="G8" s="373">
        <v>9.86541142303969</v>
      </c>
      <c r="H8" s="8"/>
    </row>
    <row r="9" spans="2:8">
      <c r="B9" s="7"/>
      <c r="C9" s="259" t="s">
        <v>662</v>
      </c>
      <c r="D9" s="22">
        <v>4</v>
      </c>
      <c r="E9" s="263">
        <v>3849.5</v>
      </c>
      <c r="F9" s="263">
        <v>451</v>
      </c>
      <c r="G9" s="373">
        <v>8.5354767184035474</v>
      </c>
      <c r="H9" s="8"/>
    </row>
    <row r="10" spans="2:8">
      <c r="B10" s="7"/>
      <c r="C10" s="259" t="s">
        <v>745</v>
      </c>
      <c r="D10" s="22">
        <v>5</v>
      </c>
      <c r="E10" s="263">
        <v>6453</v>
      </c>
      <c r="F10" s="263">
        <v>817</v>
      </c>
      <c r="G10" s="373">
        <v>7.8984088127294978</v>
      </c>
      <c r="H10" s="8"/>
    </row>
    <row r="11" spans="2:8">
      <c r="B11" s="7"/>
      <c r="C11" s="259" t="s">
        <v>665</v>
      </c>
      <c r="D11" s="22">
        <v>6</v>
      </c>
      <c r="E11" s="263">
        <v>6537</v>
      </c>
      <c r="F11" s="263">
        <v>1069</v>
      </c>
      <c r="G11" s="373">
        <v>6.1150608044901773</v>
      </c>
      <c r="H11" s="8"/>
    </row>
    <row r="12" spans="2:8">
      <c r="B12" s="7"/>
      <c r="C12" s="259" t="s">
        <v>214</v>
      </c>
      <c r="D12" s="22">
        <v>7</v>
      </c>
      <c r="E12" s="263">
        <v>101514</v>
      </c>
      <c r="F12" s="263">
        <v>17025</v>
      </c>
      <c r="G12" s="373">
        <v>5.9626431718061674</v>
      </c>
      <c r="H12" s="8"/>
    </row>
    <row r="13" spans="2:8">
      <c r="B13" s="7"/>
      <c r="C13" s="259" t="s">
        <v>418</v>
      </c>
      <c r="D13" s="22">
        <v>8</v>
      </c>
      <c r="E13" s="263">
        <v>5456</v>
      </c>
      <c r="F13" s="263">
        <v>930</v>
      </c>
      <c r="G13" s="373">
        <v>5.8666666666666663</v>
      </c>
      <c r="H13" s="8"/>
    </row>
    <row r="14" spans="2:8">
      <c r="B14" s="7"/>
      <c r="C14" s="259" t="s">
        <v>416</v>
      </c>
      <c r="D14" s="22">
        <v>9</v>
      </c>
      <c r="E14" s="263">
        <v>13728</v>
      </c>
      <c r="F14" s="263">
        <v>2351</v>
      </c>
      <c r="G14" s="373">
        <v>5.839217354317312</v>
      </c>
      <c r="H14" s="8"/>
    </row>
    <row r="15" spans="2:8">
      <c r="B15" s="7"/>
      <c r="C15" s="259" t="s">
        <v>403</v>
      </c>
      <c r="D15" s="22">
        <v>10</v>
      </c>
      <c r="E15" s="263">
        <v>29072.49</v>
      </c>
      <c r="F15" s="263">
        <v>5100</v>
      </c>
      <c r="G15" s="373">
        <v>5.7004882352941175</v>
      </c>
      <c r="H15" s="8"/>
    </row>
    <row r="16" spans="2:8">
      <c r="B16" s="7"/>
      <c r="C16" s="259" t="s">
        <v>625</v>
      </c>
      <c r="D16" s="22">
        <v>11</v>
      </c>
      <c r="E16" s="263">
        <v>11580</v>
      </c>
      <c r="F16" s="263">
        <v>2115</v>
      </c>
      <c r="G16" s="373">
        <v>5.4751773049645394</v>
      </c>
      <c r="H16" s="8"/>
    </row>
    <row r="17" spans="2:8">
      <c r="B17" s="7"/>
      <c r="C17" s="259" t="s">
        <v>417</v>
      </c>
      <c r="D17" s="22">
        <v>12</v>
      </c>
      <c r="E17" s="263">
        <v>6282.7</v>
      </c>
      <c r="F17" s="263">
        <v>1224</v>
      </c>
      <c r="G17" s="373">
        <v>5.1329248366013074</v>
      </c>
      <c r="H17" s="8"/>
    </row>
    <row r="18" spans="2:8">
      <c r="B18" s="7"/>
      <c r="C18" s="259" t="s">
        <v>597</v>
      </c>
      <c r="D18" s="22">
        <v>13</v>
      </c>
      <c r="E18" s="263">
        <v>22484.641</v>
      </c>
      <c r="F18" s="263">
        <v>4661</v>
      </c>
      <c r="G18" s="373">
        <v>4.8239950654366019</v>
      </c>
      <c r="H18" s="8"/>
    </row>
    <row r="19" spans="2:8">
      <c r="B19" s="7"/>
      <c r="C19" s="259" t="s">
        <v>213</v>
      </c>
      <c r="D19" s="22">
        <v>14</v>
      </c>
      <c r="E19" s="263">
        <v>85809.82</v>
      </c>
      <c r="F19" s="263">
        <v>17874</v>
      </c>
      <c r="G19" s="373">
        <v>4.8008179478572233</v>
      </c>
      <c r="H19" s="8"/>
    </row>
    <row r="20" spans="2:8">
      <c r="B20" s="7"/>
      <c r="C20" s="259" t="s">
        <v>175</v>
      </c>
      <c r="D20" s="22">
        <v>15</v>
      </c>
      <c r="E20" s="263">
        <v>141964</v>
      </c>
      <c r="F20" s="263">
        <v>33928</v>
      </c>
      <c r="G20" s="373">
        <v>4.1842725772223535</v>
      </c>
      <c r="H20" s="8"/>
    </row>
    <row r="21" spans="2:8">
      <c r="B21" s="7"/>
      <c r="C21" s="259" t="s">
        <v>335</v>
      </c>
      <c r="D21" s="22">
        <v>16</v>
      </c>
      <c r="E21" s="263">
        <v>86906.024</v>
      </c>
      <c r="F21" s="263">
        <v>21214</v>
      </c>
      <c r="G21" s="373">
        <v>4.0966354294333929</v>
      </c>
      <c r="H21" s="8"/>
    </row>
    <row r="22" spans="2:8">
      <c r="B22" s="7"/>
      <c r="C22" s="259" t="s">
        <v>354</v>
      </c>
      <c r="D22" s="22">
        <v>17</v>
      </c>
      <c r="E22" s="263">
        <v>16963.997</v>
      </c>
      <c r="F22" s="263">
        <v>4228</v>
      </c>
      <c r="G22" s="373">
        <v>4.0122982497634814</v>
      </c>
      <c r="H22" s="8"/>
    </row>
    <row r="23" spans="2:8">
      <c r="B23" s="7"/>
      <c r="C23" s="259" t="s">
        <v>411</v>
      </c>
      <c r="D23" s="22">
        <v>18</v>
      </c>
      <c r="E23" s="263">
        <v>20216.005</v>
      </c>
      <c r="F23" s="263">
        <v>5239</v>
      </c>
      <c r="G23" s="373">
        <v>3.8587526245466695</v>
      </c>
      <c r="H23" s="8"/>
    </row>
    <row r="24" spans="2:8">
      <c r="B24" s="7"/>
      <c r="C24" s="259" t="s">
        <v>744</v>
      </c>
      <c r="D24" s="22">
        <v>19</v>
      </c>
      <c r="E24" s="263">
        <v>11843.94</v>
      </c>
      <c r="F24" s="263">
        <v>3076</v>
      </c>
      <c r="G24" s="373">
        <v>3.8504356306892071</v>
      </c>
      <c r="H24" s="8"/>
    </row>
    <row r="25" spans="2:8">
      <c r="B25" s="7"/>
      <c r="C25" s="259" t="s">
        <v>351</v>
      </c>
      <c r="D25" s="22">
        <v>20</v>
      </c>
      <c r="E25" s="263">
        <v>60329.841</v>
      </c>
      <c r="F25" s="263">
        <v>15696</v>
      </c>
      <c r="G25" s="373">
        <v>3.8436443042813457</v>
      </c>
      <c r="H25" s="8"/>
    </row>
    <row r="26" spans="2:8">
      <c r="B26" s="7"/>
      <c r="C26" s="259" t="s">
        <v>361</v>
      </c>
      <c r="D26" s="22">
        <v>21</v>
      </c>
      <c r="E26" s="263">
        <v>34037.91</v>
      </c>
      <c r="F26" s="263">
        <v>8952</v>
      </c>
      <c r="G26" s="373">
        <v>3.8022687667560326</v>
      </c>
      <c r="H26" s="8"/>
    </row>
    <row r="27" spans="2:8">
      <c r="B27" s="7"/>
      <c r="C27" s="259" t="s">
        <v>371</v>
      </c>
      <c r="D27" s="22">
        <v>22</v>
      </c>
      <c r="E27" s="263">
        <v>35373.81</v>
      </c>
      <c r="F27" s="263">
        <v>9689</v>
      </c>
      <c r="G27" s="373">
        <v>3.6509247600371553</v>
      </c>
      <c r="H27" s="8"/>
    </row>
    <row r="28" spans="2:8">
      <c r="B28" s="7"/>
      <c r="C28" s="259" t="s">
        <v>404</v>
      </c>
      <c r="D28" s="22">
        <v>23</v>
      </c>
      <c r="E28" s="263">
        <v>16090.4</v>
      </c>
      <c r="F28" s="263">
        <v>4409</v>
      </c>
      <c r="G28" s="373">
        <v>3.6494443184395555</v>
      </c>
      <c r="H28" s="8"/>
    </row>
    <row r="29" spans="2:8">
      <c r="B29" s="7"/>
      <c r="C29" s="259" t="s">
        <v>326</v>
      </c>
      <c r="D29" s="22">
        <v>24</v>
      </c>
      <c r="E29" s="263">
        <v>58198.308</v>
      </c>
      <c r="F29" s="263">
        <v>16049</v>
      </c>
      <c r="G29" s="373">
        <v>3.6262887407315096</v>
      </c>
      <c r="H29" s="8"/>
    </row>
    <row r="30" spans="2:8">
      <c r="B30" s="7"/>
      <c r="C30" s="259" t="s">
        <v>391</v>
      </c>
      <c r="D30" s="22">
        <v>25</v>
      </c>
      <c r="E30" s="263">
        <v>21074.14</v>
      </c>
      <c r="F30" s="263">
        <v>5868</v>
      </c>
      <c r="G30" s="373">
        <v>3.5913667348329925</v>
      </c>
      <c r="H30" s="8"/>
    </row>
    <row r="31" spans="2:8">
      <c r="B31" s="7"/>
      <c r="C31" s="259" t="s">
        <v>511</v>
      </c>
      <c r="D31" s="22">
        <v>26</v>
      </c>
      <c r="E31" s="263">
        <v>28101.26</v>
      </c>
      <c r="F31" s="263">
        <v>8044</v>
      </c>
      <c r="G31" s="373">
        <v>3.4934435604177025</v>
      </c>
      <c r="H31" s="8"/>
    </row>
    <row r="32" spans="2:8">
      <c r="B32" s="7"/>
      <c r="C32" s="259" t="s">
        <v>599</v>
      </c>
      <c r="D32" s="22">
        <v>27</v>
      </c>
      <c r="E32" s="263">
        <v>12930.75</v>
      </c>
      <c r="F32" s="263">
        <v>3703</v>
      </c>
      <c r="G32" s="373">
        <v>3.4919659735349717</v>
      </c>
      <c r="H32" s="8"/>
    </row>
    <row r="33" spans="2:8">
      <c r="B33" s="7"/>
      <c r="C33" s="259" t="s">
        <v>398</v>
      </c>
      <c r="D33" s="22">
        <v>28</v>
      </c>
      <c r="E33" s="263">
        <v>24675.87</v>
      </c>
      <c r="F33" s="263">
        <v>7162</v>
      </c>
      <c r="G33" s="373">
        <v>3.4453881597319183</v>
      </c>
      <c r="H33" s="8"/>
    </row>
    <row r="34" spans="2:8">
      <c r="B34" s="7"/>
      <c r="C34" s="259" t="s">
        <v>408</v>
      </c>
      <c r="D34" s="22">
        <v>29</v>
      </c>
      <c r="E34" s="263">
        <v>13576</v>
      </c>
      <c r="F34" s="263">
        <v>4010</v>
      </c>
      <c r="G34" s="373">
        <v>3.3855361596009974</v>
      </c>
      <c r="H34" s="8"/>
    </row>
    <row r="35" spans="2:8">
      <c r="B35" s="7"/>
      <c r="C35" s="259" t="s">
        <v>629</v>
      </c>
      <c r="D35" s="22">
        <v>30</v>
      </c>
      <c r="E35" s="263">
        <v>57228.18</v>
      </c>
      <c r="F35" s="263">
        <v>16993</v>
      </c>
      <c r="G35" s="373">
        <v>3.3677502501029837</v>
      </c>
      <c r="H35" s="8"/>
    </row>
    <row r="36" spans="2:8">
      <c r="B36" s="7"/>
      <c r="C36" s="259" t="s">
        <v>655</v>
      </c>
      <c r="D36" s="22">
        <v>31</v>
      </c>
      <c r="E36" s="263">
        <v>29490.2</v>
      </c>
      <c r="F36" s="263">
        <v>8910</v>
      </c>
      <c r="G36" s="373">
        <v>3.3097867564534234</v>
      </c>
      <c r="H36" s="8"/>
    </row>
    <row r="37" spans="2:8">
      <c r="B37" s="7"/>
      <c r="C37" s="259" t="s">
        <v>396</v>
      </c>
      <c r="D37" s="22">
        <v>32</v>
      </c>
      <c r="E37" s="263">
        <v>42429.97</v>
      </c>
      <c r="F37" s="263">
        <v>12827</v>
      </c>
      <c r="G37" s="373">
        <v>3.3078638808762766</v>
      </c>
      <c r="H37" s="8"/>
    </row>
    <row r="38" spans="2:8">
      <c r="B38" s="7"/>
      <c r="C38" s="259" t="s">
        <v>334</v>
      </c>
      <c r="D38" s="22">
        <v>33</v>
      </c>
      <c r="E38" s="263">
        <v>53757.59</v>
      </c>
      <c r="F38" s="263">
        <v>16265</v>
      </c>
      <c r="G38" s="373">
        <v>3.3051085152167228</v>
      </c>
      <c r="H38" s="8"/>
    </row>
    <row r="39" spans="2:8">
      <c r="B39" s="7"/>
      <c r="C39" s="259" t="s">
        <v>333</v>
      </c>
      <c r="D39" s="22">
        <v>34</v>
      </c>
      <c r="E39" s="263">
        <v>42623.13</v>
      </c>
      <c r="F39" s="263">
        <v>12907</v>
      </c>
      <c r="G39" s="373">
        <v>3.3023266444564965</v>
      </c>
      <c r="H39" s="8"/>
    </row>
    <row r="40" spans="2:8">
      <c r="B40" s="7"/>
      <c r="C40" s="259" t="s">
        <v>477</v>
      </c>
      <c r="D40" s="22">
        <v>35</v>
      </c>
      <c r="E40" s="263">
        <v>53980.786</v>
      </c>
      <c r="F40" s="263">
        <v>16384</v>
      </c>
      <c r="G40" s="373">
        <v>3.2947257080078125</v>
      </c>
      <c r="H40" s="8"/>
    </row>
    <row r="41" spans="2:8">
      <c r="B41" s="7"/>
      <c r="C41" s="259" t="s">
        <v>670</v>
      </c>
      <c r="D41" s="22">
        <v>36</v>
      </c>
      <c r="E41" s="263">
        <v>14321</v>
      </c>
      <c r="F41" s="263">
        <v>4421</v>
      </c>
      <c r="G41" s="373">
        <v>3.2393123727663427</v>
      </c>
      <c r="H41" s="8"/>
    </row>
    <row r="42" spans="2:8">
      <c r="B42" s="7"/>
      <c r="C42" s="259" t="s">
        <v>322</v>
      </c>
      <c r="D42" s="22">
        <v>37</v>
      </c>
      <c r="E42" s="263">
        <v>44925.4</v>
      </c>
      <c r="F42" s="263">
        <v>13967</v>
      </c>
      <c r="G42" s="373">
        <v>3.2165389847497674</v>
      </c>
      <c r="H42" s="8"/>
    </row>
    <row r="43" spans="2:8">
      <c r="B43" s="7"/>
      <c r="C43" s="259" t="s">
        <v>363</v>
      </c>
      <c r="D43" s="22">
        <v>38</v>
      </c>
      <c r="E43" s="263">
        <v>68338.18</v>
      </c>
      <c r="F43" s="263">
        <v>21474</v>
      </c>
      <c r="G43" s="373">
        <v>3.1823684455620747</v>
      </c>
      <c r="H43" s="8"/>
    </row>
    <row r="44" spans="2:8">
      <c r="B44" s="7"/>
      <c r="C44" s="259" t="s">
        <v>373</v>
      </c>
      <c r="D44" s="22">
        <v>39</v>
      </c>
      <c r="E44" s="263">
        <v>31461.162</v>
      </c>
      <c r="F44" s="263">
        <v>10071</v>
      </c>
      <c r="G44" s="373">
        <v>3.123936252606494</v>
      </c>
      <c r="H44" s="8"/>
    </row>
    <row r="45" spans="2:8">
      <c r="B45" s="7"/>
      <c r="C45" s="259" t="s">
        <v>668</v>
      </c>
      <c r="D45" s="22">
        <v>40</v>
      </c>
      <c r="E45" s="263">
        <v>62857.922</v>
      </c>
      <c r="F45" s="263">
        <v>20276</v>
      </c>
      <c r="G45" s="373">
        <v>3.100114519629118</v>
      </c>
      <c r="H45" s="8"/>
    </row>
    <row r="46" spans="2:8">
      <c r="B46" s="7"/>
      <c r="C46" s="259" t="s">
        <v>393</v>
      </c>
      <c r="D46" s="22">
        <v>41</v>
      </c>
      <c r="E46" s="263">
        <v>32243</v>
      </c>
      <c r="F46" s="263">
        <v>10488</v>
      </c>
      <c r="G46" s="373">
        <v>3.0742753623188408</v>
      </c>
      <c r="H46" s="8"/>
    </row>
    <row r="47" spans="2:8">
      <c r="B47" s="7"/>
      <c r="C47" s="259" t="s">
        <v>375</v>
      </c>
      <c r="D47" s="22">
        <v>42</v>
      </c>
      <c r="E47" s="263">
        <v>46935</v>
      </c>
      <c r="F47" s="263">
        <v>15496</v>
      </c>
      <c r="G47" s="373">
        <v>3.0288461538461537</v>
      </c>
      <c r="H47" s="8"/>
    </row>
    <row r="48" spans="2:8">
      <c r="B48" s="7"/>
      <c r="C48" s="259" t="s">
        <v>369</v>
      </c>
      <c r="D48" s="22">
        <v>43</v>
      </c>
      <c r="E48" s="263">
        <v>27552.48</v>
      </c>
      <c r="F48" s="263">
        <v>9103</v>
      </c>
      <c r="G48" s="373">
        <v>3.0267472261891681</v>
      </c>
      <c r="H48" s="8"/>
    </row>
    <row r="49" spans="2:8">
      <c r="B49" s="7"/>
      <c r="C49" s="259" t="s">
        <v>179</v>
      </c>
      <c r="D49" s="22">
        <v>44</v>
      </c>
      <c r="E49" s="263">
        <v>70184.86</v>
      </c>
      <c r="F49" s="263">
        <v>23411</v>
      </c>
      <c r="G49" s="373">
        <v>2.9979437016786981</v>
      </c>
      <c r="H49" s="8"/>
    </row>
    <row r="50" spans="2:8">
      <c r="B50" s="7"/>
      <c r="C50" s="259" t="s">
        <v>174</v>
      </c>
      <c r="D50" s="22">
        <v>45</v>
      </c>
      <c r="E50" s="263">
        <v>117769.475</v>
      </c>
      <c r="F50" s="263">
        <v>39287</v>
      </c>
      <c r="G50" s="373">
        <v>2.9976703489703973</v>
      </c>
      <c r="H50" s="8"/>
    </row>
    <row r="51" spans="2:8">
      <c r="B51" s="7"/>
      <c r="C51" s="259" t="s">
        <v>658</v>
      </c>
      <c r="D51" s="22">
        <v>46</v>
      </c>
      <c r="E51" s="263">
        <v>60712.06</v>
      </c>
      <c r="F51" s="263">
        <v>20429</v>
      </c>
      <c r="G51" s="373">
        <v>2.9718566743355033</v>
      </c>
      <c r="H51" s="8"/>
    </row>
    <row r="52" spans="2:8">
      <c r="B52" s="7"/>
      <c r="C52" s="259" t="s">
        <v>1294</v>
      </c>
      <c r="D52" s="22">
        <v>47</v>
      </c>
      <c r="E52" s="263">
        <v>28926.884</v>
      </c>
      <c r="F52" s="263">
        <v>9771</v>
      </c>
      <c r="G52" s="373">
        <v>2.9604834714972879</v>
      </c>
      <c r="H52" s="8"/>
    </row>
    <row r="53" spans="2:8">
      <c r="B53" s="7"/>
      <c r="C53" s="259" t="s">
        <v>405</v>
      </c>
      <c r="D53" s="22">
        <v>48</v>
      </c>
      <c r="E53" s="263">
        <v>21124.339</v>
      </c>
      <c r="F53" s="263">
        <v>7141</v>
      </c>
      <c r="G53" s="373">
        <v>2.9581765859123372</v>
      </c>
      <c r="H53" s="8"/>
    </row>
    <row r="54" spans="2:8">
      <c r="B54" s="7"/>
      <c r="C54" s="259" t="s">
        <v>331</v>
      </c>
      <c r="D54" s="22">
        <v>49</v>
      </c>
      <c r="E54" s="263">
        <v>46622.6</v>
      </c>
      <c r="F54" s="263">
        <v>15803</v>
      </c>
      <c r="G54" s="373">
        <v>2.9502372967158133</v>
      </c>
      <c r="H54" s="8"/>
    </row>
    <row r="55" spans="2:8">
      <c r="B55" s="7"/>
      <c r="C55" s="259" t="s">
        <v>376</v>
      </c>
      <c r="D55" s="22">
        <v>50</v>
      </c>
      <c r="E55" s="263">
        <v>33337.634</v>
      </c>
      <c r="F55" s="263">
        <v>11324</v>
      </c>
      <c r="G55" s="373">
        <v>2.943980395619922</v>
      </c>
      <c r="H55" s="8"/>
    </row>
    <row r="56" spans="2:8">
      <c r="B56" s="7"/>
      <c r="C56" s="259" t="s">
        <v>402</v>
      </c>
      <c r="D56" s="22">
        <v>51</v>
      </c>
      <c r="E56" s="263">
        <v>18718</v>
      </c>
      <c r="F56" s="263">
        <v>6408</v>
      </c>
      <c r="G56" s="373">
        <v>2.92103620474407</v>
      </c>
      <c r="H56" s="8"/>
    </row>
    <row r="57" spans="2:8">
      <c r="B57" s="7"/>
      <c r="C57" s="259" t="s">
        <v>328</v>
      </c>
      <c r="D57" s="22">
        <v>52</v>
      </c>
      <c r="E57" s="263">
        <v>57899.47</v>
      </c>
      <c r="F57" s="263">
        <v>20213</v>
      </c>
      <c r="G57" s="373">
        <v>2.8644669272250534</v>
      </c>
      <c r="H57" s="8"/>
    </row>
    <row r="58" spans="2:8">
      <c r="B58" s="7"/>
      <c r="C58" s="259" t="s">
        <v>654</v>
      </c>
      <c r="D58" s="22">
        <v>53</v>
      </c>
      <c r="E58" s="263">
        <v>40834.285</v>
      </c>
      <c r="F58" s="263">
        <v>14300</v>
      </c>
      <c r="G58" s="373">
        <v>2.8555444055944057</v>
      </c>
      <c r="H58" s="8"/>
    </row>
    <row r="59" spans="2:8">
      <c r="B59" s="7"/>
      <c r="C59" s="259" t="s">
        <v>377</v>
      </c>
      <c r="D59" s="22">
        <v>54</v>
      </c>
      <c r="E59" s="263">
        <v>18624.65</v>
      </c>
      <c r="F59" s="263">
        <v>6558</v>
      </c>
      <c r="G59" s="373">
        <v>2.8399893260140288</v>
      </c>
      <c r="H59" s="8"/>
    </row>
    <row r="60" spans="2:8">
      <c r="B60" s="7"/>
      <c r="C60" s="259" t="s">
        <v>486</v>
      </c>
      <c r="D60" s="22">
        <v>55</v>
      </c>
      <c r="E60" s="263">
        <v>65823</v>
      </c>
      <c r="F60" s="263">
        <v>23182</v>
      </c>
      <c r="G60" s="373">
        <v>2.8394012595979641</v>
      </c>
      <c r="H60" s="8"/>
    </row>
    <row r="61" spans="2:8">
      <c r="B61" s="7"/>
      <c r="C61" s="259" t="s">
        <v>367</v>
      </c>
      <c r="D61" s="22">
        <v>56</v>
      </c>
      <c r="E61" s="263">
        <v>50955.053</v>
      </c>
      <c r="F61" s="263">
        <v>17983</v>
      </c>
      <c r="G61" s="373">
        <v>2.83351237279653</v>
      </c>
      <c r="H61" s="8"/>
    </row>
    <row r="62" spans="2:8">
      <c r="B62" s="7"/>
      <c r="C62" s="259" t="s">
        <v>352</v>
      </c>
      <c r="D62" s="22">
        <v>57</v>
      </c>
      <c r="E62" s="263">
        <v>38565</v>
      </c>
      <c r="F62" s="263">
        <v>13666</v>
      </c>
      <c r="G62" s="373">
        <v>2.8219669252158641</v>
      </c>
      <c r="H62" s="8"/>
    </row>
    <row r="63" spans="2:8">
      <c r="B63" s="7"/>
      <c r="C63" s="259" t="s">
        <v>177</v>
      </c>
      <c r="D63" s="22">
        <v>58</v>
      </c>
      <c r="E63" s="263">
        <v>85047</v>
      </c>
      <c r="F63" s="263">
        <v>30140</v>
      </c>
      <c r="G63" s="373">
        <v>2.8217319177173192</v>
      </c>
      <c r="H63" s="8"/>
    </row>
    <row r="64" spans="2:8">
      <c r="B64" s="7"/>
      <c r="C64" s="259" t="s">
        <v>389</v>
      </c>
      <c r="D64" s="22">
        <v>59</v>
      </c>
      <c r="E64" s="263">
        <v>41478.198</v>
      </c>
      <c r="F64" s="263">
        <v>14745</v>
      </c>
      <c r="G64" s="373">
        <v>2.8130347914547302</v>
      </c>
      <c r="H64" s="8"/>
    </row>
    <row r="65" spans="2:8">
      <c r="B65" s="7"/>
      <c r="C65" s="259" t="s">
        <v>216</v>
      </c>
      <c r="D65" s="22">
        <v>60</v>
      </c>
      <c r="E65" s="263">
        <v>70498</v>
      </c>
      <c r="F65" s="263">
        <v>25171</v>
      </c>
      <c r="G65" s="373">
        <v>2.80076278256724</v>
      </c>
      <c r="H65" s="8"/>
    </row>
    <row r="66" spans="2:8">
      <c r="B66" s="7"/>
      <c r="C66" s="259" t="s">
        <v>220</v>
      </c>
      <c r="D66" s="22">
        <v>61</v>
      </c>
      <c r="E66" s="263">
        <v>69741.73</v>
      </c>
      <c r="F66" s="263">
        <v>25039</v>
      </c>
      <c r="G66" s="373">
        <v>2.785324094412716</v>
      </c>
      <c r="H66" s="8"/>
    </row>
    <row r="67" spans="2:8">
      <c r="B67" s="7"/>
      <c r="C67" s="259" t="s">
        <v>342</v>
      </c>
      <c r="D67" s="22">
        <v>62</v>
      </c>
      <c r="E67" s="263">
        <v>61841</v>
      </c>
      <c r="F67" s="263">
        <v>22383</v>
      </c>
      <c r="G67" s="373">
        <v>2.7628557387302863</v>
      </c>
      <c r="H67" s="8"/>
    </row>
    <row r="68" spans="2:8">
      <c r="B68" s="7"/>
      <c r="C68" s="259" t="s">
        <v>182</v>
      </c>
      <c r="D68" s="22">
        <v>63</v>
      </c>
      <c r="E68" s="263">
        <v>59253</v>
      </c>
      <c r="F68" s="263">
        <v>21588</v>
      </c>
      <c r="G68" s="373">
        <v>2.7447192884936076</v>
      </c>
      <c r="H68" s="8"/>
    </row>
    <row r="69" spans="2:8">
      <c r="B69" s="7"/>
      <c r="C69" s="259" t="s">
        <v>348</v>
      </c>
      <c r="D69" s="22">
        <v>64</v>
      </c>
      <c r="E69" s="263">
        <v>33621</v>
      </c>
      <c r="F69" s="263">
        <v>12265</v>
      </c>
      <c r="G69" s="373">
        <v>2.7412148389726867</v>
      </c>
      <c r="H69" s="8"/>
    </row>
    <row r="70" spans="2:8">
      <c r="B70" s="7"/>
      <c r="C70" s="259" t="s">
        <v>332</v>
      </c>
      <c r="D70" s="22">
        <v>65</v>
      </c>
      <c r="E70" s="263">
        <v>33462.45</v>
      </c>
      <c r="F70" s="263">
        <v>12268</v>
      </c>
      <c r="G70" s="373">
        <v>2.7276206390609712</v>
      </c>
      <c r="H70" s="8"/>
    </row>
    <row r="71" spans="2:8">
      <c r="B71" s="7"/>
      <c r="C71" s="259" t="s">
        <v>212</v>
      </c>
      <c r="D71" s="22">
        <v>66</v>
      </c>
      <c r="E71" s="263">
        <v>76164.34</v>
      </c>
      <c r="F71" s="263">
        <v>28196</v>
      </c>
      <c r="G71" s="373">
        <v>2.7012462760675273</v>
      </c>
      <c r="H71" s="8"/>
    </row>
    <row r="72" spans="2:8">
      <c r="B72" s="7"/>
      <c r="C72" s="259" t="s">
        <v>241</v>
      </c>
      <c r="D72" s="22">
        <v>67</v>
      </c>
      <c r="E72" s="263">
        <v>90665.56</v>
      </c>
      <c r="F72" s="263">
        <v>33625</v>
      </c>
      <c r="G72" s="373">
        <v>2.6963735315985131</v>
      </c>
      <c r="H72" s="8"/>
    </row>
    <row r="73" spans="2:8">
      <c r="B73" s="7"/>
      <c r="C73" s="259" t="s">
        <v>505</v>
      </c>
      <c r="D73" s="22">
        <v>68</v>
      </c>
      <c r="E73" s="263">
        <v>29244.6</v>
      </c>
      <c r="F73" s="263">
        <v>10859</v>
      </c>
      <c r="G73" s="373">
        <v>2.6931209135279492</v>
      </c>
      <c r="H73" s="8"/>
    </row>
    <row r="74" spans="2:8">
      <c r="B74" s="7"/>
      <c r="C74" s="259" t="s">
        <v>355</v>
      </c>
      <c r="D74" s="22">
        <v>69</v>
      </c>
      <c r="E74" s="263">
        <v>37493.76</v>
      </c>
      <c r="F74" s="263">
        <v>14086</v>
      </c>
      <c r="G74" s="373">
        <v>2.6617748118699418</v>
      </c>
      <c r="H74" s="8"/>
    </row>
    <row r="75" spans="2:8">
      <c r="B75" s="7"/>
      <c r="C75" s="259" t="s">
        <v>358</v>
      </c>
      <c r="D75" s="22">
        <v>70</v>
      </c>
      <c r="E75" s="263">
        <v>40445.038</v>
      </c>
      <c r="F75" s="263">
        <v>15329</v>
      </c>
      <c r="G75" s="373">
        <v>2.6384655228651575</v>
      </c>
      <c r="H75" s="8"/>
    </row>
    <row r="76" spans="2:8">
      <c r="B76" s="7"/>
      <c r="C76" s="259" t="s">
        <v>336</v>
      </c>
      <c r="D76" s="22">
        <v>71</v>
      </c>
      <c r="E76" s="263">
        <v>60306.87</v>
      </c>
      <c r="F76" s="263">
        <v>22867</v>
      </c>
      <c r="G76" s="373">
        <v>2.6372882319499715</v>
      </c>
      <c r="H76" s="8"/>
    </row>
    <row r="77" spans="2:8">
      <c r="B77" s="7"/>
      <c r="C77" s="259" t="s">
        <v>343</v>
      </c>
      <c r="D77" s="22">
        <v>72</v>
      </c>
      <c r="E77" s="263">
        <v>37585.06</v>
      </c>
      <c r="F77" s="263">
        <v>14494</v>
      </c>
      <c r="G77" s="373">
        <v>2.5931461294328688</v>
      </c>
      <c r="H77" s="8"/>
    </row>
    <row r="78" spans="2:8">
      <c r="B78" s="7"/>
      <c r="C78" s="259" t="s">
        <v>218</v>
      </c>
      <c r="D78" s="22">
        <v>73</v>
      </c>
      <c r="E78" s="263">
        <v>46933</v>
      </c>
      <c r="F78" s="263">
        <v>18199</v>
      </c>
      <c r="G78" s="373">
        <v>2.5788779603274907</v>
      </c>
      <c r="H78" s="8"/>
    </row>
    <row r="79" spans="2:8">
      <c r="B79" s="7"/>
      <c r="C79" s="259" t="s">
        <v>364</v>
      </c>
      <c r="D79" s="22">
        <v>74</v>
      </c>
      <c r="E79" s="263">
        <v>39959.97</v>
      </c>
      <c r="F79" s="263">
        <v>15518</v>
      </c>
      <c r="G79" s="373">
        <v>2.575072174249259</v>
      </c>
      <c r="H79" s="8"/>
    </row>
    <row r="80" spans="2:8">
      <c r="B80" s="7"/>
      <c r="C80" s="259" t="s">
        <v>325</v>
      </c>
      <c r="D80" s="22">
        <v>75</v>
      </c>
      <c r="E80" s="263">
        <v>73521.767</v>
      </c>
      <c r="F80" s="263">
        <v>28718</v>
      </c>
      <c r="G80" s="373">
        <v>2.5601283863778819</v>
      </c>
      <c r="H80" s="8"/>
    </row>
    <row r="81" spans="2:8">
      <c r="B81" s="7"/>
      <c r="C81" s="259" t="s">
        <v>341</v>
      </c>
      <c r="D81" s="22">
        <v>76</v>
      </c>
      <c r="E81" s="263">
        <v>35973.675</v>
      </c>
      <c r="F81" s="263">
        <v>14109</v>
      </c>
      <c r="G81" s="373">
        <v>2.5496970019136724</v>
      </c>
      <c r="H81" s="8"/>
    </row>
    <row r="82" spans="2:8">
      <c r="B82" s="7"/>
      <c r="C82" s="259" t="s">
        <v>380</v>
      </c>
      <c r="D82" s="22">
        <v>77</v>
      </c>
      <c r="E82" s="263">
        <v>1585</v>
      </c>
      <c r="F82" s="263">
        <v>622</v>
      </c>
      <c r="G82" s="373">
        <v>2.5482315112540195</v>
      </c>
      <c r="H82" s="8"/>
    </row>
    <row r="83" spans="2:8">
      <c r="B83" s="7"/>
      <c r="C83" s="259" t="s">
        <v>413</v>
      </c>
      <c r="D83" s="22">
        <v>78</v>
      </c>
      <c r="E83" s="263">
        <v>28814.75</v>
      </c>
      <c r="F83" s="263">
        <v>11468</v>
      </c>
      <c r="G83" s="373">
        <v>2.5126220788280431</v>
      </c>
      <c r="H83" s="8"/>
    </row>
    <row r="84" spans="2:8">
      <c r="B84" s="7"/>
      <c r="C84" s="259" t="s">
        <v>346</v>
      </c>
      <c r="D84" s="22">
        <v>79</v>
      </c>
      <c r="E84" s="263">
        <v>52351.557</v>
      </c>
      <c r="F84" s="263">
        <v>21112</v>
      </c>
      <c r="G84" s="373">
        <v>2.4797061860553242</v>
      </c>
      <c r="H84" s="8"/>
    </row>
    <row r="85" spans="2:8">
      <c r="B85" s="7"/>
      <c r="C85" s="259" t="s">
        <v>410</v>
      </c>
      <c r="D85" s="22">
        <v>80</v>
      </c>
      <c r="E85" s="263">
        <v>16615.11</v>
      </c>
      <c r="F85" s="263">
        <v>6754</v>
      </c>
      <c r="G85" s="373">
        <v>2.4600399763103349</v>
      </c>
      <c r="H85" s="8"/>
    </row>
    <row r="86" spans="2:8">
      <c r="B86" s="7"/>
      <c r="C86" s="259" t="s">
        <v>381</v>
      </c>
      <c r="D86" s="22">
        <v>81</v>
      </c>
      <c r="E86" s="263">
        <v>31235.49</v>
      </c>
      <c r="F86" s="263">
        <v>12728</v>
      </c>
      <c r="G86" s="373">
        <v>2.4540768384663734</v>
      </c>
      <c r="H86" s="8"/>
    </row>
    <row r="87" spans="2:8">
      <c r="B87" s="7"/>
      <c r="C87" s="259" t="s">
        <v>340</v>
      </c>
      <c r="D87" s="22">
        <v>82</v>
      </c>
      <c r="E87" s="263">
        <v>78852.391</v>
      </c>
      <c r="F87" s="263">
        <v>32287</v>
      </c>
      <c r="G87" s="373">
        <v>2.4422334376064669</v>
      </c>
      <c r="H87" s="8"/>
    </row>
    <row r="88" spans="2:8">
      <c r="B88" s="7"/>
      <c r="C88" s="259" t="s">
        <v>215</v>
      </c>
      <c r="D88" s="22">
        <v>83</v>
      </c>
      <c r="E88" s="263">
        <v>88311.918</v>
      </c>
      <c r="F88" s="263">
        <v>36219</v>
      </c>
      <c r="G88" s="373">
        <v>2.4382759877412408</v>
      </c>
      <c r="H88" s="8"/>
    </row>
    <row r="89" spans="2:8">
      <c r="B89" s="7"/>
      <c r="C89" s="259" t="s">
        <v>249</v>
      </c>
      <c r="D89" s="22">
        <v>84</v>
      </c>
      <c r="E89" s="263">
        <v>30243.98</v>
      </c>
      <c r="F89" s="263">
        <v>12505</v>
      </c>
      <c r="G89" s="373">
        <v>2.4185509796081566</v>
      </c>
      <c r="H89" s="8"/>
    </row>
    <row r="90" spans="2:8">
      <c r="B90" s="7"/>
      <c r="C90" s="259" t="s">
        <v>344</v>
      </c>
      <c r="D90" s="22">
        <v>85</v>
      </c>
      <c r="E90" s="263">
        <v>34337.11</v>
      </c>
      <c r="F90" s="263">
        <v>14276</v>
      </c>
      <c r="G90" s="373">
        <v>2.4052332586158589</v>
      </c>
      <c r="H90" s="8"/>
    </row>
    <row r="91" spans="2:8">
      <c r="B91" s="7"/>
      <c r="C91" s="259" t="s">
        <v>362</v>
      </c>
      <c r="D91" s="22">
        <v>86</v>
      </c>
      <c r="E91" s="263">
        <v>21645.72</v>
      </c>
      <c r="F91" s="263">
        <v>9110</v>
      </c>
      <c r="G91" s="373">
        <v>2.37603951701427</v>
      </c>
      <c r="H91" s="8"/>
    </row>
    <row r="92" spans="2:8">
      <c r="B92" s="7"/>
      <c r="C92" s="259" t="s">
        <v>349</v>
      </c>
      <c r="D92" s="22">
        <v>87</v>
      </c>
      <c r="E92" s="263">
        <v>60151.2</v>
      </c>
      <c r="F92" s="263">
        <v>25753</v>
      </c>
      <c r="G92" s="373">
        <v>2.3356968120219004</v>
      </c>
      <c r="H92" s="8"/>
    </row>
    <row r="93" spans="2:8">
      <c r="B93" s="7"/>
      <c r="C93" s="149" t="s">
        <v>546</v>
      </c>
      <c r="D93" s="147">
        <v>88</v>
      </c>
      <c r="E93" s="228">
        <v>9888.1</v>
      </c>
      <c r="F93" s="228">
        <v>4254</v>
      </c>
      <c r="G93" s="230">
        <v>2.3244240714621536</v>
      </c>
      <c r="H93" s="8"/>
    </row>
    <row r="94" spans="2:8">
      <c r="B94" s="7"/>
      <c r="C94" s="259" t="s">
        <v>338</v>
      </c>
      <c r="D94" s="22">
        <v>89</v>
      </c>
      <c r="E94" s="263">
        <v>81290.05</v>
      </c>
      <c r="F94" s="263">
        <v>36412</v>
      </c>
      <c r="G94" s="373">
        <v>2.2325071405031309</v>
      </c>
      <c r="H94" s="8"/>
    </row>
    <row r="95" spans="2:8">
      <c r="B95" s="7"/>
      <c r="C95" s="259" t="s">
        <v>356</v>
      </c>
      <c r="D95" s="22">
        <v>90</v>
      </c>
      <c r="E95" s="263">
        <v>40049.77</v>
      </c>
      <c r="F95" s="263">
        <v>18042</v>
      </c>
      <c r="G95" s="373">
        <v>2.2198076709899124</v>
      </c>
      <c r="H95" s="8"/>
    </row>
    <row r="96" spans="2:8">
      <c r="B96" s="7"/>
      <c r="C96" s="259" t="s">
        <v>359</v>
      </c>
      <c r="D96" s="22">
        <v>91</v>
      </c>
      <c r="E96" s="263">
        <v>44165</v>
      </c>
      <c r="F96" s="263">
        <v>19954</v>
      </c>
      <c r="G96" s="373">
        <v>2.2133406835722162</v>
      </c>
      <c r="H96" s="8"/>
    </row>
    <row r="97" spans="2:8">
      <c r="B97" s="7"/>
      <c r="C97" s="259" t="s">
        <v>366</v>
      </c>
      <c r="D97" s="22">
        <v>92</v>
      </c>
      <c r="E97" s="263">
        <v>37712</v>
      </c>
      <c r="F97" s="263">
        <v>17164</v>
      </c>
      <c r="G97" s="373">
        <v>2.1971568398974597</v>
      </c>
      <c r="H97" s="8"/>
    </row>
    <row r="98" spans="2:8">
      <c r="B98" s="7"/>
      <c r="C98" s="259" t="s">
        <v>387</v>
      </c>
      <c r="D98" s="22">
        <v>93</v>
      </c>
      <c r="E98" s="263">
        <v>34928.34</v>
      </c>
      <c r="F98" s="263">
        <v>15985</v>
      </c>
      <c r="G98" s="373">
        <v>2.1850697528933374</v>
      </c>
      <c r="H98" s="8"/>
    </row>
    <row r="99" spans="2:8">
      <c r="B99" s="7"/>
      <c r="C99" s="259" t="s">
        <v>178</v>
      </c>
      <c r="D99" s="22">
        <v>94</v>
      </c>
      <c r="E99" s="263">
        <v>79435.58</v>
      </c>
      <c r="F99" s="263">
        <v>36382</v>
      </c>
      <c r="G99" s="373">
        <v>2.1833758451981748</v>
      </c>
      <c r="H99" s="8"/>
    </row>
    <row r="100" spans="2:8">
      <c r="B100" s="7"/>
      <c r="C100" s="259" t="s">
        <v>372</v>
      </c>
      <c r="D100" s="22">
        <v>95</v>
      </c>
      <c r="E100" s="263">
        <v>30953.29</v>
      </c>
      <c r="F100" s="263">
        <v>14296</v>
      </c>
      <c r="G100" s="373">
        <v>2.1651713766088418</v>
      </c>
      <c r="H100" s="8"/>
    </row>
    <row r="101" spans="2:8">
      <c r="B101" s="7"/>
      <c r="C101" s="259" t="s">
        <v>350</v>
      </c>
      <c r="D101" s="22">
        <v>96</v>
      </c>
      <c r="E101" s="263">
        <v>41878.47</v>
      </c>
      <c r="F101" s="263">
        <v>19429</v>
      </c>
      <c r="G101" s="373">
        <v>2.1554619383395957</v>
      </c>
      <c r="H101" s="8"/>
    </row>
    <row r="102" spans="2:8">
      <c r="B102" s="7"/>
      <c r="C102" s="259" t="s">
        <v>176</v>
      </c>
      <c r="D102" s="22">
        <v>97</v>
      </c>
      <c r="E102" s="263">
        <v>58095.83</v>
      </c>
      <c r="F102" s="263">
        <v>27154</v>
      </c>
      <c r="G102" s="373">
        <v>2.139494365471017</v>
      </c>
      <c r="H102" s="8"/>
    </row>
    <row r="103" spans="2:8">
      <c r="B103" s="7"/>
      <c r="C103" s="259" t="s">
        <v>347</v>
      </c>
      <c r="D103" s="22">
        <v>98</v>
      </c>
      <c r="E103" s="263">
        <v>36203.482</v>
      </c>
      <c r="F103" s="263">
        <v>16930</v>
      </c>
      <c r="G103" s="373">
        <v>2.1384218546958063</v>
      </c>
      <c r="H103" s="8"/>
    </row>
    <row r="104" spans="2:8">
      <c r="B104" s="7"/>
      <c r="C104" s="259" t="s">
        <v>370</v>
      </c>
      <c r="D104" s="22">
        <v>99</v>
      </c>
      <c r="E104" s="263">
        <v>32764.93</v>
      </c>
      <c r="F104" s="263">
        <v>15514</v>
      </c>
      <c r="G104" s="373">
        <v>2.1119588758540675</v>
      </c>
      <c r="H104" s="8"/>
    </row>
    <row r="105" spans="2:8">
      <c r="B105" s="7"/>
      <c r="C105" s="259" t="s">
        <v>601</v>
      </c>
      <c r="D105" s="22">
        <v>100</v>
      </c>
      <c r="E105" s="263">
        <v>4669.09</v>
      </c>
      <c r="F105" s="263">
        <v>2224</v>
      </c>
      <c r="G105" s="373">
        <v>2.0994109712230218</v>
      </c>
      <c r="H105" s="8"/>
    </row>
    <row r="106" spans="2:8">
      <c r="B106" s="7"/>
      <c r="C106" s="259" t="s">
        <v>386</v>
      </c>
      <c r="D106" s="22">
        <v>101</v>
      </c>
      <c r="E106" s="263">
        <v>23002</v>
      </c>
      <c r="F106" s="263">
        <v>10981</v>
      </c>
      <c r="G106" s="373">
        <v>2.0947090428922683</v>
      </c>
      <c r="H106" s="8"/>
    </row>
    <row r="107" spans="2:8">
      <c r="B107" s="7"/>
      <c r="C107" s="259" t="s">
        <v>407</v>
      </c>
      <c r="D107" s="22">
        <v>102</v>
      </c>
      <c r="E107" s="263">
        <v>15748</v>
      </c>
      <c r="F107" s="263">
        <v>7752</v>
      </c>
      <c r="G107" s="373">
        <v>2.0314757481940147</v>
      </c>
      <c r="H107" s="8"/>
    </row>
    <row r="108" spans="2:8">
      <c r="B108" s="7"/>
      <c r="C108" s="259" t="s">
        <v>394</v>
      </c>
      <c r="D108" s="22">
        <v>103</v>
      </c>
      <c r="E108" s="263">
        <v>21432.78</v>
      </c>
      <c r="F108" s="263">
        <v>10745</v>
      </c>
      <c r="G108" s="373">
        <v>1.99467473243369</v>
      </c>
      <c r="H108" s="8"/>
    </row>
    <row r="109" spans="2:8">
      <c r="B109" s="7"/>
      <c r="C109" s="259" t="s">
        <v>378</v>
      </c>
      <c r="D109" s="22">
        <v>104</v>
      </c>
      <c r="E109" s="263">
        <v>27752.41</v>
      </c>
      <c r="F109" s="263">
        <v>13963</v>
      </c>
      <c r="G109" s="373">
        <v>1.9875678579101912</v>
      </c>
      <c r="H109" s="8"/>
    </row>
    <row r="110" spans="2:8">
      <c r="B110" s="7"/>
      <c r="C110" s="259" t="s">
        <v>324</v>
      </c>
      <c r="D110" s="22">
        <v>105</v>
      </c>
      <c r="E110" s="263">
        <v>65096.19</v>
      </c>
      <c r="F110" s="263">
        <v>32936</v>
      </c>
      <c r="G110" s="373">
        <v>1.9764449234879768</v>
      </c>
      <c r="H110" s="8"/>
    </row>
    <row r="111" spans="2:8">
      <c r="B111" s="7"/>
      <c r="C111" s="259" t="s">
        <v>330</v>
      </c>
      <c r="D111" s="22">
        <v>106</v>
      </c>
      <c r="E111" s="263">
        <v>66092.32</v>
      </c>
      <c r="F111" s="263">
        <v>33718</v>
      </c>
      <c r="G111" s="373">
        <v>1.9601494750578328</v>
      </c>
      <c r="H111" s="8"/>
    </row>
    <row r="112" spans="2:8">
      <c r="B112" s="7"/>
      <c r="C112" s="259" t="s">
        <v>379</v>
      </c>
      <c r="D112" s="22">
        <v>107</v>
      </c>
      <c r="E112" s="263">
        <v>25263</v>
      </c>
      <c r="F112" s="263">
        <v>13187</v>
      </c>
      <c r="G112" s="373">
        <v>1.9157503602032304</v>
      </c>
      <c r="H112" s="8"/>
    </row>
    <row r="113" spans="2:8">
      <c r="B113" s="7"/>
      <c r="C113" s="259" t="s">
        <v>211</v>
      </c>
      <c r="D113" s="22">
        <v>108</v>
      </c>
      <c r="E113" s="263">
        <v>58803</v>
      </c>
      <c r="F113" s="263">
        <v>30847</v>
      </c>
      <c r="G113" s="373">
        <v>1.9062793788699064</v>
      </c>
      <c r="H113" s="8"/>
    </row>
    <row r="114" spans="2:8">
      <c r="B114" s="7"/>
      <c r="C114" s="259" t="s">
        <v>180</v>
      </c>
      <c r="D114" s="22">
        <v>109</v>
      </c>
      <c r="E114" s="263">
        <v>37749.511</v>
      </c>
      <c r="F114" s="263">
        <v>20008</v>
      </c>
      <c r="G114" s="373">
        <v>1.8867208616553377</v>
      </c>
      <c r="H114" s="8"/>
    </row>
    <row r="115" spans="2:8">
      <c r="B115" s="7"/>
      <c r="C115" s="259" t="s">
        <v>57</v>
      </c>
      <c r="D115" s="22">
        <v>110</v>
      </c>
      <c r="E115" s="263">
        <v>36161.835</v>
      </c>
      <c r="F115" s="263">
        <v>19425</v>
      </c>
      <c r="G115" s="373">
        <v>1.8616131274131273</v>
      </c>
      <c r="H115" s="8"/>
    </row>
    <row r="116" spans="2:8">
      <c r="B116" s="7"/>
      <c r="C116" s="259" t="s">
        <v>652</v>
      </c>
      <c r="D116" s="22">
        <v>111</v>
      </c>
      <c r="E116" s="263">
        <v>8900.737</v>
      </c>
      <c r="F116" s="263">
        <v>4831</v>
      </c>
      <c r="G116" s="373">
        <v>1.8424212378389566</v>
      </c>
      <c r="H116" s="8"/>
    </row>
    <row r="117" spans="2:8">
      <c r="B117" s="7"/>
      <c r="C117" s="259" t="s">
        <v>339</v>
      </c>
      <c r="D117" s="22">
        <v>112</v>
      </c>
      <c r="E117" s="263">
        <v>34903.27</v>
      </c>
      <c r="F117" s="263">
        <v>18952</v>
      </c>
      <c r="G117" s="373">
        <v>1.8416668425495988</v>
      </c>
      <c r="H117" s="8"/>
    </row>
    <row r="118" spans="2:8">
      <c r="B118" s="7"/>
      <c r="C118" s="259" t="s">
        <v>600</v>
      </c>
      <c r="D118" s="22">
        <v>113</v>
      </c>
      <c r="E118" s="263">
        <v>6990.91</v>
      </c>
      <c r="F118" s="263">
        <v>3829</v>
      </c>
      <c r="G118" s="373">
        <v>1.8257795769130321</v>
      </c>
      <c r="H118" s="8"/>
    </row>
    <row r="119" spans="2:8">
      <c r="B119" s="7"/>
      <c r="C119" s="259" t="s">
        <v>368</v>
      </c>
      <c r="D119" s="22">
        <v>114</v>
      </c>
      <c r="E119" s="263">
        <v>21055.01</v>
      </c>
      <c r="F119" s="263">
        <v>11545</v>
      </c>
      <c r="G119" s="373">
        <v>1.8237340840190557</v>
      </c>
      <c r="H119" s="8"/>
    </row>
    <row r="120" spans="2:8">
      <c r="B120" s="7"/>
      <c r="C120" s="259" t="s">
        <v>327</v>
      </c>
      <c r="D120" s="22">
        <v>115</v>
      </c>
      <c r="E120" s="263">
        <v>29135.61</v>
      </c>
      <c r="F120" s="263">
        <v>16110</v>
      </c>
      <c r="G120" s="373">
        <v>1.8085418994413409</v>
      </c>
      <c r="H120" s="8"/>
    </row>
    <row r="121" spans="2:8">
      <c r="B121" s="7"/>
      <c r="C121" s="259" t="s">
        <v>323</v>
      </c>
      <c r="D121" s="22">
        <v>116</v>
      </c>
      <c r="E121" s="263">
        <v>42994</v>
      </c>
      <c r="F121" s="263">
        <v>24640</v>
      </c>
      <c r="G121" s="373">
        <v>1.7448863636363636</v>
      </c>
      <c r="H121" s="8"/>
    </row>
    <row r="122" spans="2:8">
      <c r="B122" s="7"/>
      <c r="C122" s="259" t="s">
        <v>414</v>
      </c>
      <c r="D122" s="22">
        <v>117</v>
      </c>
      <c r="E122" s="263">
        <v>9235</v>
      </c>
      <c r="F122" s="263">
        <v>5293</v>
      </c>
      <c r="G122" s="373">
        <v>1.7447572265256</v>
      </c>
      <c r="H122" s="8"/>
    </row>
    <row r="123" spans="2:8">
      <c r="B123" s="7"/>
      <c r="C123" s="259" t="s">
        <v>374</v>
      </c>
      <c r="D123" s="22">
        <v>118</v>
      </c>
      <c r="E123" s="263">
        <v>26696.36</v>
      </c>
      <c r="F123" s="263">
        <v>15511</v>
      </c>
      <c r="G123" s="373">
        <v>1.7211243633550384</v>
      </c>
      <c r="H123" s="8"/>
    </row>
    <row r="124" spans="2:8">
      <c r="B124" s="7"/>
      <c r="C124" s="259" t="s">
        <v>746</v>
      </c>
      <c r="D124" s="22">
        <v>119</v>
      </c>
      <c r="E124" s="263">
        <v>28975.67</v>
      </c>
      <c r="F124" s="263">
        <v>17567</v>
      </c>
      <c r="G124" s="373">
        <v>1.6494375818295668</v>
      </c>
      <c r="H124" s="8"/>
    </row>
    <row r="125" spans="2:8">
      <c r="B125" s="7"/>
      <c r="C125" s="259" t="s">
        <v>237</v>
      </c>
      <c r="D125" s="22">
        <v>120</v>
      </c>
      <c r="E125" s="263">
        <v>63921.79</v>
      </c>
      <c r="F125" s="263">
        <v>38815</v>
      </c>
      <c r="G125" s="373">
        <v>1.6468321525183562</v>
      </c>
      <c r="H125" s="8"/>
    </row>
    <row r="126" spans="2:8">
      <c r="B126" s="7"/>
      <c r="C126" s="259" t="s">
        <v>240</v>
      </c>
      <c r="D126" s="22">
        <v>121</v>
      </c>
      <c r="E126" s="263">
        <v>55081.881</v>
      </c>
      <c r="F126" s="263">
        <v>33817</v>
      </c>
      <c r="G126" s="373">
        <v>1.6288222195936954</v>
      </c>
      <c r="H126" s="8"/>
    </row>
    <row r="127" spans="2:8">
      <c r="B127" s="7"/>
      <c r="C127" s="259" t="s">
        <v>383</v>
      </c>
      <c r="D127" s="22">
        <v>122</v>
      </c>
      <c r="E127" s="263">
        <v>15687.387</v>
      </c>
      <c r="F127" s="263">
        <v>11298</v>
      </c>
      <c r="G127" s="373">
        <v>1.3885100902814658</v>
      </c>
      <c r="H127" s="8"/>
    </row>
    <row r="128" spans="2:8">
      <c r="B128" s="7"/>
      <c r="C128" s="259" t="s">
        <v>632</v>
      </c>
      <c r="D128" s="22">
        <v>123</v>
      </c>
      <c r="E128" s="263">
        <v>32026.3</v>
      </c>
      <c r="F128" s="263">
        <v>23126</v>
      </c>
      <c r="G128" s="373">
        <v>1.3848611951915593</v>
      </c>
      <c r="H128" s="8"/>
    </row>
    <row r="129" spans="2:8">
      <c r="B129" s="7"/>
      <c r="C129" s="259" t="s">
        <v>274</v>
      </c>
      <c r="D129" s="22">
        <v>124</v>
      </c>
      <c r="E129" s="263">
        <v>39274.333</v>
      </c>
      <c r="F129" s="263">
        <v>29009</v>
      </c>
      <c r="G129" s="373">
        <v>1.3538671791512977</v>
      </c>
      <c r="H129" s="8"/>
    </row>
    <row r="130" spans="2:8">
      <c r="B130" s="7"/>
      <c r="C130" s="259" t="s">
        <v>353</v>
      </c>
      <c r="D130" s="22">
        <v>125</v>
      </c>
      <c r="E130" s="263">
        <v>34163.99</v>
      </c>
      <c r="F130" s="263">
        <v>26313</v>
      </c>
      <c r="G130" s="373">
        <v>1.2983692471401969</v>
      </c>
      <c r="H130" s="8"/>
    </row>
    <row r="131" spans="2:8">
      <c r="B131" s="7"/>
      <c r="C131" s="259" t="s">
        <v>392</v>
      </c>
      <c r="D131" s="22">
        <v>126</v>
      </c>
      <c r="E131" s="263">
        <v>155.41</v>
      </c>
      <c r="F131" s="263">
        <v>165</v>
      </c>
      <c r="G131" s="373">
        <v>0.94187878787878787</v>
      </c>
      <c r="H131" s="8"/>
    </row>
    <row r="132" spans="2:8">
      <c r="B132" s="7"/>
      <c r="C132" s="259" t="s">
        <v>390</v>
      </c>
      <c r="D132" s="22">
        <v>127</v>
      </c>
      <c r="E132" s="263">
        <v>8660.84</v>
      </c>
      <c r="F132" s="263">
        <v>9840</v>
      </c>
      <c r="G132" s="373">
        <v>0.88016666666666665</v>
      </c>
      <c r="H132" s="8"/>
    </row>
    <row r="133" spans="2:8">
      <c r="B133" s="7"/>
      <c r="C133" s="141"/>
      <c r="D133" s="185"/>
      <c r="E133" s="185"/>
      <c r="F133" s="185"/>
      <c r="G133" s="185"/>
      <c r="H133" s="8"/>
    </row>
    <row r="134" spans="2:8">
      <c r="B134" s="7"/>
      <c r="C134" s="209" t="s">
        <v>551</v>
      </c>
      <c r="D134" s="185"/>
      <c r="E134" s="185"/>
      <c r="F134" s="185"/>
      <c r="G134" s="185"/>
      <c r="H134" s="8"/>
    </row>
    <row r="135" spans="2:8">
      <c r="B135" s="7"/>
      <c r="C135" s="220" t="s">
        <v>1651</v>
      </c>
      <c r="D135" s="185"/>
      <c r="E135" s="185"/>
      <c r="F135" s="185"/>
      <c r="G135" s="185"/>
      <c r="H135" s="8"/>
    </row>
    <row r="136" spans="2:8" ht="17.25" thickBot="1">
      <c r="B136" s="9"/>
      <c r="C136" s="14" t="s">
        <v>1650</v>
      </c>
      <c r="D136" s="221"/>
      <c r="E136" s="221"/>
      <c r="F136" s="221"/>
      <c r="G136" s="221"/>
      <c r="H136" s="411"/>
    </row>
    <row r="137" spans="3:7">
      <c r="C137" s="141"/>
      <c r="D137" s="141"/>
      <c r="E137" s="141"/>
      <c r="F137" s="141"/>
      <c r="G137" s="141"/>
    </row>
    <row r="138" spans="2:7">
      <c r="B138" s="141"/>
      <c r="C138" s="213" t="s">
        <v>127</v>
      </c>
      <c r="G138" s="141"/>
    </row>
    <row r="139" spans="2:7">
      <c r="B139" s="141"/>
      <c r="C139" s="521" t="s">
        <v>1026</v>
      </c>
      <c r="D139" s="521"/>
      <c r="E139" s="521"/>
      <c r="F139" s="521"/>
      <c r="G139" s="141"/>
    </row>
    <row r="140" spans="2:7">
      <c r="B140" s="141"/>
      <c r="C140" s="141" t="s">
        <v>48</v>
      </c>
      <c r="D140" s="141"/>
      <c r="E140" s="141"/>
      <c r="F140" s="141"/>
      <c r="G140" s="141"/>
    </row>
    <row r="141" spans="2:7">
      <c r="B141" s="141"/>
      <c r="C141" s="141" t="s">
        <v>49</v>
      </c>
      <c r="D141" s="141"/>
      <c r="E141" s="141"/>
      <c r="F141" s="141"/>
      <c r="G141" s="141"/>
    </row>
    <row r="142" spans="2:7">
      <c r="B142" s="141"/>
      <c r="C142" s="141" t="s">
        <v>50</v>
      </c>
      <c r="D142" s="141"/>
      <c r="E142" s="141"/>
      <c r="F142" s="141"/>
      <c r="G142" s="141"/>
    </row>
    <row r="143" spans="2:7">
      <c r="B143" s="141"/>
      <c r="C143" s="141" t="s">
        <v>51</v>
      </c>
      <c r="D143" s="141"/>
      <c r="E143" s="141"/>
      <c r="F143" s="141"/>
      <c r="G143" s="141"/>
    </row>
    <row r="144" spans="2:6">
      <c r="B144" s="141"/>
      <c r="C144" s="141" t="s">
        <v>52</v>
      </c>
      <c r="D144" s="141"/>
      <c r="E144" s="141"/>
      <c r="F144" s="141"/>
    </row>
    <row r="145" spans="2:6">
      <c r="B145" s="141"/>
      <c r="C145" s="141" t="s">
        <v>53</v>
      </c>
      <c r="D145" s="141"/>
      <c r="E145" s="141"/>
      <c r="F145" s="141"/>
    </row>
    <row r="146" spans="2:6">
      <c r="B146" s="141"/>
      <c r="C146" s="141" t="s">
        <v>54</v>
      </c>
      <c r="D146" s="141"/>
      <c r="E146" s="141"/>
      <c r="F146" s="141"/>
    </row>
    <row r="147" spans="2:7">
      <c r="B147" s="141"/>
      <c r="C147" s="141" t="s">
        <v>55</v>
      </c>
      <c r="D147" s="141"/>
      <c r="E147" s="141"/>
      <c r="F147" s="141"/>
      <c r="G147" s="141"/>
    </row>
    <row r="148" spans="2:7">
      <c r="B148" s="141"/>
      <c r="C148" s="141" t="s">
        <v>56</v>
      </c>
      <c r="D148" s="141"/>
      <c r="E148" s="141"/>
      <c r="F148" s="141"/>
      <c r="G148" s="141"/>
    </row>
    <row r="149" spans="2:7">
      <c r="B149" s="141"/>
      <c r="G149" s="141"/>
    </row>
    <row r="150" spans="2:7">
      <c r="B150" s="141"/>
      <c r="C150" s="213" t="s">
        <v>990</v>
      </c>
      <c r="D150" s="213"/>
      <c r="E150" s="213"/>
      <c r="F150" s="213"/>
      <c r="G150" s="213"/>
    </row>
    <row r="151" spans="2:7" ht="18">
      <c r="B151" s="141"/>
      <c r="C151" s="141" t="s">
        <v>1022</v>
      </c>
      <c r="D151" s="141"/>
      <c r="E151" s="141"/>
      <c r="F151" s="141"/>
      <c r="G151" s="141"/>
    </row>
    <row r="152" spans="2:7">
      <c r="B152" s="141"/>
      <c r="C152" s="213" t="s">
        <v>991</v>
      </c>
      <c r="D152" s="213"/>
      <c r="E152" s="213"/>
      <c r="F152" s="213"/>
      <c r="G152" s="213"/>
    </row>
    <row r="153" spans="2:7" ht="18">
      <c r="B153" s="141"/>
      <c r="C153" s="141" t="s">
        <v>1023</v>
      </c>
      <c r="D153" s="141"/>
      <c r="E153" s="141"/>
      <c r="F153" s="141"/>
      <c r="G153" s="141"/>
    </row>
    <row r="154" spans="2:7">
      <c r="B154" s="141"/>
      <c r="C154" s="13" t="s">
        <v>989</v>
      </c>
      <c r="D154" s="13"/>
      <c r="E154" s="13"/>
      <c r="F154" s="13"/>
      <c r="G154" s="13"/>
    </row>
    <row r="155" spans="2:7">
      <c r="B155" s="141"/>
      <c r="C155" s="1" t="s">
        <v>1024</v>
      </c>
      <c r="D155" s="1"/>
      <c r="E155" s="1"/>
      <c r="F155" s="1"/>
      <c r="G155" s="1"/>
    </row>
    <row r="156" spans="2:7" ht="14.25" customHeight="1">
      <c r="B156" s="141"/>
      <c r="C156" s="561" t="s">
        <v>1027</v>
      </c>
      <c r="G156" s="141"/>
    </row>
    <row r="157" spans="3:3" ht="14.25" customHeight="1">
      <c r="C157" s="562" t="s">
        <v>948</v>
      </c>
    </row>
    <row r="158" spans="3:3" ht="14.25" customHeight="1">
      <c r="C158" s="561" t="s">
        <v>949</v>
      </c>
    </row>
    <row r="159" spans="3:3">
      <c r="C159" s="563"/>
    </row>
    <row r="161" spans="3:3">
      <c r="C161" s="477"/>
    </row>
    <row r="162" spans="3:3">
      <c r="C162" s="476"/>
    </row>
    <row r="163" spans="3:3">
      <c r="C163" s="477"/>
    </row>
  </sheetData>
  <mergeCells count="6">
    <mergeCell ref="C154:G154"/>
    <mergeCell ref="C155:G155"/>
    <mergeCell ref="C150:G150"/>
    <mergeCell ref="C151:G151"/>
    <mergeCell ref="C152:G152"/>
    <mergeCell ref="C153:G153"/>
  </mergeCells>
  <hyperlinks>
    <hyperlink ref="C4" location="Contents!A1" display="Click here to return to contents"/>
  </hyperlinks>
  <pageMargins left="0.75" right="0.75" top="1" bottom="1" header="0.5" footer="0.5"/>
  <pageSetup paperSize="9" scale="27" orientation="portrait"/>
  <headerFooter scaleWithDoc="1" alignWithMargins="0" differentFirst="0" differentOddEven="0">
    <oddHeader>&amp;LPlanning Unit</oddHeader>
    <oddFooter>&amp;L&amp;8&amp;Z&amp;F&amp;R&amp;8&amp;D&amp;T</oddFooter>
  </headerFooter>
  <extLst/>
</worksheet>
</file>

<file path=xl/worksheets/sheet2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3">
    <tabColor theme="9" tint="0.79998168889431442"/>
  </sheetPr>
  <dimension ref="A1:G160"/>
  <sheetViews>
    <sheetView topLeftCell="A1" view="normal" workbookViewId="0">
      <pane ySplit="5" topLeftCell="A87" activePane="bottomLeft" state="frozen"/>
      <selection pane="bottomLeft" activeCell="C108" sqref="C108"/>
    </sheetView>
  </sheetViews>
  <sheetFormatPr defaultColWidth="9.28515625" defaultRowHeight="16.5"/>
  <cols>
    <col min="1" max="1" width="8.5703125" style="1" customWidth="1"/>
    <col min="2" max="2" width="2.7109375" style="1" customWidth="1"/>
    <col min="3" max="3" width="47.7109375" style="1" customWidth="1"/>
    <col min="4" max="5" width="15.5703125" style="1" customWidth="1"/>
    <col min="6" max="6" width="3" style="1" customWidth="1"/>
    <col min="7" max="7" width="15.5703125" style="1" customWidth="1"/>
    <col min="8" max="16384" width="9.27734375" style="1" customWidth="1"/>
  </cols>
  <sheetData>
    <row r="1" ht="15" customHeight="1" thickBot="1"/>
    <row r="2" spans="2:6" ht="15" customHeight="1">
      <c r="B2" s="4"/>
      <c r="C2" s="5"/>
      <c r="D2" s="11"/>
      <c r="E2" s="11"/>
      <c r="F2" s="6"/>
    </row>
    <row r="3" spans="2:6" ht="15.75" customHeight="1">
      <c r="B3" s="7"/>
      <c r="C3" s="213" t="s">
        <v>1668</v>
      </c>
      <c r="D3" s="185"/>
      <c r="E3" s="185"/>
      <c r="F3" s="8"/>
    </row>
    <row r="4" spans="2:6" ht="26.25" customHeight="1">
      <c r="B4" s="7"/>
      <c r="C4" s="376" t="s">
        <v>772</v>
      </c>
      <c r="D4" s="185"/>
      <c r="E4" s="222" t="s">
        <v>605</v>
      </c>
      <c r="F4" s="8"/>
    </row>
    <row r="5" spans="2:6" ht="49.5">
      <c r="B5" s="7"/>
      <c r="C5" s="223" t="s">
        <v>222</v>
      </c>
      <c r="D5" s="217" t="s">
        <v>1634</v>
      </c>
      <c r="E5" s="217" t="s">
        <v>1669</v>
      </c>
      <c r="F5" s="8"/>
    </row>
    <row r="6" spans="2:6">
      <c r="B6" s="7"/>
      <c r="C6" s="144" t="s">
        <v>174</v>
      </c>
      <c r="D6" s="22">
        <v>1</v>
      </c>
      <c r="E6" s="226">
        <v>815742.26</v>
      </c>
      <c r="F6" s="8"/>
    </row>
    <row r="7" spans="2:6">
      <c r="B7" s="7"/>
      <c r="C7" s="144" t="s">
        <v>213</v>
      </c>
      <c r="D7" s="22">
        <v>2</v>
      </c>
      <c r="E7" s="226">
        <v>738889.79</v>
      </c>
      <c r="F7" s="8"/>
    </row>
    <row r="8" spans="2:6">
      <c r="B8" s="7"/>
      <c r="C8" s="144" t="s">
        <v>175</v>
      </c>
      <c r="D8" s="22">
        <v>3</v>
      </c>
      <c r="E8" s="226">
        <v>712865</v>
      </c>
      <c r="F8" s="8"/>
    </row>
    <row r="9" spans="2:6">
      <c r="B9" s="7"/>
      <c r="C9" s="144" t="s">
        <v>218</v>
      </c>
      <c r="D9" s="22">
        <v>4</v>
      </c>
      <c r="E9" s="226">
        <v>666881</v>
      </c>
      <c r="F9" s="8"/>
    </row>
    <row r="10" spans="2:6">
      <c r="B10" s="7"/>
      <c r="C10" s="144" t="s">
        <v>241</v>
      </c>
      <c r="D10" s="22">
        <v>5</v>
      </c>
      <c r="E10" s="226">
        <v>560419.64</v>
      </c>
      <c r="F10" s="8"/>
    </row>
    <row r="11" spans="2:6">
      <c r="B11" s="7"/>
      <c r="C11" s="144" t="s">
        <v>237</v>
      </c>
      <c r="D11" s="22">
        <v>6</v>
      </c>
      <c r="E11" s="226">
        <v>555665.47</v>
      </c>
      <c r="F11" s="8"/>
    </row>
    <row r="12" spans="2:6">
      <c r="B12" s="7"/>
      <c r="C12" s="144" t="s">
        <v>215</v>
      </c>
      <c r="D12" s="22">
        <v>7</v>
      </c>
      <c r="E12" s="226">
        <v>482422.908</v>
      </c>
      <c r="F12" s="8"/>
    </row>
    <row r="13" spans="2:6">
      <c r="B13" s="7"/>
      <c r="C13" s="144" t="s">
        <v>176</v>
      </c>
      <c r="D13" s="22">
        <v>8</v>
      </c>
      <c r="E13" s="226">
        <v>470035.38</v>
      </c>
      <c r="F13" s="8"/>
    </row>
    <row r="14" spans="2:6">
      <c r="B14" s="7"/>
      <c r="C14" s="144" t="s">
        <v>214</v>
      </c>
      <c r="D14" s="22">
        <v>9</v>
      </c>
      <c r="E14" s="226">
        <v>466247</v>
      </c>
      <c r="F14" s="8"/>
    </row>
    <row r="15" spans="2:6">
      <c r="B15" s="7"/>
      <c r="C15" s="144" t="s">
        <v>211</v>
      </c>
      <c r="D15" s="22">
        <v>10</v>
      </c>
      <c r="E15" s="226">
        <v>430448.8</v>
      </c>
      <c r="F15" s="8"/>
    </row>
    <row r="16" spans="2:6">
      <c r="B16" s="7"/>
      <c r="C16" s="144" t="s">
        <v>177</v>
      </c>
      <c r="D16" s="22">
        <v>11</v>
      </c>
      <c r="E16" s="226">
        <v>428736</v>
      </c>
      <c r="F16" s="8"/>
    </row>
    <row r="17" spans="2:6">
      <c r="B17" s="7"/>
      <c r="C17" s="144" t="s">
        <v>178</v>
      </c>
      <c r="D17" s="22">
        <v>12</v>
      </c>
      <c r="E17" s="226">
        <v>421355.11</v>
      </c>
      <c r="F17" s="8"/>
    </row>
    <row r="18" spans="2:6">
      <c r="B18" s="7"/>
      <c r="C18" s="144" t="s">
        <v>212</v>
      </c>
      <c r="D18" s="22">
        <v>13</v>
      </c>
      <c r="E18" s="226">
        <v>399938.73</v>
      </c>
      <c r="F18" s="8"/>
    </row>
    <row r="19" spans="2:6">
      <c r="B19" s="7"/>
      <c r="C19" s="144" t="s">
        <v>240</v>
      </c>
      <c r="D19" s="22">
        <v>14</v>
      </c>
      <c r="E19" s="226">
        <v>391750.436</v>
      </c>
      <c r="F19" s="8"/>
    </row>
    <row r="20" spans="2:6">
      <c r="B20" s="7"/>
      <c r="C20" s="144" t="s">
        <v>220</v>
      </c>
      <c r="D20" s="22">
        <v>15</v>
      </c>
      <c r="E20" s="226">
        <v>390556.43</v>
      </c>
      <c r="F20" s="8"/>
    </row>
    <row r="21" spans="2:6">
      <c r="B21" s="7"/>
      <c r="C21" s="144" t="s">
        <v>179</v>
      </c>
      <c r="D21" s="22">
        <v>16</v>
      </c>
      <c r="E21" s="226">
        <v>383027.96</v>
      </c>
      <c r="F21" s="8"/>
    </row>
    <row r="22" spans="2:6">
      <c r="B22" s="7"/>
      <c r="C22" s="144" t="s">
        <v>216</v>
      </c>
      <c r="D22" s="22">
        <v>17</v>
      </c>
      <c r="E22" s="226">
        <v>360119</v>
      </c>
      <c r="F22" s="8"/>
    </row>
    <row r="23" spans="2:6">
      <c r="B23" s="7"/>
      <c r="C23" s="144" t="s">
        <v>328</v>
      </c>
      <c r="D23" s="22">
        <v>18</v>
      </c>
      <c r="E23" s="226">
        <v>320102</v>
      </c>
      <c r="F23" s="8"/>
    </row>
    <row r="24" spans="2:6">
      <c r="B24" s="7"/>
      <c r="C24" s="144" t="s">
        <v>182</v>
      </c>
      <c r="D24" s="22">
        <v>19</v>
      </c>
      <c r="E24" s="226">
        <v>310781</v>
      </c>
      <c r="F24" s="8"/>
    </row>
    <row r="25" spans="2:6">
      <c r="B25" s="7"/>
      <c r="C25" s="144" t="s">
        <v>219</v>
      </c>
      <c r="D25" s="22">
        <v>20</v>
      </c>
      <c r="E25" s="226">
        <v>283951.495</v>
      </c>
      <c r="F25" s="8"/>
    </row>
    <row r="26" spans="2:6">
      <c r="B26" s="7"/>
      <c r="C26" s="144" t="s">
        <v>57</v>
      </c>
      <c r="D26" s="22">
        <v>21</v>
      </c>
      <c r="E26" s="226">
        <v>247230.503</v>
      </c>
      <c r="F26" s="8"/>
    </row>
    <row r="27" spans="2:6">
      <c r="B27" s="7"/>
      <c r="C27" s="144" t="s">
        <v>668</v>
      </c>
      <c r="D27" s="22">
        <v>22</v>
      </c>
      <c r="E27" s="226">
        <v>244469.53</v>
      </c>
      <c r="F27" s="8"/>
    </row>
    <row r="28" spans="2:6">
      <c r="B28" s="7"/>
      <c r="C28" s="144" t="s">
        <v>322</v>
      </c>
      <c r="D28" s="22">
        <v>23</v>
      </c>
      <c r="E28" s="226">
        <v>240560.34</v>
      </c>
      <c r="F28" s="8"/>
    </row>
    <row r="29" spans="2:6">
      <c r="B29" s="7"/>
      <c r="C29" s="144" t="s">
        <v>180</v>
      </c>
      <c r="D29" s="22">
        <v>24</v>
      </c>
      <c r="E29" s="226">
        <v>235171.88</v>
      </c>
      <c r="F29" s="8"/>
    </row>
    <row r="30" spans="2:6">
      <c r="B30" s="7"/>
      <c r="C30" s="144" t="s">
        <v>330</v>
      </c>
      <c r="D30" s="22">
        <v>25</v>
      </c>
      <c r="E30" s="226">
        <v>227721.26</v>
      </c>
      <c r="F30" s="8"/>
    </row>
    <row r="31" spans="2:6">
      <c r="B31" s="7"/>
      <c r="C31" s="144" t="s">
        <v>338</v>
      </c>
      <c r="D31" s="22">
        <v>26</v>
      </c>
      <c r="E31" s="226">
        <v>225565.39</v>
      </c>
      <c r="F31" s="8"/>
    </row>
    <row r="32" spans="2:6">
      <c r="B32" s="7"/>
      <c r="C32" s="144" t="s">
        <v>326</v>
      </c>
      <c r="D32" s="22">
        <v>27</v>
      </c>
      <c r="E32" s="226">
        <v>223910.35</v>
      </c>
      <c r="F32" s="8"/>
    </row>
    <row r="33" spans="2:6">
      <c r="B33" s="7"/>
      <c r="C33" s="144" t="s">
        <v>350</v>
      </c>
      <c r="D33" s="22">
        <v>28</v>
      </c>
      <c r="E33" s="226">
        <v>215324.76</v>
      </c>
      <c r="F33" s="8"/>
    </row>
    <row r="34" spans="2:6">
      <c r="B34" s="7"/>
      <c r="C34" s="144" t="s">
        <v>324</v>
      </c>
      <c r="D34" s="22">
        <v>29</v>
      </c>
      <c r="E34" s="226">
        <v>214792.88</v>
      </c>
      <c r="F34" s="8"/>
    </row>
    <row r="35" spans="2:6">
      <c r="B35" s="7"/>
      <c r="C35" s="144" t="s">
        <v>340</v>
      </c>
      <c r="D35" s="22">
        <v>30</v>
      </c>
      <c r="E35" s="226">
        <v>212315.573</v>
      </c>
      <c r="F35" s="8"/>
    </row>
    <row r="36" spans="2:6">
      <c r="B36" s="7"/>
      <c r="C36" s="144" t="s">
        <v>274</v>
      </c>
      <c r="D36" s="22">
        <v>31</v>
      </c>
      <c r="E36" s="226">
        <v>207793.74</v>
      </c>
      <c r="F36" s="8"/>
    </row>
    <row r="37" spans="2:6">
      <c r="B37" s="7"/>
      <c r="C37" s="144" t="s">
        <v>331</v>
      </c>
      <c r="D37" s="22">
        <v>32</v>
      </c>
      <c r="E37" s="226">
        <v>207456.99</v>
      </c>
      <c r="F37" s="8"/>
    </row>
    <row r="38" spans="2:6">
      <c r="B38" s="7"/>
      <c r="C38" s="144" t="s">
        <v>329</v>
      </c>
      <c r="D38" s="22">
        <v>33</v>
      </c>
      <c r="E38" s="226">
        <v>201910</v>
      </c>
      <c r="F38" s="8"/>
    </row>
    <row r="39" spans="2:6">
      <c r="B39" s="7"/>
      <c r="C39" s="144" t="s">
        <v>332</v>
      </c>
      <c r="D39" s="22">
        <v>34</v>
      </c>
      <c r="E39" s="226">
        <v>201867.56</v>
      </c>
      <c r="F39" s="8"/>
    </row>
    <row r="40" spans="2:6">
      <c r="B40" s="7"/>
      <c r="C40" s="144" t="s">
        <v>632</v>
      </c>
      <c r="D40" s="22">
        <v>35</v>
      </c>
      <c r="E40" s="226">
        <v>197432.95</v>
      </c>
      <c r="F40" s="8"/>
    </row>
    <row r="41" spans="2:6">
      <c r="B41" s="7"/>
      <c r="C41" s="144" t="s">
        <v>325</v>
      </c>
      <c r="D41" s="22">
        <v>36</v>
      </c>
      <c r="E41" s="226">
        <v>196529.899</v>
      </c>
      <c r="F41" s="8"/>
    </row>
    <row r="42" spans="2:6">
      <c r="B42" s="7"/>
      <c r="C42" s="144" t="s">
        <v>477</v>
      </c>
      <c r="D42" s="22">
        <v>37</v>
      </c>
      <c r="E42" s="226">
        <v>187076</v>
      </c>
      <c r="F42" s="8"/>
    </row>
    <row r="43" spans="2:6">
      <c r="B43" s="7"/>
      <c r="C43" s="144" t="s">
        <v>327</v>
      </c>
      <c r="D43" s="22">
        <v>38</v>
      </c>
      <c r="E43" s="226">
        <v>180424.95</v>
      </c>
      <c r="F43" s="8"/>
    </row>
    <row r="44" spans="2:6">
      <c r="B44" s="7"/>
      <c r="C44" s="144" t="s">
        <v>358</v>
      </c>
      <c r="D44" s="22">
        <v>39</v>
      </c>
      <c r="E44" s="226">
        <v>179502</v>
      </c>
      <c r="F44" s="8"/>
    </row>
    <row r="45" spans="2:6">
      <c r="B45" s="7"/>
      <c r="C45" s="144" t="s">
        <v>343</v>
      </c>
      <c r="D45" s="22">
        <v>40</v>
      </c>
      <c r="E45" s="226">
        <v>177905.08</v>
      </c>
      <c r="F45" s="8"/>
    </row>
    <row r="46" spans="2:6">
      <c r="B46" s="7"/>
      <c r="C46" s="144" t="s">
        <v>344</v>
      </c>
      <c r="D46" s="22">
        <v>41</v>
      </c>
      <c r="E46" s="226">
        <v>175932</v>
      </c>
      <c r="F46" s="8"/>
    </row>
    <row r="47" spans="2:6">
      <c r="B47" s="7"/>
      <c r="C47" s="144" t="s">
        <v>341</v>
      </c>
      <c r="D47" s="22">
        <v>42</v>
      </c>
      <c r="E47" s="226">
        <v>175043.64</v>
      </c>
      <c r="F47" s="8"/>
    </row>
    <row r="48" spans="2:6">
      <c r="B48" s="7"/>
      <c r="C48" s="144" t="s">
        <v>336</v>
      </c>
      <c r="D48" s="22">
        <v>43</v>
      </c>
      <c r="E48" s="226">
        <v>171857.17</v>
      </c>
      <c r="F48" s="8"/>
    </row>
    <row r="49" spans="2:6">
      <c r="B49" s="7"/>
      <c r="C49" s="144" t="s">
        <v>333</v>
      </c>
      <c r="D49" s="22">
        <v>44</v>
      </c>
      <c r="E49" s="226">
        <v>170759.82</v>
      </c>
      <c r="F49" s="8"/>
    </row>
    <row r="50" spans="2:6">
      <c r="B50" s="7"/>
      <c r="C50" s="144" t="s">
        <v>335</v>
      </c>
      <c r="D50" s="22">
        <v>45</v>
      </c>
      <c r="E50" s="226">
        <v>169426.25</v>
      </c>
      <c r="F50" s="8"/>
    </row>
    <row r="51" spans="2:6">
      <c r="B51" s="7"/>
      <c r="C51" s="144" t="s">
        <v>363</v>
      </c>
      <c r="D51" s="22">
        <v>46</v>
      </c>
      <c r="E51" s="226">
        <v>169086.44</v>
      </c>
      <c r="F51" s="8"/>
    </row>
    <row r="52" spans="2:6">
      <c r="B52" s="7"/>
      <c r="C52" s="144" t="s">
        <v>377</v>
      </c>
      <c r="D52" s="22">
        <v>47</v>
      </c>
      <c r="E52" s="226">
        <v>168947.23</v>
      </c>
      <c r="F52" s="8"/>
    </row>
    <row r="53" spans="2:6">
      <c r="B53" s="7"/>
      <c r="C53" s="144" t="s">
        <v>486</v>
      </c>
      <c r="D53" s="22">
        <v>48</v>
      </c>
      <c r="E53" s="226">
        <v>166834</v>
      </c>
      <c r="F53" s="8"/>
    </row>
    <row r="54" spans="2:6">
      <c r="B54" s="7"/>
      <c r="C54" s="144" t="s">
        <v>323</v>
      </c>
      <c r="D54" s="22">
        <v>49</v>
      </c>
      <c r="E54" s="226">
        <v>165177</v>
      </c>
      <c r="F54" s="8"/>
    </row>
    <row r="55" spans="2:6">
      <c r="B55" s="7"/>
      <c r="C55" s="144" t="s">
        <v>369</v>
      </c>
      <c r="D55" s="22">
        <v>50</v>
      </c>
      <c r="E55" s="226">
        <v>162691.94</v>
      </c>
      <c r="F55" s="8"/>
    </row>
    <row r="56" spans="2:6">
      <c r="B56" s="7"/>
      <c r="C56" s="144" t="s">
        <v>1294</v>
      </c>
      <c r="D56" s="133">
        <v>51</v>
      </c>
      <c r="E56" s="226">
        <v>161461.77</v>
      </c>
      <c r="F56" s="8"/>
    </row>
    <row r="57" spans="2:6">
      <c r="B57" s="7"/>
      <c r="C57" s="144" t="s">
        <v>353</v>
      </c>
      <c r="D57" s="22">
        <v>52</v>
      </c>
      <c r="E57" s="226">
        <v>161344</v>
      </c>
      <c r="F57" s="8"/>
    </row>
    <row r="58" spans="2:6">
      <c r="B58" s="7"/>
      <c r="C58" s="144" t="s">
        <v>362</v>
      </c>
      <c r="D58" s="22">
        <v>53</v>
      </c>
      <c r="E58" s="226">
        <v>160988.19</v>
      </c>
      <c r="F58" s="8"/>
    </row>
    <row r="59" spans="2:6">
      <c r="B59" s="7"/>
      <c r="C59" s="144" t="s">
        <v>658</v>
      </c>
      <c r="D59" s="22">
        <v>54</v>
      </c>
      <c r="E59" s="226">
        <v>160657.97</v>
      </c>
      <c r="F59" s="8"/>
    </row>
    <row r="60" spans="2:6">
      <c r="B60" s="7"/>
      <c r="C60" s="144" t="s">
        <v>351</v>
      </c>
      <c r="D60" s="22">
        <v>55</v>
      </c>
      <c r="E60" s="226">
        <v>158817.95</v>
      </c>
      <c r="F60" s="8"/>
    </row>
    <row r="61" spans="2:6">
      <c r="B61" s="7"/>
      <c r="C61" s="144" t="s">
        <v>396</v>
      </c>
      <c r="D61" s="22">
        <v>56</v>
      </c>
      <c r="E61" s="226">
        <v>157659.97</v>
      </c>
      <c r="F61" s="8"/>
    </row>
    <row r="62" spans="2:6">
      <c r="B62" s="7"/>
      <c r="C62" s="144" t="s">
        <v>249</v>
      </c>
      <c r="D62" s="22">
        <v>57</v>
      </c>
      <c r="E62" s="226">
        <v>156807.83</v>
      </c>
      <c r="F62" s="8"/>
    </row>
    <row r="63" spans="2:6">
      <c r="B63" s="7"/>
      <c r="C63" s="144" t="s">
        <v>348</v>
      </c>
      <c r="D63" s="22">
        <v>58</v>
      </c>
      <c r="E63" s="226">
        <v>156728</v>
      </c>
      <c r="F63" s="8"/>
    </row>
    <row r="64" spans="2:6">
      <c r="B64" s="7"/>
      <c r="C64" s="144" t="s">
        <v>629</v>
      </c>
      <c r="D64" s="22">
        <v>59</v>
      </c>
      <c r="E64" s="226">
        <v>156554.76</v>
      </c>
      <c r="F64" s="8"/>
    </row>
    <row r="65" spans="2:6">
      <c r="B65" s="7"/>
      <c r="C65" s="144" t="s">
        <v>346</v>
      </c>
      <c r="D65" s="22">
        <v>60</v>
      </c>
      <c r="E65" s="226">
        <v>155579.24</v>
      </c>
      <c r="F65" s="8"/>
    </row>
    <row r="66" spans="2:6">
      <c r="B66" s="7"/>
      <c r="C66" s="144" t="s">
        <v>342</v>
      </c>
      <c r="D66" s="22">
        <v>61</v>
      </c>
      <c r="E66" s="226">
        <v>154250</v>
      </c>
      <c r="F66" s="8"/>
    </row>
    <row r="67" spans="2:6">
      <c r="B67" s="7"/>
      <c r="C67" s="144" t="s">
        <v>349</v>
      </c>
      <c r="D67" s="22">
        <v>62</v>
      </c>
      <c r="E67" s="226">
        <v>154170.4</v>
      </c>
      <c r="F67" s="8"/>
    </row>
    <row r="68" spans="2:6">
      <c r="B68" s="7"/>
      <c r="C68" s="144" t="s">
        <v>347</v>
      </c>
      <c r="D68" s="22">
        <v>63</v>
      </c>
      <c r="E68" s="226">
        <v>152363.35</v>
      </c>
      <c r="F68" s="8"/>
    </row>
    <row r="69" spans="2:6">
      <c r="B69" s="7"/>
      <c r="C69" s="144" t="s">
        <v>389</v>
      </c>
      <c r="D69" s="22">
        <v>64</v>
      </c>
      <c r="E69" s="226">
        <v>138591.68</v>
      </c>
      <c r="F69" s="8"/>
    </row>
    <row r="70" spans="2:6">
      <c r="B70" s="7"/>
      <c r="C70" s="144" t="s">
        <v>359</v>
      </c>
      <c r="D70" s="22">
        <v>65</v>
      </c>
      <c r="E70" s="226">
        <v>135635.4</v>
      </c>
      <c r="F70" s="8"/>
    </row>
    <row r="71" spans="2:6">
      <c r="B71" s="7"/>
      <c r="C71" s="144" t="s">
        <v>654</v>
      </c>
      <c r="D71" s="22">
        <v>66</v>
      </c>
      <c r="E71" s="226">
        <v>132956.404</v>
      </c>
      <c r="F71" s="8"/>
    </row>
    <row r="72" spans="2:6">
      <c r="B72" s="7"/>
      <c r="C72" s="144" t="s">
        <v>364</v>
      </c>
      <c r="D72" s="22">
        <v>67</v>
      </c>
      <c r="E72" s="226">
        <v>132062.19</v>
      </c>
      <c r="F72" s="8"/>
    </row>
    <row r="73" spans="2:6">
      <c r="B73" s="7"/>
      <c r="C73" s="144" t="s">
        <v>321</v>
      </c>
      <c r="D73" s="22">
        <v>68</v>
      </c>
      <c r="E73" s="226">
        <v>130028</v>
      </c>
      <c r="F73" s="8"/>
    </row>
    <row r="74" spans="2:6">
      <c r="B74" s="7"/>
      <c r="C74" s="144" t="s">
        <v>339</v>
      </c>
      <c r="D74" s="22">
        <v>69</v>
      </c>
      <c r="E74" s="226">
        <v>128923.8</v>
      </c>
      <c r="F74" s="8"/>
    </row>
    <row r="75" spans="2:6">
      <c r="B75" s="7"/>
      <c r="C75" s="144" t="s">
        <v>367</v>
      </c>
      <c r="D75" s="22">
        <v>70</v>
      </c>
      <c r="E75" s="226">
        <v>127631.13</v>
      </c>
      <c r="F75" s="8"/>
    </row>
    <row r="76" spans="2:6">
      <c r="B76" s="7"/>
      <c r="C76" s="144" t="s">
        <v>746</v>
      </c>
      <c r="D76" s="22">
        <v>71</v>
      </c>
      <c r="E76" s="226">
        <v>124175.57</v>
      </c>
      <c r="F76" s="8"/>
    </row>
    <row r="77" spans="2:6">
      <c r="B77" s="7"/>
      <c r="C77" s="144" t="s">
        <v>334</v>
      </c>
      <c r="D77" s="22">
        <v>72</v>
      </c>
      <c r="E77" s="226">
        <v>119230.49</v>
      </c>
      <c r="F77" s="8"/>
    </row>
    <row r="78" spans="2:6">
      <c r="B78" s="7"/>
      <c r="C78" s="144" t="s">
        <v>354</v>
      </c>
      <c r="D78" s="22">
        <v>73</v>
      </c>
      <c r="E78" s="226">
        <v>119076.2</v>
      </c>
      <c r="F78" s="8"/>
    </row>
    <row r="79" spans="2:6">
      <c r="B79" s="7"/>
      <c r="C79" s="144" t="s">
        <v>596</v>
      </c>
      <c r="D79" s="22">
        <v>74</v>
      </c>
      <c r="E79" s="226">
        <v>117759</v>
      </c>
      <c r="F79" s="8"/>
    </row>
    <row r="80" spans="2:6">
      <c r="B80" s="7"/>
      <c r="C80" s="144" t="s">
        <v>366</v>
      </c>
      <c r="D80" s="22">
        <v>75</v>
      </c>
      <c r="E80" s="226">
        <v>117696.02</v>
      </c>
      <c r="F80" s="8"/>
    </row>
    <row r="81" spans="2:6">
      <c r="B81" s="7"/>
      <c r="C81" s="144" t="s">
        <v>413</v>
      </c>
      <c r="D81" s="22">
        <v>76</v>
      </c>
      <c r="E81" s="226">
        <v>115974.885</v>
      </c>
      <c r="F81" s="8"/>
    </row>
    <row r="82" spans="2:6">
      <c r="B82" s="7"/>
      <c r="C82" s="144" t="s">
        <v>352</v>
      </c>
      <c r="D82" s="22">
        <v>77</v>
      </c>
      <c r="E82" s="226">
        <v>115000</v>
      </c>
      <c r="F82" s="8"/>
    </row>
    <row r="83" spans="2:6">
      <c r="B83" s="7"/>
      <c r="C83" s="144" t="s">
        <v>505</v>
      </c>
      <c r="D83" s="22">
        <v>78</v>
      </c>
      <c r="E83" s="226">
        <v>110195.8</v>
      </c>
      <c r="F83" s="8"/>
    </row>
    <row r="84" spans="2:6">
      <c r="B84" s="7"/>
      <c r="C84" s="144" t="s">
        <v>371</v>
      </c>
      <c r="D84" s="22">
        <v>79</v>
      </c>
      <c r="E84" s="226">
        <v>109895.17</v>
      </c>
      <c r="F84" s="8"/>
    </row>
    <row r="85" spans="2:6">
      <c r="B85" s="7"/>
      <c r="C85" s="144" t="s">
        <v>375</v>
      </c>
      <c r="D85" s="22">
        <v>80</v>
      </c>
      <c r="E85" s="226">
        <v>108119.04</v>
      </c>
      <c r="F85" s="8"/>
    </row>
    <row r="86" spans="2:6">
      <c r="B86" s="7"/>
      <c r="C86" s="144" t="s">
        <v>387</v>
      </c>
      <c r="D86" s="22">
        <v>81</v>
      </c>
      <c r="E86" s="226">
        <v>106877.19</v>
      </c>
      <c r="F86" s="8"/>
    </row>
    <row r="87" spans="2:6">
      <c r="B87" s="7"/>
      <c r="C87" s="144" t="s">
        <v>356</v>
      </c>
      <c r="D87" s="22">
        <v>82</v>
      </c>
      <c r="E87" s="226">
        <v>106565.1</v>
      </c>
      <c r="F87" s="8"/>
    </row>
    <row r="88" spans="2:6">
      <c r="B88" s="7"/>
      <c r="C88" s="144" t="s">
        <v>379</v>
      </c>
      <c r="D88" s="22">
        <v>83</v>
      </c>
      <c r="E88" s="226">
        <v>105735</v>
      </c>
      <c r="F88" s="8"/>
    </row>
    <row r="89" spans="2:6">
      <c r="B89" s="7"/>
      <c r="C89" s="144" t="s">
        <v>376</v>
      </c>
      <c r="D89" s="22">
        <v>84</v>
      </c>
      <c r="E89" s="226">
        <v>104838</v>
      </c>
      <c r="F89" s="8"/>
    </row>
    <row r="90" spans="2:6">
      <c r="B90" s="7"/>
      <c r="C90" s="144" t="s">
        <v>370</v>
      </c>
      <c r="D90" s="22">
        <v>85</v>
      </c>
      <c r="E90" s="226">
        <v>99811.82</v>
      </c>
      <c r="F90" s="8"/>
    </row>
    <row r="91" spans="2:6">
      <c r="B91" s="7"/>
      <c r="C91" s="144" t="s">
        <v>383</v>
      </c>
      <c r="D91" s="22">
        <v>86</v>
      </c>
      <c r="E91" s="226">
        <v>99076.899</v>
      </c>
      <c r="F91" s="8"/>
    </row>
    <row r="92" spans="2:6">
      <c r="B92" s="7"/>
      <c r="C92" s="144" t="s">
        <v>372</v>
      </c>
      <c r="D92" s="22">
        <v>87</v>
      </c>
      <c r="E92" s="226">
        <v>96833</v>
      </c>
      <c r="F92" s="8"/>
    </row>
    <row r="93" spans="2:6">
      <c r="B93" s="7"/>
      <c r="C93" s="144" t="s">
        <v>368</v>
      </c>
      <c r="D93" s="22">
        <v>88</v>
      </c>
      <c r="E93" s="226">
        <v>95538.46</v>
      </c>
      <c r="F93" s="8"/>
    </row>
    <row r="94" spans="2:6">
      <c r="B94" s="7"/>
      <c r="C94" s="144" t="s">
        <v>355</v>
      </c>
      <c r="D94" s="22">
        <v>89</v>
      </c>
      <c r="E94" s="226">
        <v>91393.66</v>
      </c>
      <c r="F94" s="8"/>
    </row>
    <row r="95" spans="2:6">
      <c r="B95" s="7"/>
      <c r="C95" s="144" t="s">
        <v>378</v>
      </c>
      <c r="D95" s="22">
        <v>90</v>
      </c>
      <c r="E95" s="226">
        <v>88827.8</v>
      </c>
      <c r="F95" s="8"/>
    </row>
    <row r="96" spans="2:6">
      <c r="B96" s="7"/>
      <c r="C96" s="144" t="s">
        <v>374</v>
      </c>
      <c r="D96" s="22">
        <v>91</v>
      </c>
      <c r="E96" s="226">
        <v>88806</v>
      </c>
      <c r="F96" s="8"/>
    </row>
    <row r="97" spans="2:6">
      <c r="B97" s="7"/>
      <c r="C97" s="144" t="s">
        <v>655</v>
      </c>
      <c r="D97" s="22">
        <v>92</v>
      </c>
      <c r="E97" s="226">
        <v>88182</v>
      </c>
      <c r="F97" s="8"/>
    </row>
    <row r="98" spans="2:6">
      <c r="B98" s="7"/>
      <c r="C98" s="144" t="s">
        <v>950</v>
      </c>
      <c r="D98" s="22">
        <v>93</v>
      </c>
      <c r="E98" s="226">
        <v>87363</v>
      </c>
      <c r="F98" s="8"/>
    </row>
    <row r="99" spans="2:6">
      <c r="B99" s="7"/>
      <c r="C99" s="144" t="s">
        <v>373</v>
      </c>
      <c r="D99" s="22">
        <v>94</v>
      </c>
      <c r="E99" s="226">
        <v>87139</v>
      </c>
      <c r="F99" s="8"/>
    </row>
    <row r="100" spans="2:6">
      <c r="B100" s="7"/>
      <c r="C100" s="144" t="s">
        <v>361</v>
      </c>
      <c r="D100" s="22">
        <v>95</v>
      </c>
      <c r="E100" s="226">
        <v>83223.78</v>
      </c>
      <c r="F100" s="8"/>
    </row>
    <row r="101" spans="2:6">
      <c r="B101" s="7"/>
      <c r="C101" s="144" t="s">
        <v>393</v>
      </c>
      <c r="D101" s="22">
        <v>96</v>
      </c>
      <c r="E101" s="226">
        <v>78977</v>
      </c>
      <c r="F101" s="8"/>
    </row>
    <row r="102" spans="2:6">
      <c r="B102" s="7"/>
      <c r="C102" s="144" t="s">
        <v>365</v>
      </c>
      <c r="D102" s="22">
        <v>97</v>
      </c>
      <c r="E102" s="226">
        <v>78600</v>
      </c>
      <c r="F102" s="8"/>
    </row>
    <row r="103" spans="2:6">
      <c r="B103" s="7"/>
      <c r="C103" s="144" t="s">
        <v>386</v>
      </c>
      <c r="D103" s="22">
        <v>98</v>
      </c>
      <c r="E103" s="226">
        <v>74957</v>
      </c>
      <c r="F103" s="8"/>
    </row>
    <row r="104" spans="2:6">
      <c r="B104" s="7"/>
      <c r="C104" s="144" t="s">
        <v>381</v>
      </c>
      <c r="D104" s="22">
        <v>99</v>
      </c>
      <c r="E104" s="226">
        <v>73636.398</v>
      </c>
      <c r="F104" s="8"/>
    </row>
    <row r="105" spans="2:6">
      <c r="B105" s="7"/>
      <c r="C105" s="144" t="s">
        <v>395</v>
      </c>
      <c r="D105" s="22">
        <v>100</v>
      </c>
      <c r="E105" s="226">
        <v>71922.66</v>
      </c>
      <c r="F105" s="8"/>
    </row>
    <row r="106" spans="2:6">
      <c r="B106" s="7"/>
      <c r="C106" s="144" t="s">
        <v>511</v>
      </c>
      <c r="D106" s="22">
        <v>101</v>
      </c>
      <c r="E106" s="226">
        <v>63333.71</v>
      </c>
      <c r="F106" s="8"/>
    </row>
    <row r="107" spans="2:6">
      <c r="B107" s="7"/>
      <c r="C107" s="144" t="s">
        <v>398</v>
      </c>
      <c r="D107" s="22">
        <v>102</v>
      </c>
      <c r="E107" s="226">
        <v>57388.454</v>
      </c>
      <c r="F107" s="8"/>
    </row>
    <row r="108" spans="2:6">
      <c r="B108" s="7"/>
      <c r="C108" s="149" t="s">
        <v>546</v>
      </c>
      <c r="D108" s="147">
        <v>103</v>
      </c>
      <c r="E108" s="229">
        <v>56667</v>
      </c>
      <c r="F108" s="8"/>
    </row>
    <row r="109" spans="2:6">
      <c r="B109" s="7"/>
      <c r="C109" s="144" t="s">
        <v>404</v>
      </c>
      <c r="D109" s="22">
        <v>104</v>
      </c>
      <c r="E109" s="226">
        <v>56538</v>
      </c>
      <c r="F109" s="8"/>
    </row>
    <row r="110" spans="2:6">
      <c r="B110" s="7"/>
      <c r="C110" s="144" t="s">
        <v>416</v>
      </c>
      <c r="D110" s="22">
        <v>105</v>
      </c>
      <c r="E110" s="226">
        <v>55498</v>
      </c>
      <c r="F110" s="8"/>
    </row>
    <row r="111" spans="2:6">
      <c r="B111" s="7"/>
      <c r="C111" s="144" t="s">
        <v>403</v>
      </c>
      <c r="D111" s="22">
        <v>106</v>
      </c>
      <c r="E111" s="226">
        <v>54882.57</v>
      </c>
      <c r="F111" s="8"/>
    </row>
    <row r="112" spans="2:6">
      <c r="B112" s="7"/>
      <c r="C112" s="144" t="s">
        <v>394</v>
      </c>
      <c r="D112" s="22">
        <v>107</v>
      </c>
      <c r="E112" s="226">
        <v>54681.27</v>
      </c>
      <c r="F112" s="8"/>
    </row>
    <row r="113" spans="2:6">
      <c r="B113" s="7"/>
      <c r="C113" s="259" t="s">
        <v>405</v>
      </c>
      <c r="D113" s="251">
        <v>108</v>
      </c>
      <c r="E113" s="261">
        <v>52594.348</v>
      </c>
      <c r="F113" s="8"/>
    </row>
    <row r="114" spans="2:6">
      <c r="B114" s="7"/>
      <c r="C114" s="144" t="s">
        <v>411</v>
      </c>
      <c r="D114" s="22">
        <v>109</v>
      </c>
      <c r="E114" s="226">
        <v>52469.915</v>
      </c>
      <c r="F114" s="8"/>
    </row>
    <row r="115" spans="2:6">
      <c r="B115" s="7"/>
      <c r="C115" s="259" t="s">
        <v>391</v>
      </c>
      <c r="D115" s="251">
        <v>110</v>
      </c>
      <c r="E115" s="261">
        <v>51834.89</v>
      </c>
      <c r="F115" s="8"/>
    </row>
    <row r="116" spans="2:6">
      <c r="B116" s="7"/>
      <c r="C116" s="144" t="s">
        <v>408</v>
      </c>
      <c r="D116" s="22">
        <v>111</v>
      </c>
      <c r="E116" s="226">
        <v>49802</v>
      </c>
      <c r="F116" s="8"/>
    </row>
    <row r="117" spans="2:6">
      <c r="B117" s="7"/>
      <c r="C117" s="144" t="s">
        <v>402</v>
      </c>
      <c r="D117" s="22">
        <v>112</v>
      </c>
      <c r="E117" s="226">
        <v>49764.87</v>
      </c>
      <c r="F117" s="8"/>
    </row>
    <row r="118" spans="2:6">
      <c r="B118" s="7"/>
      <c r="C118" s="144" t="s">
        <v>410</v>
      </c>
      <c r="D118" s="22">
        <v>113</v>
      </c>
      <c r="E118" s="226">
        <v>47769.131</v>
      </c>
      <c r="F118" s="8"/>
    </row>
    <row r="119" spans="2:6">
      <c r="B119" s="7"/>
      <c r="C119" s="144" t="s">
        <v>597</v>
      </c>
      <c r="D119" s="22">
        <v>114</v>
      </c>
      <c r="E119" s="226">
        <v>45557.953</v>
      </c>
      <c r="F119" s="8"/>
    </row>
    <row r="120" spans="2:6">
      <c r="B120" s="7"/>
      <c r="C120" s="144" t="s">
        <v>390</v>
      </c>
      <c r="D120" s="22">
        <v>115</v>
      </c>
      <c r="E120" s="226">
        <v>44979</v>
      </c>
      <c r="F120" s="8"/>
    </row>
    <row r="121" spans="2:6">
      <c r="B121" s="7"/>
      <c r="C121" s="144" t="s">
        <v>407</v>
      </c>
      <c r="D121" s="22">
        <v>116</v>
      </c>
      <c r="E121" s="226">
        <v>43349</v>
      </c>
      <c r="F121" s="8"/>
    </row>
    <row r="122" spans="2:6">
      <c r="B122" s="7"/>
      <c r="C122" s="144" t="s">
        <v>392</v>
      </c>
      <c r="D122" s="22">
        <v>117</v>
      </c>
      <c r="E122" s="226">
        <v>42000</v>
      </c>
      <c r="F122" s="8"/>
    </row>
    <row r="123" spans="2:6">
      <c r="B123" s="7"/>
      <c r="C123" s="144" t="s">
        <v>670</v>
      </c>
      <c r="D123" s="22">
        <v>118</v>
      </c>
      <c r="E123" s="226">
        <v>38986</v>
      </c>
      <c r="F123" s="8"/>
    </row>
    <row r="124" spans="2:6">
      <c r="B124" s="7"/>
      <c r="C124" s="144" t="s">
        <v>652</v>
      </c>
      <c r="D124" s="22">
        <v>119</v>
      </c>
      <c r="E124" s="226">
        <v>31570</v>
      </c>
      <c r="F124" s="8"/>
    </row>
    <row r="125" spans="2:6">
      <c r="B125" s="7"/>
      <c r="C125" s="144" t="s">
        <v>744</v>
      </c>
      <c r="D125" s="22">
        <v>120</v>
      </c>
      <c r="E125" s="226">
        <v>31496.8</v>
      </c>
      <c r="F125" s="8"/>
    </row>
    <row r="126" spans="2:6">
      <c r="B126" s="7"/>
      <c r="C126" s="144" t="s">
        <v>599</v>
      </c>
      <c r="D126" s="22">
        <v>121</v>
      </c>
      <c r="E126" s="226">
        <v>28034</v>
      </c>
      <c r="F126" s="8"/>
    </row>
    <row r="127" spans="2:6">
      <c r="B127" s="7"/>
      <c r="C127" s="144" t="s">
        <v>420</v>
      </c>
      <c r="D127" s="22">
        <v>122</v>
      </c>
      <c r="E127" s="226">
        <v>27059.48</v>
      </c>
      <c r="F127" s="8"/>
    </row>
    <row r="128" spans="2:6">
      <c r="B128" s="7"/>
      <c r="C128" s="144" t="s">
        <v>380</v>
      </c>
      <c r="D128" s="22">
        <v>123</v>
      </c>
      <c r="E128" s="226">
        <v>25462.63</v>
      </c>
      <c r="F128" s="8"/>
    </row>
    <row r="129" spans="2:6">
      <c r="B129" s="7"/>
      <c r="C129" s="144" t="s">
        <v>625</v>
      </c>
      <c r="D129" s="22">
        <v>124</v>
      </c>
      <c r="E129" s="226">
        <v>24638</v>
      </c>
      <c r="F129" s="8"/>
    </row>
    <row r="130" spans="2:6">
      <c r="B130" s="7"/>
      <c r="C130" s="144" t="s">
        <v>414</v>
      </c>
      <c r="D130" s="22">
        <v>125</v>
      </c>
      <c r="E130" s="226">
        <v>24280.54</v>
      </c>
      <c r="F130" s="8"/>
    </row>
    <row r="131" spans="2:6">
      <c r="B131" s="7"/>
      <c r="C131" s="144" t="s">
        <v>600</v>
      </c>
      <c r="D131" s="22">
        <v>126</v>
      </c>
      <c r="E131" s="226">
        <v>23943.49</v>
      </c>
      <c r="F131" s="8"/>
    </row>
    <row r="132" spans="2:6">
      <c r="B132" s="7"/>
      <c r="C132" s="144" t="s">
        <v>651</v>
      </c>
      <c r="D132" s="22">
        <v>127</v>
      </c>
      <c r="E132" s="226">
        <v>22456.82</v>
      </c>
      <c r="F132" s="8"/>
    </row>
    <row r="133" spans="2:6">
      <c r="B133" s="7"/>
      <c r="C133" s="144" t="s">
        <v>602</v>
      </c>
      <c r="D133" s="22">
        <v>128</v>
      </c>
      <c r="E133" s="226">
        <v>20542</v>
      </c>
      <c r="F133" s="8"/>
    </row>
    <row r="134" spans="2:6">
      <c r="B134" s="7"/>
      <c r="C134" s="144" t="s">
        <v>417</v>
      </c>
      <c r="D134" s="22">
        <v>129</v>
      </c>
      <c r="E134" s="226">
        <v>18836.6</v>
      </c>
      <c r="F134" s="8"/>
    </row>
    <row r="135" spans="2:6">
      <c r="B135" s="7"/>
      <c r="C135" s="144" t="s">
        <v>418</v>
      </c>
      <c r="D135" s="22">
        <v>130</v>
      </c>
      <c r="E135" s="226">
        <v>16510.4</v>
      </c>
      <c r="F135" s="8"/>
    </row>
    <row r="136" spans="2:6">
      <c r="B136" s="7"/>
      <c r="C136" s="144" t="s">
        <v>601</v>
      </c>
      <c r="D136" s="22">
        <v>131</v>
      </c>
      <c r="E136" s="226">
        <v>16030.71</v>
      </c>
      <c r="F136" s="8"/>
    </row>
    <row r="137" spans="2:6">
      <c r="B137" s="7"/>
      <c r="C137" s="144" t="s">
        <v>429</v>
      </c>
      <c r="D137" s="22">
        <v>132</v>
      </c>
      <c r="E137" s="226">
        <v>14810</v>
      </c>
      <c r="F137" s="8"/>
    </row>
    <row r="138" spans="2:6">
      <c r="B138" s="7"/>
      <c r="C138" s="144" t="s">
        <v>662</v>
      </c>
      <c r="D138" s="22">
        <v>133</v>
      </c>
      <c r="E138" s="226">
        <v>12424.08</v>
      </c>
      <c r="F138" s="8"/>
    </row>
    <row r="139" spans="2:6">
      <c r="B139" s="7"/>
      <c r="C139" s="144" t="s">
        <v>665</v>
      </c>
      <c r="D139" s="22">
        <v>134</v>
      </c>
      <c r="E139" s="226">
        <v>10634</v>
      </c>
      <c r="F139" s="8"/>
    </row>
    <row r="140" spans="2:6">
      <c r="B140" s="7"/>
      <c r="C140" s="144" t="s">
        <v>745</v>
      </c>
      <c r="D140" s="22">
        <v>135</v>
      </c>
      <c r="E140" s="226">
        <v>9094</v>
      </c>
      <c r="F140" s="8"/>
    </row>
    <row r="141" spans="2:6">
      <c r="B141" s="7"/>
      <c r="C141" s="141"/>
      <c r="D141" s="185"/>
      <c r="E141" s="238"/>
      <c r="F141" s="8"/>
    </row>
    <row r="142" spans="2:6">
      <c r="B142" s="7"/>
      <c r="C142" s="209" t="s">
        <v>551</v>
      </c>
      <c r="D142" s="185"/>
      <c r="E142" s="185"/>
      <c r="F142" s="8"/>
    </row>
    <row r="143" spans="2:6">
      <c r="B143" s="7"/>
      <c r="C143" s="220" t="s">
        <v>1651</v>
      </c>
      <c r="D143" s="185"/>
      <c r="E143" s="185"/>
      <c r="F143" s="8"/>
    </row>
    <row r="144" spans="2:6" ht="17.25" thickBot="1">
      <c r="B144" s="9"/>
      <c r="C144" s="14" t="s">
        <v>1650</v>
      </c>
      <c r="D144" s="219"/>
      <c r="E144" s="219"/>
      <c r="F144" s="10"/>
    </row>
    <row r="145" spans="3:5">
      <c r="C145" s="141"/>
      <c r="D145" s="141"/>
      <c r="E145" s="141"/>
    </row>
    <row r="146" spans="2:3">
      <c r="B146" s="141"/>
      <c r="C146" s="560" t="s">
        <v>127</v>
      </c>
    </row>
    <row r="147" spans="2:5">
      <c r="B147" s="141"/>
      <c r="C147" s="521" t="s">
        <v>1026</v>
      </c>
      <c r="D147" s="521"/>
      <c r="E147" s="521"/>
    </row>
    <row r="148" spans="2:5">
      <c r="B148" s="141"/>
      <c r="C148" s="141" t="s">
        <v>48</v>
      </c>
      <c r="D148" s="141"/>
      <c r="E148" s="141"/>
    </row>
    <row r="149" spans="2:5">
      <c r="B149" s="141"/>
      <c r="C149" s="141" t="s">
        <v>49</v>
      </c>
      <c r="D149" s="141"/>
      <c r="E149" s="141"/>
    </row>
    <row r="150" spans="2:5" s="27" customFormat="1">
      <c r="B150" s="218"/>
      <c r="C150" s="141" t="s">
        <v>50</v>
      </c>
      <c r="D150" s="141"/>
      <c r="E150" s="141"/>
    </row>
    <row r="151" spans="2:5">
      <c r="B151" s="141"/>
      <c r="C151" s="141" t="s">
        <v>51</v>
      </c>
      <c r="D151" s="141"/>
      <c r="E151" s="141"/>
    </row>
    <row r="152" spans="2:5">
      <c r="B152" s="141"/>
      <c r="C152" s="141" t="s">
        <v>52</v>
      </c>
      <c r="D152" s="141"/>
      <c r="E152" s="141"/>
    </row>
    <row r="153" spans="2:5">
      <c r="B153" s="141"/>
      <c r="C153" s="141" t="s">
        <v>53</v>
      </c>
      <c r="D153" s="141"/>
      <c r="E153" s="141"/>
    </row>
    <row r="154" spans="2:5">
      <c r="B154" s="141"/>
      <c r="C154" s="141" t="s">
        <v>54</v>
      </c>
      <c r="D154" s="141"/>
      <c r="E154" s="141"/>
    </row>
    <row r="155" spans="2:5">
      <c r="B155" s="141"/>
      <c r="C155" s="141" t="s">
        <v>55</v>
      </c>
      <c r="D155" s="141"/>
      <c r="E155" s="141"/>
    </row>
    <row r="156" spans="2:5">
      <c r="B156" s="141"/>
      <c r="C156" s="141" t="s">
        <v>56</v>
      </c>
      <c r="D156" s="141"/>
      <c r="E156" s="141"/>
    </row>
    <row r="157" spans="2:5">
      <c r="B157" s="141"/>
      <c r="C157" s="141"/>
      <c r="D157" s="141"/>
      <c r="E157" s="141"/>
    </row>
    <row r="158" spans="3:7">
      <c r="C158" s="213" t="s">
        <v>990</v>
      </c>
      <c r="D158" s="213"/>
      <c r="E158" s="213"/>
      <c r="F158" s="213"/>
      <c r="G158" s="213"/>
    </row>
    <row r="159" spans="3:7" ht="18">
      <c r="C159" s="141" t="s">
        <v>1025</v>
      </c>
      <c r="D159" s="141"/>
      <c r="E159" s="141"/>
      <c r="F159" s="141"/>
      <c r="G159" s="141"/>
    </row>
    <row r="160" spans="3:7" ht="18">
      <c r="C160" s="1" t="s">
        <v>1020</v>
      </c>
      <c r="D160" s="1"/>
      <c r="E160" s="1"/>
      <c r="F160" s="1"/>
      <c r="G160" s="1"/>
    </row>
  </sheetData>
  <mergeCells count="3">
    <mergeCell ref="C158:G158"/>
    <mergeCell ref="C159:G159"/>
    <mergeCell ref="C160:G160"/>
  </mergeCells>
  <hyperlinks>
    <hyperlink ref="C4" location="Contents!A1" display="Click here to return to contents"/>
  </hyperlinks>
  <pageMargins left="0.7" right="0.7" top="0.75" bottom="0.75" header="0.3" footer="0.3"/>
  <pageSetup orientation="portrait" horizontalDpi="1200" verticalDpi="1200"/>
  <headerFooter scaleWithDoc="1" alignWithMargins="0" differentFirst="0" differentOddEven="0"/>
  <extLst/>
</worksheet>
</file>

<file path=xl/worksheets/sheet2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4">
    <tabColor theme="9" tint="0.79998168889431442"/>
    <pageSetUpPr fitToPage="1"/>
  </sheetPr>
  <dimension ref="A1:L314"/>
  <sheetViews>
    <sheetView topLeftCell="A1" view="normal" workbookViewId="0">
      <pane ySplit="5" topLeftCell="A112" activePane="bottomLeft" state="frozen"/>
      <selection pane="bottomLeft" activeCell="C122" sqref="C122"/>
    </sheetView>
  </sheetViews>
  <sheetFormatPr defaultColWidth="9.28515625" defaultRowHeight="16.5"/>
  <cols>
    <col min="1" max="1" width="8.5703125" style="1" customWidth="1"/>
    <col min="2" max="2" width="2.7109375" style="1" customWidth="1"/>
    <col min="3" max="3" width="63.27734375" style="1" bestFit="1" customWidth="1"/>
    <col min="4" max="4" width="10.7109375" style="1" customWidth="1"/>
    <col min="5" max="5" width="10.5703125" style="1" customWidth="1"/>
    <col min="6" max="6" width="9.27734375" style="1" customWidth="1"/>
    <col min="7" max="7" width="14.27734375" style="1" customWidth="1"/>
    <col min="8" max="9" width="15.27734375" style="1" bestFit="1" customWidth="1"/>
    <col min="10" max="10" width="2.7109375" style="1" customWidth="1"/>
    <col min="11" max="16384" width="9.27734375" style="1" customWidth="1"/>
  </cols>
  <sheetData>
    <row r="1" ht="15" customHeight="1" thickBot="1"/>
    <row r="2" spans="2:10">
      <c r="B2" s="4"/>
      <c r="C2" s="5"/>
      <c r="D2" s="11"/>
      <c r="E2" s="11"/>
      <c r="F2" s="11"/>
      <c r="G2" s="11"/>
      <c r="H2" s="11"/>
      <c r="I2" s="11"/>
      <c r="J2" s="6"/>
    </row>
    <row r="3" spans="2:10" s="141" customFormat="1">
      <c r="B3" s="216"/>
      <c r="C3" s="213" t="s">
        <v>1960</v>
      </c>
      <c r="D3" s="213"/>
      <c r="E3" s="213"/>
      <c r="F3" s="213"/>
      <c r="G3" s="213"/>
      <c r="H3" s="213"/>
      <c r="I3" s="213"/>
      <c r="J3" s="214"/>
    </row>
    <row r="4" spans="2:10" s="141" customFormat="1" ht="26.25">
      <c r="B4" s="216"/>
      <c r="C4" s="376" t="s">
        <v>772</v>
      </c>
      <c r="D4" s="185"/>
      <c r="E4" s="185"/>
      <c r="F4" s="185"/>
      <c r="G4" s="185"/>
      <c r="H4" s="222" t="s">
        <v>605</v>
      </c>
      <c r="I4" s="222"/>
      <c r="J4" s="214"/>
    </row>
    <row r="5" spans="2:10" s="141" customFormat="1" ht="49.5">
      <c r="B5" s="216"/>
      <c r="C5" s="664" t="s">
        <v>222</v>
      </c>
      <c r="D5" s="669" t="s">
        <v>1961</v>
      </c>
      <c r="E5" s="665" t="s">
        <v>1962</v>
      </c>
      <c r="F5" s="665" t="s">
        <v>1963</v>
      </c>
      <c r="G5" s="665" t="s">
        <v>1964</v>
      </c>
      <c r="H5" s="668" t="s">
        <v>1965</v>
      </c>
      <c r="I5" s="668" t="s">
        <v>1966</v>
      </c>
      <c r="J5" s="214"/>
    </row>
    <row r="6" spans="2:11">
      <c r="B6" s="7"/>
      <c r="C6" s="144" t="s">
        <v>237</v>
      </c>
      <c r="D6" s="145">
        <v>1</v>
      </c>
      <c r="E6" s="146">
        <v>3110</v>
      </c>
      <c r="F6" s="146">
        <v>3770</v>
      </c>
      <c r="G6" s="146">
        <v>3020</v>
      </c>
      <c r="H6" s="261">
        <v>9900</v>
      </c>
      <c r="I6" s="261">
        <v>1</v>
      </c>
      <c r="J6" s="8"/>
      <c r="K6" s="16"/>
    </row>
    <row r="7" spans="2:11">
      <c r="B7" s="7"/>
      <c r="C7" s="144" t="s">
        <v>175</v>
      </c>
      <c r="D7" s="145">
        <v>2</v>
      </c>
      <c r="E7" s="146">
        <v>3370</v>
      </c>
      <c r="F7" s="146">
        <v>2075</v>
      </c>
      <c r="G7" s="146">
        <v>2415</v>
      </c>
      <c r="H7" s="261">
        <v>7860</v>
      </c>
      <c r="I7" s="261">
        <v>2</v>
      </c>
      <c r="J7" s="8"/>
      <c r="K7" s="16"/>
    </row>
    <row r="8" spans="2:11">
      <c r="B8" s="7"/>
      <c r="C8" s="144" t="s">
        <v>218</v>
      </c>
      <c r="D8" s="145">
        <v>3</v>
      </c>
      <c r="E8" s="146">
        <v>160</v>
      </c>
      <c r="F8" s="146">
        <v>4800</v>
      </c>
      <c r="G8" s="146">
        <v>2075</v>
      </c>
      <c r="H8" s="261">
        <v>7035</v>
      </c>
      <c r="I8" s="261">
        <v>3</v>
      </c>
      <c r="J8" s="8"/>
      <c r="K8" s="16"/>
    </row>
    <row r="9" spans="2:11">
      <c r="B9" s="7"/>
      <c r="C9" s="144" t="s">
        <v>240</v>
      </c>
      <c r="D9" s="145">
        <v>4</v>
      </c>
      <c r="E9" s="146">
        <v>2185</v>
      </c>
      <c r="F9" s="146">
        <v>1990</v>
      </c>
      <c r="G9" s="146">
        <v>2020</v>
      </c>
      <c r="H9" s="261">
        <v>6195</v>
      </c>
      <c r="I9" s="261">
        <v>4</v>
      </c>
      <c r="J9" s="8"/>
      <c r="K9" s="16"/>
    </row>
    <row r="10" spans="2:11">
      <c r="B10" s="7"/>
      <c r="C10" s="144" t="s">
        <v>213</v>
      </c>
      <c r="D10" s="145">
        <v>5</v>
      </c>
      <c r="E10" s="146">
        <v>365</v>
      </c>
      <c r="F10" s="146">
        <v>3910</v>
      </c>
      <c r="G10" s="146">
        <v>1665</v>
      </c>
      <c r="H10" s="261">
        <v>5940</v>
      </c>
      <c r="I10" s="261">
        <v>5</v>
      </c>
      <c r="J10" s="8"/>
      <c r="K10" s="16"/>
    </row>
    <row r="11" spans="2:11">
      <c r="B11" s="7"/>
      <c r="C11" s="144" t="s">
        <v>321</v>
      </c>
      <c r="D11" s="145">
        <v>6</v>
      </c>
      <c r="E11" s="146">
        <v>4390</v>
      </c>
      <c r="F11" s="146">
        <v>145</v>
      </c>
      <c r="G11" s="146">
        <v>1210</v>
      </c>
      <c r="H11" s="261">
        <v>5745</v>
      </c>
      <c r="I11" s="261"/>
      <c r="J11" s="8"/>
      <c r="K11" s="16"/>
    </row>
    <row r="12" spans="2:11">
      <c r="B12" s="7"/>
      <c r="C12" s="144" t="s">
        <v>178</v>
      </c>
      <c r="D12" s="145">
        <v>7</v>
      </c>
      <c r="E12" s="146">
        <v>2655</v>
      </c>
      <c r="F12" s="146">
        <v>1390</v>
      </c>
      <c r="G12" s="146">
        <v>1520</v>
      </c>
      <c r="H12" s="261">
        <v>5565</v>
      </c>
      <c r="I12" s="261">
        <v>6</v>
      </c>
      <c r="J12" s="8"/>
      <c r="K12" s="16"/>
    </row>
    <row r="13" spans="2:11">
      <c r="B13" s="7"/>
      <c r="C13" s="144" t="s">
        <v>174</v>
      </c>
      <c r="D13" s="145">
        <v>8</v>
      </c>
      <c r="E13" s="146">
        <v>1350</v>
      </c>
      <c r="F13" s="146">
        <v>1990</v>
      </c>
      <c r="G13" s="146">
        <v>2045</v>
      </c>
      <c r="H13" s="261">
        <v>5385</v>
      </c>
      <c r="I13" s="261">
        <v>7</v>
      </c>
      <c r="J13" s="8"/>
      <c r="K13" s="16"/>
    </row>
    <row r="14" spans="2:11">
      <c r="B14" s="7"/>
      <c r="C14" s="144" t="s">
        <v>214</v>
      </c>
      <c r="D14" s="145">
        <v>9</v>
      </c>
      <c r="E14" s="146">
        <v>500</v>
      </c>
      <c r="F14" s="146">
        <v>2340</v>
      </c>
      <c r="G14" s="146">
        <v>1545</v>
      </c>
      <c r="H14" s="261">
        <v>4385</v>
      </c>
      <c r="I14" s="261">
        <v>8</v>
      </c>
      <c r="J14" s="8"/>
      <c r="K14" s="16"/>
    </row>
    <row r="15" spans="2:11">
      <c r="B15" s="7"/>
      <c r="C15" s="144" t="s">
        <v>211</v>
      </c>
      <c r="D15" s="145">
        <v>10</v>
      </c>
      <c r="E15" s="146">
        <v>1195</v>
      </c>
      <c r="F15" s="146">
        <v>1420</v>
      </c>
      <c r="G15" s="146">
        <v>1610</v>
      </c>
      <c r="H15" s="261">
        <v>4225</v>
      </c>
      <c r="I15" s="261">
        <v>9</v>
      </c>
      <c r="J15" s="8"/>
      <c r="K15" s="16"/>
    </row>
    <row r="16" spans="2:11">
      <c r="B16" s="7"/>
      <c r="C16" s="144" t="s">
        <v>215</v>
      </c>
      <c r="D16" s="145">
        <v>11</v>
      </c>
      <c r="E16" s="146">
        <v>915</v>
      </c>
      <c r="F16" s="146">
        <v>1110</v>
      </c>
      <c r="G16" s="146">
        <v>1850</v>
      </c>
      <c r="H16" s="261">
        <v>3875</v>
      </c>
      <c r="I16" s="261">
        <v>10</v>
      </c>
      <c r="J16" s="8"/>
      <c r="K16" s="16"/>
    </row>
    <row r="17" spans="2:11">
      <c r="B17" s="7"/>
      <c r="C17" s="144" t="s">
        <v>274</v>
      </c>
      <c r="D17" s="145">
        <v>12</v>
      </c>
      <c r="E17" s="146">
        <v>1470</v>
      </c>
      <c r="F17" s="146">
        <v>980</v>
      </c>
      <c r="G17" s="146">
        <v>1305</v>
      </c>
      <c r="H17" s="261">
        <v>3755</v>
      </c>
      <c r="I17" s="261">
        <v>11</v>
      </c>
      <c r="J17" s="8"/>
      <c r="K17" s="16"/>
    </row>
    <row r="18" spans="2:11">
      <c r="B18" s="7"/>
      <c r="C18" s="144" t="s">
        <v>176</v>
      </c>
      <c r="D18" s="145">
        <v>13</v>
      </c>
      <c r="E18" s="146">
        <v>780</v>
      </c>
      <c r="F18" s="146">
        <v>1510</v>
      </c>
      <c r="G18" s="146">
        <v>1405</v>
      </c>
      <c r="H18" s="261">
        <v>3695</v>
      </c>
      <c r="I18" s="261">
        <v>12</v>
      </c>
      <c r="J18" s="8"/>
      <c r="K18" s="16"/>
    </row>
    <row r="19" spans="2:11">
      <c r="B19" s="7"/>
      <c r="C19" s="144" t="s">
        <v>212</v>
      </c>
      <c r="D19" s="145">
        <v>14</v>
      </c>
      <c r="E19" s="146">
        <v>785</v>
      </c>
      <c r="F19" s="146">
        <v>1375</v>
      </c>
      <c r="G19" s="146">
        <v>1490</v>
      </c>
      <c r="H19" s="261">
        <v>3650</v>
      </c>
      <c r="I19" s="261">
        <v>13</v>
      </c>
      <c r="J19" s="8"/>
      <c r="K19" s="16"/>
    </row>
    <row r="20" spans="2:11">
      <c r="B20" s="7"/>
      <c r="C20" s="144" t="s">
        <v>241</v>
      </c>
      <c r="D20" s="145">
        <v>15</v>
      </c>
      <c r="E20" s="146">
        <v>875</v>
      </c>
      <c r="F20" s="146">
        <v>1110</v>
      </c>
      <c r="G20" s="146">
        <v>1630</v>
      </c>
      <c r="H20" s="261">
        <v>3615</v>
      </c>
      <c r="I20" s="261">
        <v>14</v>
      </c>
      <c r="J20" s="8"/>
      <c r="K20" s="16"/>
    </row>
    <row r="21" spans="2:11">
      <c r="B21" s="7"/>
      <c r="C21" s="144" t="s">
        <v>632</v>
      </c>
      <c r="D21" s="145">
        <v>16</v>
      </c>
      <c r="E21" s="146">
        <v>1505</v>
      </c>
      <c r="F21" s="146">
        <v>800</v>
      </c>
      <c r="G21" s="146">
        <v>1220</v>
      </c>
      <c r="H21" s="261">
        <v>3525</v>
      </c>
      <c r="I21" s="261">
        <v>15</v>
      </c>
      <c r="J21" s="8"/>
      <c r="K21" s="16"/>
    </row>
    <row r="22" spans="2:11">
      <c r="B22" s="7"/>
      <c r="C22" s="144" t="s">
        <v>220</v>
      </c>
      <c r="D22" s="145">
        <v>17</v>
      </c>
      <c r="E22" s="146">
        <v>1490</v>
      </c>
      <c r="F22" s="146">
        <v>760</v>
      </c>
      <c r="G22" s="146">
        <v>1245</v>
      </c>
      <c r="H22" s="261">
        <v>3495</v>
      </c>
      <c r="I22" s="261">
        <v>16</v>
      </c>
      <c r="J22" s="8"/>
      <c r="K22" s="16"/>
    </row>
    <row r="23" spans="2:11">
      <c r="B23" s="7"/>
      <c r="C23" s="144" t="s">
        <v>177</v>
      </c>
      <c r="D23" s="145">
        <v>18</v>
      </c>
      <c r="E23" s="146">
        <v>1050</v>
      </c>
      <c r="F23" s="146">
        <v>985</v>
      </c>
      <c r="G23" s="146">
        <v>1375</v>
      </c>
      <c r="H23" s="261">
        <v>3410</v>
      </c>
      <c r="I23" s="261">
        <v>17</v>
      </c>
      <c r="J23" s="8"/>
      <c r="K23" s="16"/>
    </row>
    <row r="24" spans="2:11">
      <c r="B24" s="7"/>
      <c r="C24" s="144" t="s">
        <v>216</v>
      </c>
      <c r="D24" s="145">
        <v>19</v>
      </c>
      <c r="E24" s="146">
        <v>980</v>
      </c>
      <c r="F24" s="146">
        <v>885</v>
      </c>
      <c r="G24" s="146">
        <v>1290</v>
      </c>
      <c r="H24" s="261">
        <v>3155</v>
      </c>
      <c r="I24" s="261">
        <v>18</v>
      </c>
      <c r="J24" s="8"/>
      <c r="K24" s="16"/>
    </row>
    <row r="25" spans="2:11">
      <c r="B25" s="7"/>
      <c r="C25" s="144" t="s">
        <v>179</v>
      </c>
      <c r="D25" s="145">
        <v>20</v>
      </c>
      <c r="E25" s="146">
        <v>630</v>
      </c>
      <c r="F25" s="146">
        <v>1035</v>
      </c>
      <c r="G25" s="146">
        <v>1425</v>
      </c>
      <c r="H25" s="261">
        <v>3090</v>
      </c>
      <c r="I25" s="261">
        <v>19</v>
      </c>
      <c r="J25" s="8"/>
      <c r="K25" s="16"/>
    </row>
    <row r="26" spans="2:11">
      <c r="B26" s="7"/>
      <c r="C26" s="144" t="s">
        <v>340</v>
      </c>
      <c r="D26" s="145">
        <v>21</v>
      </c>
      <c r="E26" s="146">
        <v>1210</v>
      </c>
      <c r="F26" s="146"/>
      <c r="G26" s="146">
        <v>1795</v>
      </c>
      <c r="H26" s="261">
        <v>3005</v>
      </c>
      <c r="I26" s="261"/>
      <c r="J26" s="8"/>
      <c r="K26" s="16"/>
    </row>
    <row r="27" spans="2:11">
      <c r="B27" s="7"/>
      <c r="C27" s="144" t="s">
        <v>335</v>
      </c>
      <c r="D27" s="145">
        <v>22</v>
      </c>
      <c r="E27" s="146">
        <v>2240</v>
      </c>
      <c r="F27" s="146">
        <v>5</v>
      </c>
      <c r="G27" s="146">
        <v>495</v>
      </c>
      <c r="H27" s="261">
        <v>2740</v>
      </c>
      <c r="I27" s="261"/>
      <c r="J27" s="8"/>
      <c r="K27" s="16"/>
    </row>
    <row r="28" spans="2:11">
      <c r="B28" s="7"/>
      <c r="C28" s="144" t="s">
        <v>338</v>
      </c>
      <c r="D28" s="145">
        <v>23</v>
      </c>
      <c r="E28" s="146">
        <v>2040</v>
      </c>
      <c r="F28" s="146"/>
      <c r="G28" s="146">
        <v>640</v>
      </c>
      <c r="H28" s="261">
        <v>2680</v>
      </c>
      <c r="I28" s="261"/>
      <c r="J28" s="8"/>
      <c r="K28" s="16"/>
    </row>
    <row r="29" spans="2:11">
      <c r="B29" s="7"/>
      <c r="C29" s="144" t="s">
        <v>219</v>
      </c>
      <c r="D29" s="145">
        <v>24</v>
      </c>
      <c r="E29" s="146">
        <v>520</v>
      </c>
      <c r="F29" s="146">
        <v>785</v>
      </c>
      <c r="G29" s="146">
        <v>1335</v>
      </c>
      <c r="H29" s="261">
        <v>2640</v>
      </c>
      <c r="I29" s="261">
        <v>20</v>
      </c>
      <c r="J29" s="8"/>
      <c r="K29" s="16"/>
    </row>
    <row r="30" spans="2:11">
      <c r="B30" s="7"/>
      <c r="C30" s="144" t="s">
        <v>57</v>
      </c>
      <c r="D30" s="145">
        <v>25</v>
      </c>
      <c r="E30" s="146">
        <v>835</v>
      </c>
      <c r="F30" s="146">
        <v>795</v>
      </c>
      <c r="G30" s="146">
        <v>980</v>
      </c>
      <c r="H30" s="261">
        <v>2610</v>
      </c>
      <c r="I30" s="261">
        <v>21</v>
      </c>
      <c r="J30" s="8"/>
      <c r="K30" s="16"/>
    </row>
    <row r="31" spans="2:11">
      <c r="B31" s="7"/>
      <c r="C31" s="144" t="s">
        <v>180</v>
      </c>
      <c r="D31" s="145">
        <v>26</v>
      </c>
      <c r="E31" s="146">
        <v>865</v>
      </c>
      <c r="F31" s="146">
        <v>430</v>
      </c>
      <c r="G31" s="146">
        <v>1220</v>
      </c>
      <c r="H31" s="261">
        <v>2515</v>
      </c>
      <c r="I31" s="261">
        <v>22</v>
      </c>
      <c r="J31" s="8"/>
      <c r="K31" s="16"/>
    </row>
    <row r="32" spans="2:11">
      <c r="B32" s="7"/>
      <c r="C32" s="144" t="s">
        <v>324</v>
      </c>
      <c r="D32" s="145">
        <v>27</v>
      </c>
      <c r="E32" s="146">
        <v>1360</v>
      </c>
      <c r="F32" s="146">
        <v>95</v>
      </c>
      <c r="G32" s="146">
        <v>1030</v>
      </c>
      <c r="H32" s="261">
        <v>2485</v>
      </c>
      <c r="I32" s="261"/>
      <c r="J32" s="8"/>
      <c r="K32" s="16"/>
    </row>
    <row r="33" spans="2:11">
      <c r="B33" s="7"/>
      <c r="C33" s="144" t="s">
        <v>330</v>
      </c>
      <c r="D33" s="145">
        <v>28</v>
      </c>
      <c r="E33" s="146">
        <v>765</v>
      </c>
      <c r="F33" s="146">
        <v>5</v>
      </c>
      <c r="G33" s="146">
        <v>1685</v>
      </c>
      <c r="H33" s="261">
        <v>2455</v>
      </c>
      <c r="I33" s="261"/>
      <c r="J33" s="8"/>
      <c r="K33" s="16"/>
    </row>
    <row r="34" spans="2:11">
      <c r="B34" s="7"/>
      <c r="C34" s="144" t="s">
        <v>344</v>
      </c>
      <c r="D34" s="145">
        <v>29</v>
      </c>
      <c r="E34" s="146">
        <v>850</v>
      </c>
      <c r="F34" s="146">
        <v>435</v>
      </c>
      <c r="G34" s="146">
        <v>945</v>
      </c>
      <c r="H34" s="261">
        <v>2230</v>
      </c>
      <c r="I34" s="261"/>
      <c r="J34" s="8"/>
      <c r="K34" s="16"/>
    </row>
    <row r="35" spans="2:11">
      <c r="B35" s="7"/>
      <c r="C35" s="144" t="s">
        <v>323</v>
      </c>
      <c r="D35" s="145">
        <v>30</v>
      </c>
      <c r="E35" s="146">
        <v>875</v>
      </c>
      <c r="F35" s="146">
        <v>45</v>
      </c>
      <c r="G35" s="146">
        <v>1255</v>
      </c>
      <c r="H35" s="261">
        <v>2175</v>
      </c>
      <c r="I35" s="261"/>
      <c r="J35" s="8"/>
      <c r="K35" s="16"/>
    </row>
    <row r="36" spans="2:11">
      <c r="B36" s="7"/>
      <c r="C36" s="144" t="s">
        <v>325</v>
      </c>
      <c r="D36" s="145">
        <v>31</v>
      </c>
      <c r="E36" s="146">
        <v>465</v>
      </c>
      <c r="F36" s="146">
        <v>190</v>
      </c>
      <c r="G36" s="146">
        <v>1480</v>
      </c>
      <c r="H36" s="261">
        <v>2135</v>
      </c>
      <c r="I36" s="261"/>
      <c r="J36" s="8"/>
      <c r="K36" s="16"/>
    </row>
    <row r="37" spans="2:11">
      <c r="B37" s="7"/>
      <c r="C37" s="144" t="s">
        <v>182</v>
      </c>
      <c r="D37" s="145">
        <v>32</v>
      </c>
      <c r="E37" s="146">
        <v>380</v>
      </c>
      <c r="F37" s="146">
        <v>640</v>
      </c>
      <c r="G37" s="146">
        <v>1005</v>
      </c>
      <c r="H37" s="261">
        <v>2025</v>
      </c>
      <c r="I37" s="261">
        <v>23</v>
      </c>
      <c r="J37" s="8"/>
      <c r="K37" s="16"/>
    </row>
    <row r="38" spans="2:11">
      <c r="B38" s="7"/>
      <c r="C38" s="144" t="s">
        <v>353</v>
      </c>
      <c r="D38" s="145" t="s">
        <v>517</v>
      </c>
      <c r="E38" s="146">
        <v>710</v>
      </c>
      <c r="F38" s="146">
        <v>30</v>
      </c>
      <c r="G38" s="146">
        <v>1280</v>
      </c>
      <c r="H38" s="261">
        <v>2020</v>
      </c>
      <c r="I38" s="261"/>
      <c r="J38" s="8"/>
      <c r="K38" s="16"/>
    </row>
    <row r="39" spans="2:11">
      <c r="B39" s="7"/>
      <c r="C39" s="144" t="s">
        <v>347</v>
      </c>
      <c r="D39" s="145" t="s">
        <v>517</v>
      </c>
      <c r="E39" s="146">
        <v>800</v>
      </c>
      <c r="F39" s="146">
        <v>385</v>
      </c>
      <c r="G39" s="146">
        <v>835</v>
      </c>
      <c r="H39" s="261">
        <v>2020</v>
      </c>
      <c r="I39" s="261"/>
      <c r="J39" s="8"/>
      <c r="K39" s="16"/>
    </row>
    <row r="40" spans="2:11">
      <c r="B40" s="7"/>
      <c r="C40" s="144" t="s">
        <v>327</v>
      </c>
      <c r="D40" s="145">
        <v>35</v>
      </c>
      <c r="E40" s="146">
        <v>935</v>
      </c>
      <c r="F40" s="146">
        <v>350</v>
      </c>
      <c r="G40" s="146">
        <v>720</v>
      </c>
      <c r="H40" s="261">
        <v>2005</v>
      </c>
      <c r="I40" s="261"/>
      <c r="J40" s="8"/>
      <c r="K40" s="16"/>
    </row>
    <row r="41" spans="2:11">
      <c r="B41" s="7"/>
      <c r="C41" s="144" t="s">
        <v>359</v>
      </c>
      <c r="D41" s="145">
        <v>36</v>
      </c>
      <c r="E41" s="146">
        <v>1000</v>
      </c>
      <c r="F41" s="146">
        <v>70</v>
      </c>
      <c r="G41" s="146">
        <v>905</v>
      </c>
      <c r="H41" s="261">
        <v>1975</v>
      </c>
      <c r="I41" s="261"/>
      <c r="J41" s="8"/>
      <c r="K41" s="16"/>
    </row>
    <row r="42" spans="2:11">
      <c r="B42" s="7"/>
      <c r="C42" s="144" t="s">
        <v>249</v>
      </c>
      <c r="D42" s="145">
        <v>37</v>
      </c>
      <c r="E42" s="146">
        <v>715</v>
      </c>
      <c r="F42" s="146">
        <v>475</v>
      </c>
      <c r="G42" s="146">
        <v>660</v>
      </c>
      <c r="H42" s="261">
        <v>1850</v>
      </c>
      <c r="I42" s="261">
        <v>24</v>
      </c>
      <c r="J42" s="8"/>
      <c r="K42" s="16"/>
    </row>
    <row r="43" spans="2:11">
      <c r="B43" s="7"/>
      <c r="C43" s="144" t="s">
        <v>322</v>
      </c>
      <c r="D43" s="145">
        <v>38</v>
      </c>
      <c r="E43" s="146">
        <v>650</v>
      </c>
      <c r="F43" s="146">
        <v>485</v>
      </c>
      <c r="G43" s="146">
        <v>710</v>
      </c>
      <c r="H43" s="261">
        <v>1845</v>
      </c>
      <c r="I43" s="261"/>
      <c r="J43" s="8"/>
      <c r="K43" s="16"/>
    </row>
    <row r="44" spans="2:11">
      <c r="B44" s="7"/>
      <c r="C44" s="144" t="s">
        <v>746</v>
      </c>
      <c r="D44" s="145">
        <v>39</v>
      </c>
      <c r="E44" s="146">
        <v>1020</v>
      </c>
      <c r="F44" s="146">
        <v>160</v>
      </c>
      <c r="G44" s="146">
        <v>650</v>
      </c>
      <c r="H44" s="261">
        <v>1830</v>
      </c>
      <c r="I44" s="261"/>
      <c r="J44" s="8"/>
      <c r="K44" s="16"/>
    </row>
    <row r="45" spans="2:11">
      <c r="B45" s="7"/>
      <c r="C45" s="144" t="s">
        <v>629</v>
      </c>
      <c r="D45" s="145">
        <v>40</v>
      </c>
      <c r="E45" s="146">
        <v>965</v>
      </c>
      <c r="F45" s="146">
        <v>75</v>
      </c>
      <c r="G45" s="146">
        <v>765</v>
      </c>
      <c r="H45" s="261">
        <v>1805</v>
      </c>
      <c r="I45" s="261"/>
      <c r="J45" s="8"/>
      <c r="K45" s="16"/>
    </row>
    <row r="46" spans="2:11">
      <c r="B46" s="7"/>
      <c r="C46" s="144" t="s">
        <v>336</v>
      </c>
      <c r="D46" s="145">
        <v>41</v>
      </c>
      <c r="E46" s="146">
        <v>270</v>
      </c>
      <c r="F46" s="146">
        <v>120</v>
      </c>
      <c r="G46" s="146">
        <v>1375</v>
      </c>
      <c r="H46" s="261">
        <v>1765</v>
      </c>
      <c r="I46" s="261"/>
      <c r="J46" s="8"/>
      <c r="K46" s="16"/>
    </row>
    <row r="47" spans="2:11">
      <c r="B47" s="7"/>
      <c r="C47" s="144" t="s">
        <v>349</v>
      </c>
      <c r="D47" s="145" t="s">
        <v>524</v>
      </c>
      <c r="E47" s="146">
        <v>435</v>
      </c>
      <c r="F47" s="146">
        <v>165</v>
      </c>
      <c r="G47" s="146">
        <v>1160</v>
      </c>
      <c r="H47" s="261">
        <v>1760</v>
      </c>
      <c r="I47" s="261"/>
      <c r="J47" s="8"/>
      <c r="K47" s="16"/>
    </row>
    <row r="48" spans="2:11">
      <c r="B48" s="7"/>
      <c r="C48" s="144" t="s">
        <v>486</v>
      </c>
      <c r="D48" s="145" t="s">
        <v>524</v>
      </c>
      <c r="E48" s="146">
        <v>90</v>
      </c>
      <c r="F48" s="146">
        <v>185</v>
      </c>
      <c r="G48" s="146">
        <v>1485</v>
      </c>
      <c r="H48" s="261">
        <v>1760</v>
      </c>
      <c r="I48" s="261"/>
      <c r="J48" s="8"/>
      <c r="K48" s="16"/>
    </row>
    <row r="49" spans="2:11">
      <c r="B49" s="7"/>
      <c r="C49" s="144" t="s">
        <v>350</v>
      </c>
      <c r="D49" s="145">
        <v>44</v>
      </c>
      <c r="E49" s="146">
        <v>705</v>
      </c>
      <c r="F49" s="146">
        <v>485</v>
      </c>
      <c r="G49" s="146">
        <v>565</v>
      </c>
      <c r="H49" s="261">
        <v>1755</v>
      </c>
      <c r="I49" s="261"/>
      <c r="J49" s="8"/>
      <c r="K49" s="16"/>
    </row>
    <row r="50" spans="2:11">
      <c r="B50" s="7"/>
      <c r="C50" s="144" t="s">
        <v>346</v>
      </c>
      <c r="D50" s="145">
        <v>45</v>
      </c>
      <c r="E50" s="146">
        <v>625</v>
      </c>
      <c r="F50" s="146">
        <v>10</v>
      </c>
      <c r="G50" s="146">
        <v>1115</v>
      </c>
      <c r="H50" s="261">
        <v>1750</v>
      </c>
      <c r="I50" s="261"/>
      <c r="J50" s="8"/>
      <c r="K50" s="16"/>
    </row>
    <row r="51" spans="2:11">
      <c r="B51" s="7"/>
      <c r="C51" s="144" t="s">
        <v>328</v>
      </c>
      <c r="D51" s="145">
        <v>46</v>
      </c>
      <c r="E51" s="146">
        <v>395</v>
      </c>
      <c r="F51" s="146">
        <v>570</v>
      </c>
      <c r="G51" s="146">
        <v>765</v>
      </c>
      <c r="H51" s="261">
        <v>1730</v>
      </c>
      <c r="I51" s="261"/>
      <c r="J51" s="8"/>
      <c r="K51" s="16"/>
    </row>
    <row r="52" spans="2:11">
      <c r="B52" s="7"/>
      <c r="C52" s="144" t="s">
        <v>477</v>
      </c>
      <c r="D52" s="145">
        <v>47</v>
      </c>
      <c r="E52" s="146">
        <v>895</v>
      </c>
      <c r="F52" s="146">
        <v>220</v>
      </c>
      <c r="G52" s="146">
        <v>595</v>
      </c>
      <c r="H52" s="261">
        <v>1710</v>
      </c>
      <c r="I52" s="261"/>
      <c r="J52" s="8"/>
      <c r="K52" s="16"/>
    </row>
    <row r="53" spans="2:11">
      <c r="B53" s="7"/>
      <c r="C53" s="144" t="s">
        <v>326</v>
      </c>
      <c r="D53" s="145">
        <v>48</v>
      </c>
      <c r="E53" s="146">
        <v>580</v>
      </c>
      <c r="F53" s="146">
        <v>285</v>
      </c>
      <c r="G53" s="146">
        <v>805</v>
      </c>
      <c r="H53" s="261">
        <v>1670</v>
      </c>
      <c r="I53" s="261"/>
      <c r="J53" s="8"/>
      <c r="K53" s="16"/>
    </row>
    <row r="54" spans="2:11">
      <c r="B54" s="7"/>
      <c r="C54" s="144" t="s">
        <v>332</v>
      </c>
      <c r="D54" s="145">
        <v>49</v>
      </c>
      <c r="E54" s="146">
        <v>535</v>
      </c>
      <c r="F54" s="146">
        <v>390</v>
      </c>
      <c r="G54" s="146">
        <v>730</v>
      </c>
      <c r="H54" s="261">
        <v>1655</v>
      </c>
      <c r="I54" s="261"/>
      <c r="J54" s="8"/>
      <c r="K54" s="16"/>
    </row>
    <row r="55" spans="2:11">
      <c r="B55" s="7"/>
      <c r="C55" s="144" t="s">
        <v>333</v>
      </c>
      <c r="D55" s="145">
        <v>50</v>
      </c>
      <c r="E55" s="146">
        <v>590</v>
      </c>
      <c r="F55" s="146">
        <v>330</v>
      </c>
      <c r="G55" s="146">
        <v>700</v>
      </c>
      <c r="H55" s="261">
        <v>1620</v>
      </c>
      <c r="I55" s="261"/>
      <c r="J55" s="8"/>
      <c r="K55" s="16"/>
    </row>
    <row r="56" spans="2:11">
      <c r="B56" s="7"/>
      <c r="C56" s="144" t="s">
        <v>352</v>
      </c>
      <c r="D56" s="145">
        <v>51</v>
      </c>
      <c r="E56" s="146">
        <v>685</v>
      </c>
      <c r="F56" s="146">
        <v>40</v>
      </c>
      <c r="G56" s="146">
        <v>875</v>
      </c>
      <c r="H56" s="261">
        <v>1600</v>
      </c>
      <c r="I56" s="261"/>
      <c r="J56" s="8"/>
      <c r="K56" s="16"/>
    </row>
    <row r="57" spans="2:11">
      <c r="B57" s="7"/>
      <c r="C57" s="144" t="s">
        <v>331</v>
      </c>
      <c r="D57" s="145">
        <v>52</v>
      </c>
      <c r="E57" s="146">
        <v>570</v>
      </c>
      <c r="F57" s="146">
        <v>350</v>
      </c>
      <c r="G57" s="146">
        <v>670</v>
      </c>
      <c r="H57" s="261">
        <v>1590</v>
      </c>
      <c r="I57" s="261"/>
      <c r="J57" s="8"/>
      <c r="K57" s="16"/>
    </row>
    <row r="58" spans="2:11">
      <c r="B58" s="7"/>
      <c r="C58" s="144" t="s">
        <v>341</v>
      </c>
      <c r="D58" s="145">
        <v>53</v>
      </c>
      <c r="E58" s="146">
        <v>490</v>
      </c>
      <c r="F58" s="146">
        <v>310</v>
      </c>
      <c r="G58" s="146">
        <v>760</v>
      </c>
      <c r="H58" s="261">
        <v>1560</v>
      </c>
      <c r="I58" s="261"/>
      <c r="J58" s="8"/>
      <c r="K58" s="16"/>
    </row>
    <row r="59" spans="2:11">
      <c r="B59" s="7"/>
      <c r="C59" s="144" t="s">
        <v>389</v>
      </c>
      <c r="D59" s="145">
        <v>54</v>
      </c>
      <c r="E59" s="146">
        <v>1030</v>
      </c>
      <c r="F59" s="146">
        <v>120</v>
      </c>
      <c r="G59" s="146">
        <v>405</v>
      </c>
      <c r="H59" s="261">
        <v>1555</v>
      </c>
      <c r="I59" s="261"/>
      <c r="J59" s="8"/>
      <c r="K59" s="16"/>
    </row>
    <row r="60" spans="2:11">
      <c r="B60" s="7"/>
      <c r="C60" s="144" t="s">
        <v>358</v>
      </c>
      <c r="D60" s="145">
        <v>55</v>
      </c>
      <c r="E60" s="146">
        <v>655</v>
      </c>
      <c r="F60" s="146">
        <v>135</v>
      </c>
      <c r="G60" s="146">
        <v>750</v>
      </c>
      <c r="H60" s="261">
        <v>1540</v>
      </c>
      <c r="I60" s="261"/>
      <c r="J60" s="8"/>
      <c r="K60" s="16"/>
    </row>
    <row r="61" spans="2:11">
      <c r="B61" s="7"/>
      <c r="C61" s="144" t="s">
        <v>363</v>
      </c>
      <c r="D61" s="145">
        <v>56</v>
      </c>
      <c r="E61" s="146">
        <v>405</v>
      </c>
      <c r="F61" s="146">
        <v>10</v>
      </c>
      <c r="G61" s="146">
        <v>1095</v>
      </c>
      <c r="H61" s="261">
        <v>1510</v>
      </c>
      <c r="I61" s="261"/>
      <c r="J61" s="8"/>
      <c r="K61" s="16"/>
    </row>
    <row r="62" spans="2:11">
      <c r="B62" s="7"/>
      <c r="C62" s="144" t="s">
        <v>375</v>
      </c>
      <c r="D62" s="145">
        <v>57</v>
      </c>
      <c r="E62" s="146">
        <v>535</v>
      </c>
      <c r="F62" s="146">
        <v>10</v>
      </c>
      <c r="G62" s="146">
        <v>940</v>
      </c>
      <c r="H62" s="261">
        <v>1485</v>
      </c>
      <c r="I62" s="261"/>
      <c r="J62" s="8"/>
      <c r="K62" s="16"/>
    </row>
    <row r="63" spans="2:11">
      <c r="B63" s="7"/>
      <c r="C63" s="144" t="s">
        <v>658</v>
      </c>
      <c r="D63" s="145">
        <v>58</v>
      </c>
      <c r="E63" s="146">
        <v>430</v>
      </c>
      <c r="F63" s="146">
        <v>5</v>
      </c>
      <c r="G63" s="146">
        <v>1025</v>
      </c>
      <c r="H63" s="261">
        <v>1460</v>
      </c>
      <c r="I63" s="261"/>
      <c r="J63" s="8"/>
      <c r="K63" s="16"/>
    </row>
    <row r="64" spans="2:11">
      <c r="B64" s="7"/>
      <c r="C64" s="144" t="s">
        <v>351</v>
      </c>
      <c r="D64" s="145">
        <v>59</v>
      </c>
      <c r="E64" s="146">
        <v>155</v>
      </c>
      <c r="F64" s="146">
        <v>110</v>
      </c>
      <c r="G64" s="146">
        <v>1170</v>
      </c>
      <c r="H64" s="261">
        <v>1435</v>
      </c>
      <c r="I64" s="261"/>
      <c r="J64" s="8"/>
      <c r="K64" s="16"/>
    </row>
    <row r="65" spans="2:11">
      <c r="B65" s="7"/>
      <c r="C65" s="144" t="s">
        <v>329</v>
      </c>
      <c r="D65" s="145">
        <v>60</v>
      </c>
      <c r="E65" s="146">
        <v>405</v>
      </c>
      <c r="F65" s="146">
        <v>535</v>
      </c>
      <c r="G65" s="146">
        <v>490</v>
      </c>
      <c r="H65" s="261">
        <v>1430</v>
      </c>
      <c r="I65" s="261"/>
      <c r="J65" s="8"/>
      <c r="K65" s="16"/>
    </row>
    <row r="66" spans="2:11">
      <c r="B66" s="7"/>
      <c r="C66" s="144" t="s">
        <v>654</v>
      </c>
      <c r="D66" s="145">
        <v>61</v>
      </c>
      <c r="E66" s="146">
        <v>580</v>
      </c>
      <c r="F66" s="146">
        <v>135</v>
      </c>
      <c r="G66" s="146">
        <v>665</v>
      </c>
      <c r="H66" s="261">
        <v>1380</v>
      </c>
      <c r="I66" s="261"/>
      <c r="J66" s="8"/>
      <c r="K66" s="16"/>
    </row>
    <row r="67" spans="2:11">
      <c r="B67" s="7"/>
      <c r="C67" s="144" t="s">
        <v>370</v>
      </c>
      <c r="D67" s="145">
        <v>62</v>
      </c>
      <c r="E67" s="146">
        <v>715</v>
      </c>
      <c r="F67" s="146">
        <v>20</v>
      </c>
      <c r="G67" s="146">
        <v>640</v>
      </c>
      <c r="H67" s="261">
        <v>1375</v>
      </c>
      <c r="I67" s="261"/>
      <c r="J67" s="8"/>
      <c r="K67" s="16"/>
    </row>
    <row r="68" spans="2:11">
      <c r="B68" s="7"/>
      <c r="C68" s="144" t="s">
        <v>343</v>
      </c>
      <c r="D68" s="145">
        <v>63</v>
      </c>
      <c r="E68" s="146">
        <v>505</v>
      </c>
      <c r="F68" s="146">
        <v>210</v>
      </c>
      <c r="G68" s="146">
        <v>650</v>
      </c>
      <c r="H68" s="261">
        <v>1365</v>
      </c>
      <c r="I68" s="261"/>
      <c r="J68" s="8"/>
      <c r="K68" s="16"/>
    </row>
    <row r="69" spans="2:11">
      <c r="B69" s="7"/>
      <c r="C69" s="144" t="s">
        <v>668</v>
      </c>
      <c r="D69" s="145">
        <v>64</v>
      </c>
      <c r="E69" s="146">
        <v>465</v>
      </c>
      <c r="F69" s="146">
        <v>170</v>
      </c>
      <c r="G69" s="146">
        <v>705</v>
      </c>
      <c r="H69" s="261">
        <v>1340</v>
      </c>
      <c r="I69" s="261"/>
      <c r="J69" s="8"/>
      <c r="K69" s="16"/>
    </row>
    <row r="70" spans="2:11">
      <c r="B70" s="7"/>
      <c r="C70" s="144" t="s">
        <v>1294</v>
      </c>
      <c r="D70" s="145">
        <v>65</v>
      </c>
      <c r="E70" s="146">
        <v>285</v>
      </c>
      <c r="F70" s="146">
        <v>380</v>
      </c>
      <c r="G70" s="146">
        <v>670</v>
      </c>
      <c r="H70" s="261">
        <v>1335</v>
      </c>
      <c r="I70" s="261"/>
      <c r="J70" s="8"/>
      <c r="K70" s="16"/>
    </row>
    <row r="71" spans="2:11">
      <c r="B71" s="7"/>
      <c r="C71" s="144" t="s">
        <v>366</v>
      </c>
      <c r="D71" s="145">
        <v>66</v>
      </c>
      <c r="E71" s="146">
        <v>955</v>
      </c>
      <c r="F71" s="146">
        <v>55</v>
      </c>
      <c r="G71" s="146">
        <v>295</v>
      </c>
      <c r="H71" s="261">
        <v>1305</v>
      </c>
      <c r="I71" s="261"/>
      <c r="J71" s="8"/>
      <c r="K71" s="16"/>
    </row>
    <row r="72" spans="2:11">
      <c r="B72" s="7"/>
      <c r="C72" s="144" t="s">
        <v>368</v>
      </c>
      <c r="D72" s="145">
        <v>67</v>
      </c>
      <c r="E72" s="146">
        <v>555</v>
      </c>
      <c r="F72" s="146">
        <v>130</v>
      </c>
      <c r="G72" s="146">
        <v>550</v>
      </c>
      <c r="H72" s="261">
        <v>1235</v>
      </c>
      <c r="I72" s="261"/>
      <c r="J72" s="8"/>
      <c r="K72" s="16"/>
    </row>
    <row r="73" spans="2:11">
      <c r="B73" s="7"/>
      <c r="C73" s="144" t="s">
        <v>394</v>
      </c>
      <c r="D73" s="145">
        <v>68</v>
      </c>
      <c r="E73" s="146">
        <v>1100</v>
      </c>
      <c r="F73" s="146"/>
      <c r="G73" s="146">
        <v>85</v>
      </c>
      <c r="H73" s="261">
        <v>1185</v>
      </c>
      <c r="I73" s="261"/>
      <c r="J73" s="8"/>
      <c r="K73" s="16"/>
    </row>
    <row r="74" spans="2:11">
      <c r="B74" s="7"/>
      <c r="C74" s="144" t="s">
        <v>395</v>
      </c>
      <c r="D74" s="145" t="s">
        <v>706</v>
      </c>
      <c r="E74" s="146">
        <v>665</v>
      </c>
      <c r="F74" s="146">
        <v>40</v>
      </c>
      <c r="G74" s="146">
        <v>460</v>
      </c>
      <c r="H74" s="261">
        <v>1165</v>
      </c>
      <c r="I74" s="261"/>
      <c r="J74" s="8"/>
      <c r="K74" s="16"/>
    </row>
    <row r="75" spans="2:11">
      <c r="B75" s="7"/>
      <c r="C75" s="144" t="s">
        <v>342</v>
      </c>
      <c r="D75" s="145" t="s">
        <v>706</v>
      </c>
      <c r="E75" s="146">
        <v>245</v>
      </c>
      <c r="F75" s="146">
        <v>25</v>
      </c>
      <c r="G75" s="146">
        <v>895</v>
      </c>
      <c r="H75" s="261">
        <v>1165</v>
      </c>
      <c r="I75" s="261"/>
      <c r="J75" s="8"/>
      <c r="K75" s="16"/>
    </row>
    <row r="76" spans="2:11">
      <c r="B76" s="7"/>
      <c r="C76" s="144" t="s">
        <v>339</v>
      </c>
      <c r="D76" s="145">
        <v>71</v>
      </c>
      <c r="E76" s="146">
        <v>200</v>
      </c>
      <c r="F76" s="146">
        <v>40</v>
      </c>
      <c r="G76" s="146">
        <v>910</v>
      </c>
      <c r="H76" s="261">
        <v>1150</v>
      </c>
      <c r="I76" s="261"/>
      <c r="J76" s="8"/>
      <c r="K76" s="16"/>
    </row>
    <row r="77" spans="2:11">
      <c r="B77" s="7"/>
      <c r="C77" s="144" t="s">
        <v>380</v>
      </c>
      <c r="D77" s="145">
        <v>72</v>
      </c>
      <c r="E77" s="146">
        <v>25</v>
      </c>
      <c r="F77" s="146">
        <v>460</v>
      </c>
      <c r="G77" s="146">
        <v>615</v>
      </c>
      <c r="H77" s="261">
        <v>1100</v>
      </c>
      <c r="I77" s="261"/>
      <c r="J77" s="8"/>
      <c r="K77" s="16"/>
    </row>
    <row r="78" spans="2:11">
      <c r="B78" s="7"/>
      <c r="C78" s="144" t="s">
        <v>356</v>
      </c>
      <c r="D78" s="145">
        <v>73</v>
      </c>
      <c r="E78" s="146">
        <v>205</v>
      </c>
      <c r="F78" s="146">
        <v>70</v>
      </c>
      <c r="G78" s="146">
        <v>820</v>
      </c>
      <c r="H78" s="261">
        <v>1095</v>
      </c>
      <c r="I78" s="261"/>
      <c r="J78" s="8"/>
      <c r="K78" s="16"/>
    </row>
    <row r="79" spans="2:11">
      <c r="B79" s="7"/>
      <c r="C79" s="144" t="s">
        <v>369</v>
      </c>
      <c r="D79" s="145">
        <v>74</v>
      </c>
      <c r="E79" s="146">
        <v>530</v>
      </c>
      <c r="F79" s="146">
        <v>260</v>
      </c>
      <c r="G79" s="146">
        <v>285</v>
      </c>
      <c r="H79" s="261">
        <v>1075</v>
      </c>
      <c r="I79" s="261"/>
      <c r="J79" s="8"/>
      <c r="K79" s="16"/>
    </row>
    <row r="80" spans="2:11">
      <c r="B80" s="7"/>
      <c r="C80" s="144" t="s">
        <v>374</v>
      </c>
      <c r="D80" s="145">
        <v>75</v>
      </c>
      <c r="E80" s="146">
        <v>245</v>
      </c>
      <c r="F80" s="146">
        <v>65</v>
      </c>
      <c r="G80" s="146">
        <v>730</v>
      </c>
      <c r="H80" s="261">
        <v>1040</v>
      </c>
      <c r="I80" s="261"/>
      <c r="J80" s="8"/>
      <c r="K80" s="16"/>
    </row>
    <row r="81" spans="2:11">
      <c r="B81" s="7"/>
      <c r="C81" s="144" t="s">
        <v>373</v>
      </c>
      <c r="D81" s="145">
        <v>76</v>
      </c>
      <c r="E81" s="146">
        <v>915</v>
      </c>
      <c r="F81" s="146">
        <v>5</v>
      </c>
      <c r="G81" s="146">
        <v>110</v>
      </c>
      <c r="H81" s="261">
        <v>1030</v>
      </c>
      <c r="I81" s="261"/>
      <c r="J81" s="8"/>
      <c r="K81" s="16"/>
    </row>
    <row r="82" spans="2:11">
      <c r="B82" s="7"/>
      <c r="C82" s="144" t="s">
        <v>355</v>
      </c>
      <c r="D82" s="145" t="s">
        <v>1225</v>
      </c>
      <c r="E82" s="146">
        <v>345</v>
      </c>
      <c r="F82" s="146">
        <v>35</v>
      </c>
      <c r="G82" s="146">
        <v>640</v>
      </c>
      <c r="H82" s="261">
        <v>1020</v>
      </c>
      <c r="I82" s="261"/>
      <c r="J82" s="8"/>
      <c r="K82" s="16"/>
    </row>
    <row r="83" spans="2:11">
      <c r="B83" s="7"/>
      <c r="C83" s="144" t="s">
        <v>383</v>
      </c>
      <c r="D83" s="145" t="s">
        <v>1225</v>
      </c>
      <c r="E83" s="146">
        <v>430</v>
      </c>
      <c r="F83" s="146">
        <v>175</v>
      </c>
      <c r="G83" s="146">
        <v>415</v>
      </c>
      <c r="H83" s="261">
        <v>1020</v>
      </c>
      <c r="I83" s="261"/>
      <c r="J83" s="8"/>
      <c r="K83" s="16"/>
    </row>
    <row r="84" spans="2:11">
      <c r="B84" s="7"/>
      <c r="C84" s="144" t="s">
        <v>364</v>
      </c>
      <c r="D84" s="145">
        <v>79</v>
      </c>
      <c r="E84" s="146">
        <v>275</v>
      </c>
      <c r="F84" s="146">
        <v>65</v>
      </c>
      <c r="G84" s="146">
        <v>670</v>
      </c>
      <c r="H84" s="261">
        <v>1010</v>
      </c>
      <c r="I84" s="261"/>
      <c r="J84" s="8"/>
      <c r="K84" s="16"/>
    </row>
    <row r="85" spans="2:11">
      <c r="B85" s="7"/>
      <c r="C85" s="144" t="s">
        <v>382</v>
      </c>
      <c r="D85" s="145">
        <v>80</v>
      </c>
      <c r="E85" s="146">
        <v>310</v>
      </c>
      <c r="F85" s="146">
        <v>10</v>
      </c>
      <c r="G85" s="146">
        <v>650</v>
      </c>
      <c r="H85" s="261">
        <v>970</v>
      </c>
      <c r="I85" s="261"/>
      <c r="J85" s="8"/>
      <c r="K85" s="16"/>
    </row>
    <row r="86" spans="2:11">
      <c r="B86" s="7"/>
      <c r="C86" s="144" t="s">
        <v>334</v>
      </c>
      <c r="D86" s="145">
        <v>81</v>
      </c>
      <c r="E86" s="146">
        <v>40</v>
      </c>
      <c r="F86" s="146">
        <v>40</v>
      </c>
      <c r="G86" s="146">
        <v>885</v>
      </c>
      <c r="H86" s="261">
        <v>965</v>
      </c>
      <c r="I86" s="261"/>
      <c r="J86" s="8"/>
      <c r="K86" s="16"/>
    </row>
    <row r="87" spans="2:11">
      <c r="B87" s="7"/>
      <c r="C87" s="144" t="s">
        <v>379</v>
      </c>
      <c r="D87" s="145" t="s">
        <v>573</v>
      </c>
      <c r="E87" s="146">
        <v>365</v>
      </c>
      <c r="F87" s="146">
        <v>170</v>
      </c>
      <c r="G87" s="146">
        <v>425</v>
      </c>
      <c r="H87" s="261">
        <v>960</v>
      </c>
      <c r="I87" s="261"/>
      <c r="J87" s="8"/>
      <c r="K87" s="16"/>
    </row>
    <row r="88" spans="2:11">
      <c r="B88" s="7"/>
      <c r="C88" s="144" t="s">
        <v>390</v>
      </c>
      <c r="D88" s="145" t="s">
        <v>573</v>
      </c>
      <c r="E88" s="146">
        <v>445</v>
      </c>
      <c r="F88" s="146">
        <v>120</v>
      </c>
      <c r="G88" s="146">
        <v>395</v>
      </c>
      <c r="H88" s="261">
        <v>960</v>
      </c>
      <c r="I88" s="261"/>
      <c r="J88" s="8"/>
      <c r="K88" s="16"/>
    </row>
    <row r="89" spans="2:11">
      <c r="B89" s="7"/>
      <c r="C89" s="144" t="s">
        <v>348</v>
      </c>
      <c r="D89" s="145" t="s">
        <v>573</v>
      </c>
      <c r="E89" s="146">
        <v>455</v>
      </c>
      <c r="F89" s="146">
        <v>130</v>
      </c>
      <c r="G89" s="146">
        <v>375</v>
      </c>
      <c r="H89" s="261">
        <v>960</v>
      </c>
      <c r="I89" s="261"/>
      <c r="J89" s="8"/>
      <c r="K89" s="16"/>
    </row>
    <row r="90" spans="2:11">
      <c r="B90" s="7"/>
      <c r="C90" s="144" t="s">
        <v>367</v>
      </c>
      <c r="D90" s="145">
        <v>85</v>
      </c>
      <c r="E90" s="146">
        <v>15</v>
      </c>
      <c r="F90" s="146">
        <v>155</v>
      </c>
      <c r="G90" s="146">
        <v>775</v>
      </c>
      <c r="H90" s="261">
        <v>945</v>
      </c>
      <c r="I90" s="261"/>
      <c r="J90" s="8"/>
      <c r="K90" s="16"/>
    </row>
    <row r="91" spans="2:11">
      <c r="B91" s="7"/>
      <c r="C91" s="144" t="s">
        <v>381</v>
      </c>
      <c r="D91" s="145" t="s">
        <v>441</v>
      </c>
      <c r="E91" s="146">
        <v>210</v>
      </c>
      <c r="F91" s="146">
        <v>75</v>
      </c>
      <c r="G91" s="146">
        <v>655</v>
      </c>
      <c r="H91" s="261">
        <v>940</v>
      </c>
      <c r="I91" s="261"/>
      <c r="J91" s="8"/>
      <c r="K91" s="16"/>
    </row>
    <row r="92" spans="2:11">
      <c r="B92" s="7"/>
      <c r="C92" s="144" t="s">
        <v>386</v>
      </c>
      <c r="D92" s="145" t="s">
        <v>441</v>
      </c>
      <c r="E92" s="146">
        <v>785</v>
      </c>
      <c r="F92" s="146">
        <v>10</v>
      </c>
      <c r="G92" s="146">
        <v>145</v>
      </c>
      <c r="H92" s="261">
        <v>940</v>
      </c>
      <c r="I92" s="261"/>
      <c r="J92" s="8"/>
      <c r="K92" s="16"/>
    </row>
    <row r="93" spans="2:11">
      <c r="B93" s="7"/>
      <c r="C93" s="144" t="s">
        <v>362</v>
      </c>
      <c r="D93" s="145">
        <v>88</v>
      </c>
      <c r="E93" s="146">
        <v>225</v>
      </c>
      <c r="F93" s="146">
        <v>270</v>
      </c>
      <c r="G93" s="146">
        <v>425</v>
      </c>
      <c r="H93" s="261">
        <v>920</v>
      </c>
      <c r="I93" s="261"/>
      <c r="J93" s="8"/>
      <c r="K93" s="16"/>
    </row>
    <row r="94" spans="2:11">
      <c r="B94" s="7"/>
      <c r="C94" s="144" t="s">
        <v>393</v>
      </c>
      <c r="D94" s="145">
        <v>89</v>
      </c>
      <c r="E94" s="146">
        <v>250</v>
      </c>
      <c r="F94" s="146">
        <v>30</v>
      </c>
      <c r="G94" s="146">
        <v>605</v>
      </c>
      <c r="H94" s="261">
        <v>885</v>
      </c>
      <c r="I94" s="261"/>
      <c r="J94" s="8"/>
      <c r="K94" s="16"/>
    </row>
    <row r="95" spans="2:11">
      <c r="B95" s="7"/>
      <c r="C95" s="144" t="s">
        <v>505</v>
      </c>
      <c r="D95" s="145" t="s">
        <v>1242</v>
      </c>
      <c r="E95" s="146">
        <v>360</v>
      </c>
      <c r="F95" s="146">
        <v>100</v>
      </c>
      <c r="G95" s="146">
        <v>415</v>
      </c>
      <c r="H95" s="261">
        <v>875</v>
      </c>
      <c r="I95" s="261"/>
      <c r="J95" s="8"/>
      <c r="K95" s="16"/>
    </row>
    <row r="96" spans="2:11">
      <c r="B96" s="7"/>
      <c r="C96" s="144" t="s">
        <v>360</v>
      </c>
      <c r="D96" s="145" t="s">
        <v>1242</v>
      </c>
      <c r="E96" s="146">
        <v>65</v>
      </c>
      <c r="F96" s="146">
        <v>35</v>
      </c>
      <c r="G96" s="146">
        <v>775</v>
      </c>
      <c r="H96" s="261">
        <v>875</v>
      </c>
      <c r="I96" s="261"/>
      <c r="J96" s="8"/>
      <c r="K96" s="16"/>
    </row>
    <row r="97" spans="2:11">
      <c r="B97" s="7"/>
      <c r="C97" s="144" t="s">
        <v>345</v>
      </c>
      <c r="D97" s="145">
        <v>92</v>
      </c>
      <c r="E97" s="146">
        <v>35</v>
      </c>
      <c r="F97" s="146">
        <v>30</v>
      </c>
      <c r="G97" s="146">
        <v>805</v>
      </c>
      <c r="H97" s="261">
        <v>870</v>
      </c>
      <c r="I97" s="261"/>
      <c r="J97" s="8"/>
      <c r="K97" s="16"/>
    </row>
    <row r="98" spans="2:11">
      <c r="B98" s="7"/>
      <c r="C98" s="144" t="s">
        <v>413</v>
      </c>
      <c r="D98" s="145">
        <v>93</v>
      </c>
      <c r="E98" s="146">
        <v>425</v>
      </c>
      <c r="F98" s="146">
        <v>35</v>
      </c>
      <c r="G98" s="146">
        <v>375</v>
      </c>
      <c r="H98" s="261">
        <v>835</v>
      </c>
      <c r="I98" s="261"/>
      <c r="J98" s="8"/>
      <c r="K98" s="16"/>
    </row>
    <row r="99" spans="2:11">
      <c r="B99" s="7"/>
      <c r="C99" s="144" t="s">
        <v>378</v>
      </c>
      <c r="D99" s="145">
        <v>94</v>
      </c>
      <c r="E99" s="146">
        <v>35</v>
      </c>
      <c r="F99" s="146">
        <v>85</v>
      </c>
      <c r="G99" s="146">
        <v>685</v>
      </c>
      <c r="H99" s="261">
        <v>805</v>
      </c>
      <c r="I99" s="261"/>
      <c r="J99" s="8"/>
      <c r="K99" s="16"/>
    </row>
    <row r="100" spans="2:11">
      <c r="B100" s="7"/>
      <c r="C100" s="144" t="s">
        <v>354</v>
      </c>
      <c r="D100" s="145">
        <v>95</v>
      </c>
      <c r="E100" s="146">
        <v>95</v>
      </c>
      <c r="F100" s="146">
        <v>275</v>
      </c>
      <c r="G100" s="146">
        <v>380</v>
      </c>
      <c r="H100" s="261">
        <v>750</v>
      </c>
      <c r="I100" s="261"/>
      <c r="J100" s="8"/>
      <c r="K100" s="16"/>
    </row>
    <row r="101" spans="2:11">
      <c r="B101" s="7"/>
      <c r="C101" s="144" t="s">
        <v>387</v>
      </c>
      <c r="D101" s="145" t="s">
        <v>1944</v>
      </c>
      <c r="E101" s="146">
        <v>35</v>
      </c>
      <c r="F101" s="146">
        <v>30</v>
      </c>
      <c r="G101" s="146">
        <v>675</v>
      </c>
      <c r="H101" s="261">
        <v>740</v>
      </c>
      <c r="I101" s="261"/>
      <c r="J101" s="8"/>
      <c r="K101" s="16"/>
    </row>
    <row r="102" spans="2:11">
      <c r="B102" s="7"/>
      <c r="C102" s="144" t="s">
        <v>407</v>
      </c>
      <c r="D102" s="145" t="s">
        <v>1944</v>
      </c>
      <c r="E102" s="146">
        <v>565</v>
      </c>
      <c r="F102" s="146">
        <v>10</v>
      </c>
      <c r="G102" s="146">
        <v>165</v>
      </c>
      <c r="H102" s="261">
        <v>740</v>
      </c>
      <c r="I102" s="261"/>
      <c r="J102" s="8"/>
      <c r="K102" s="16"/>
    </row>
    <row r="103" spans="2:11">
      <c r="B103" s="7"/>
      <c r="C103" s="144" t="s">
        <v>377</v>
      </c>
      <c r="D103" s="145" t="s">
        <v>463</v>
      </c>
      <c r="E103" s="146">
        <v>285</v>
      </c>
      <c r="F103" s="146">
        <v>140</v>
      </c>
      <c r="G103" s="146">
        <v>305</v>
      </c>
      <c r="H103" s="261">
        <v>730</v>
      </c>
      <c r="I103" s="261"/>
      <c r="J103" s="8"/>
      <c r="K103" s="16"/>
    </row>
    <row r="104" spans="2:11">
      <c r="B104" s="7"/>
      <c r="C104" s="144" t="s">
        <v>511</v>
      </c>
      <c r="D104" s="145" t="s">
        <v>463</v>
      </c>
      <c r="E104" s="146">
        <v>425</v>
      </c>
      <c r="F104" s="146">
        <v>15</v>
      </c>
      <c r="G104" s="146">
        <v>290</v>
      </c>
      <c r="H104" s="261">
        <v>730</v>
      </c>
      <c r="I104" s="261"/>
      <c r="J104" s="8"/>
      <c r="K104" s="16"/>
    </row>
    <row r="105" spans="2:11">
      <c r="B105" s="7"/>
      <c r="C105" s="144" t="s">
        <v>420</v>
      </c>
      <c r="D105" s="145">
        <v>100</v>
      </c>
      <c r="E105" s="146">
        <v>680</v>
      </c>
      <c r="F105" s="146">
        <v>5</v>
      </c>
      <c r="G105" s="146">
        <v>35</v>
      </c>
      <c r="H105" s="261">
        <v>720</v>
      </c>
      <c r="I105" s="261"/>
      <c r="J105" s="8"/>
      <c r="K105" s="16"/>
    </row>
    <row r="106" spans="2:11">
      <c r="B106" s="7"/>
      <c r="C106" s="144" t="s">
        <v>396</v>
      </c>
      <c r="D106" s="145">
        <v>101</v>
      </c>
      <c r="E106" s="146">
        <v>5</v>
      </c>
      <c r="F106" s="146">
        <v>25</v>
      </c>
      <c r="G106" s="146">
        <v>680</v>
      </c>
      <c r="H106" s="261">
        <v>710</v>
      </c>
      <c r="I106" s="261"/>
      <c r="J106" s="8"/>
      <c r="K106" s="16"/>
    </row>
    <row r="107" spans="2:11">
      <c r="B107" s="7"/>
      <c r="C107" s="144" t="s">
        <v>376</v>
      </c>
      <c r="D107" s="145">
        <v>102</v>
      </c>
      <c r="E107" s="146">
        <v>5</v>
      </c>
      <c r="F107" s="146">
        <v>35</v>
      </c>
      <c r="G107" s="146">
        <v>665</v>
      </c>
      <c r="H107" s="261">
        <v>705</v>
      </c>
      <c r="I107" s="261"/>
      <c r="J107" s="8"/>
      <c r="K107" s="16"/>
    </row>
    <row r="108" spans="2:11">
      <c r="B108" s="7"/>
      <c r="C108" s="144" t="s">
        <v>392</v>
      </c>
      <c r="D108" s="145">
        <v>103</v>
      </c>
      <c r="E108" s="146"/>
      <c r="F108" s="146">
        <v>610</v>
      </c>
      <c r="G108" s="146">
        <v>85</v>
      </c>
      <c r="H108" s="261">
        <v>695</v>
      </c>
      <c r="I108" s="261"/>
      <c r="J108" s="8"/>
      <c r="K108" s="16"/>
    </row>
    <row r="109" spans="2:11">
      <c r="B109" s="7"/>
      <c r="C109" s="144" t="s">
        <v>398</v>
      </c>
      <c r="D109" s="145">
        <v>104</v>
      </c>
      <c r="E109" s="146">
        <v>515</v>
      </c>
      <c r="F109" s="146">
        <v>35</v>
      </c>
      <c r="G109" s="146">
        <v>140</v>
      </c>
      <c r="H109" s="261">
        <v>690</v>
      </c>
      <c r="I109" s="261"/>
      <c r="J109" s="8"/>
      <c r="K109" s="16"/>
    </row>
    <row r="110" spans="2:11">
      <c r="B110" s="7"/>
      <c r="C110" s="144" t="s">
        <v>655</v>
      </c>
      <c r="D110" s="145">
        <v>105</v>
      </c>
      <c r="E110" s="146">
        <v>75</v>
      </c>
      <c r="F110" s="146">
        <v>70</v>
      </c>
      <c r="G110" s="146">
        <v>535</v>
      </c>
      <c r="H110" s="261">
        <v>680</v>
      </c>
      <c r="I110" s="261"/>
      <c r="J110" s="8"/>
      <c r="K110" s="16"/>
    </row>
    <row r="111" spans="2:11">
      <c r="B111" s="7"/>
      <c r="C111" s="144" t="s">
        <v>405</v>
      </c>
      <c r="D111" s="145">
        <v>106</v>
      </c>
      <c r="E111" s="146">
        <v>240</v>
      </c>
      <c r="F111" s="146">
        <v>10</v>
      </c>
      <c r="G111" s="146">
        <v>405</v>
      </c>
      <c r="H111" s="261">
        <v>655</v>
      </c>
      <c r="I111" s="261"/>
      <c r="J111" s="8"/>
      <c r="K111" s="16"/>
    </row>
    <row r="112" spans="2:11">
      <c r="B112" s="7"/>
      <c r="C112" s="144" t="s">
        <v>371</v>
      </c>
      <c r="D112" s="145">
        <v>107</v>
      </c>
      <c r="E112" s="146">
        <v>45</v>
      </c>
      <c r="F112" s="146">
        <v>40</v>
      </c>
      <c r="G112" s="146">
        <v>525</v>
      </c>
      <c r="H112" s="261">
        <v>610</v>
      </c>
      <c r="I112" s="261"/>
      <c r="J112" s="8"/>
      <c r="K112" s="16"/>
    </row>
    <row r="113" spans="2:11">
      <c r="B113" s="7"/>
      <c r="C113" s="144" t="s">
        <v>773</v>
      </c>
      <c r="D113" s="145">
        <v>108</v>
      </c>
      <c r="E113" s="146">
        <v>300</v>
      </c>
      <c r="F113" s="146">
        <v>55</v>
      </c>
      <c r="G113" s="146">
        <v>250</v>
      </c>
      <c r="H113" s="261">
        <v>605</v>
      </c>
      <c r="I113" s="261"/>
      <c r="J113" s="8"/>
      <c r="K113" s="16"/>
    </row>
    <row r="114" spans="2:11">
      <c r="B114" s="7"/>
      <c r="C114" s="144" t="s">
        <v>1144</v>
      </c>
      <c r="D114" s="145">
        <v>109</v>
      </c>
      <c r="E114" s="146">
        <v>570</v>
      </c>
      <c r="F114" s="146"/>
      <c r="G114" s="146">
        <v>5</v>
      </c>
      <c r="H114" s="261">
        <v>575</v>
      </c>
      <c r="I114" s="261"/>
      <c r="J114" s="8"/>
      <c r="K114" s="16"/>
    </row>
    <row r="115" spans="2:11">
      <c r="B115" s="7"/>
      <c r="C115" s="259" t="s">
        <v>402</v>
      </c>
      <c r="D115" s="145">
        <v>110</v>
      </c>
      <c r="E115" s="263">
        <v>275</v>
      </c>
      <c r="F115" s="263">
        <v>5</v>
      </c>
      <c r="G115" s="263">
        <v>290</v>
      </c>
      <c r="H115" s="261">
        <v>570</v>
      </c>
      <c r="I115" s="261"/>
      <c r="J115" s="8"/>
      <c r="K115" s="16"/>
    </row>
    <row r="116" spans="2:11">
      <c r="B116" s="7"/>
      <c r="C116" s="259" t="s">
        <v>411</v>
      </c>
      <c r="D116" s="145">
        <v>111</v>
      </c>
      <c r="E116" s="263">
        <v>270</v>
      </c>
      <c r="F116" s="263">
        <v>10</v>
      </c>
      <c r="G116" s="263">
        <v>280</v>
      </c>
      <c r="H116" s="261">
        <v>560</v>
      </c>
      <c r="I116" s="261"/>
      <c r="J116" s="8"/>
      <c r="K116" s="16"/>
    </row>
    <row r="117" spans="2:11">
      <c r="B117" s="7"/>
      <c r="C117" s="259" t="s">
        <v>950</v>
      </c>
      <c r="D117" s="145" t="s">
        <v>445</v>
      </c>
      <c r="E117" s="263">
        <v>175</v>
      </c>
      <c r="F117" s="263">
        <v>5</v>
      </c>
      <c r="G117" s="263">
        <v>375</v>
      </c>
      <c r="H117" s="261">
        <v>555</v>
      </c>
      <c r="I117" s="261"/>
      <c r="J117" s="8"/>
      <c r="K117" s="16"/>
    </row>
    <row r="118" spans="2:11">
      <c r="B118" s="7"/>
      <c r="C118" s="144" t="s">
        <v>391</v>
      </c>
      <c r="D118" s="145" t="s">
        <v>445</v>
      </c>
      <c r="E118" s="146">
        <v>20</v>
      </c>
      <c r="F118" s="146">
        <v>5</v>
      </c>
      <c r="G118" s="146">
        <v>530</v>
      </c>
      <c r="H118" s="261">
        <v>555</v>
      </c>
      <c r="I118" s="261"/>
      <c r="J118" s="8"/>
      <c r="K118" s="16"/>
    </row>
    <row r="119" spans="2:11">
      <c r="B119" s="7"/>
      <c r="C119" s="144" t="s">
        <v>372</v>
      </c>
      <c r="D119" s="145">
        <v>114</v>
      </c>
      <c r="E119" s="146">
        <v>105</v>
      </c>
      <c r="F119" s="146">
        <v>25</v>
      </c>
      <c r="G119" s="146">
        <v>395</v>
      </c>
      <c r="H119" s="261">
        <v>525</v>
      </c>
      <c r="I119" s="261"/>
      <c r="J119" s="8"/>
      <c r="K119" s="16"/>
    </row>
    <row r="120" spans="2:11">
      <c r="B120" s="7"/>
      <c r="C120" s="144" t="s">
        <v>406</v>
      </c>
      <c r="D120" s="145">
        <v>115</v>
      </c>
      <c r="E120" s="146">
        <v>40</v>
      </c>
      <c r="F120" s="146">
        <v>0</v>
      </c>
      <c r="G120" s="146">
        <v>480</v>
      </c>
      <c r="H120" s="261">
        <v>520</v>
      </c>
      <c r="I120" s="261"/>
      <c r="J120" s="8"/>
      <c r="K120" s="16"/>
    </row>
    <row r="121" spans="2:11">
      <c r="B121" s="7"/>
      <c r="C121" s="144" t="s">
        <v>361</v>
      </c>
      <c r="D121" s="145">
        <v>116</v>
      </c>
      <c r="E121" s="146">
        <v>250</v>
      </c>
      <c r="F121" s="146">
        <v>0</v>
      </c>
      <c r="G121" s="146">
        <v>230</v>
      </c>
      <c r="H121" s="261">
        <v>480</v>
      </c>
      <c r="I121" s="261"/>
      <c r="J121" s="8"/>
      <c r="K121" s="16"/>
    </row>
    <row r="122" spans="2:11">
      <c r="B122" s="7"/>
      <c r="C122" s="149" t="s">
        <v>546</v>
      </c>
      <c r="D122" s="150" t="s">
        <v>467</v>
      </c>
      <c r="E122" s="228">
        <v>225</v>
      </c>
      <c r="F122" s="228">
        <v>90</v>
      </c>
      <c r="G122" s="228">
        <v>130</v>
      </c>
      <c r="H122" s="229">
        <v>445</v>
      </c>
      <c r="I122" s="229"/>
      <c r="J122" s="8"/>
      <c r="K122" s="16"/>
    </row>
    <row r="123" spans="2:11">
      <c r="B123" s="7"/>
      <c r="C123" s="144" t="s">
        <v>410</v>
      </c>
      <c r="D123" s="145" t="s">
        <v>467</v>
      </c>
      <c r="E123" s="146">
        <v>65</v>
      </c>
      <c r="F123" s="146"/>
      <c r="G123" s="146">
        <v>380</v>
      </c>
      <c r="H123" s="261">
        <v>445</v>
      </c>
      <c r="I123" s="261"/>
      <c r="J123" s="8"/>
      <c r="K123" s="16"/>
    </row>
    <row r="124" spans="2:11">
      <c r="B124" s="7"/>
      <c r="C124" s="144" t="s">
        <v>403</v>
      </c>
      <c r="D124" s="145">
        <v>119</v>
      </c>
      <c r="E124" s="146">
        <v>165</v>
      </c>
      <c r="F124" s="146"/>
      <c r="G124" s="146">
        <v>275</v>
      </c>
      <c r="H124" s="261">
        <v>440</v>
      </c>
      <c r="I124" s="261"/>
      <c r="J124" s="8"/>
      <c r="K124" s="16"/>
    </row>
    <row r="125" spans="2:11">
      <c r="B125" s="7"/>
      <c r="C125" s="144" t="s">
        <v>1138</v>
      </c>
      <c r="D125" s="145" t="s">
        <v>457</v>
      </c>
      <c r="E125" s="146">
        <v>435</v>
      </c>
      <c r="F125" s="146"/>
      <c r="G125" s="146"/>
      <c r="H125" s="261">
        <v>435</v>
      </c>
      <c r="I125" s="261"/>
      <c r="J125" s="8"/>
      <c r="K125" s="16"/>
    </row>
    <row r="126" spans="2:11">
      <c r="B126" s="7"/>
      <c r="C126" s="144" t="s">
        <v>652</v>
      </c>
      <c r="D126" s="145" t="s">
        <v>457</v>
      </c>
      <c r="E126" s="146">
        <v>140</v>
      </c>
      <c r="F126" s="146"/>
      <c r="G126" s="146">
        <v>295</v>
      </c>
      <c r="H126" s="261">
        <v>435</v>
      </c>
      <c r="I126" s="261"/>
      <c r="J126" s="8"/>
      <c r="K126" s="16"/>
    </row>
    <row r="127" spans="2:11">
      <c r="B127" s="7"/>
      <c r="C127" s="144" t="s">
        <v>597</v>
      </c>
      <c r="D127" s="145">
        <v>122</v>
      </c>
      <c r="E127" s="146">
        <v>125</v>
      </c>
      <c r="F127" s="146">
        <v>5</v>
      </c>
      <c r="G127" s="146">
        <v>300</v>
      </c>
      <c r="H127" s="261">
        <v>430</v>
      </c>
      <c r="I127" s="261"/>
      <c r="J127" s="8"/>
      <c r="K127" s="16"/>
    </row>
    <row r="128" spans="2:11">
      <c r="B128" s="7"/>
      <c r="C128" s="144" t="s">
        <v>415</v>
      </c>
      <c r="D128" s="145" t="s">
        <v>1236</v>
      </c>
      <c r="E128" s="146">
        <v>180</v>
      </c>
      <c r="F128" s="146">
        <v>40</v>
      </c>
      <c r="G128" s="146">
        <v>205</v>
      </c>
      <c r="H128" s="261">
        <v>425</v>
      </c>
      <c r="I128" s="261"/>
      <c r="J128" s="8"/>
      <c r="K128" s="16"/>
    </row>
    <row r="129" spans="2:11">
      <c r="B129" s="7"/>
      <c r="C129" s="144" t="s">
        <v>417</v>
      </c>
      <c r="D129" s="145" t="s">
        <v>1236</v>
      </c>
      <c r="E129" s="146">
        <v>405</v>
      </c>
      <c r="F129" s="146"/>
      <c r="G129" s="146">
        <v>20</v>
      </c>
      <c r="H129" s="261">
        <v>425</v>
      </c>
      <c r="I129" s="261"/>
      <c r="J129" s="8"/>
      <c r="K129" s="16"/>
    </row>
    <row r="130" spans="2:11">
      <c r="B130" s="7"/>
      <c r="C130" s="144" t="s">
        <v>599</v>
      </c>
      <c r="D130" s="145">
        <v>125</v>
      </c>
      <c r="E130" s="146">
        <v>260</v>
      </c>
      <c r="F130" s="146">
        <v>5</v>
      </c>
      <c r="G130" s="146">
        <v>155</v>
      </c>
      <c r="H130" s="261">
        <v>420</v>
      </c>
      <c r="I130" s="261"/>
      <c r="J130" s="8"/>
      <c r="K130" s="16"/>
    </row>
    <row r="131" spans="2:11">
      <c r="B131" s="7"/>
      <c r="C131" s="144" t="s">
        <v>397</v>
      </c>
      <c r="D131" s="145">
        <v>126</v>
      </c>
      <c r="E131" s="146">
        <v>250</v>
      </c>
      <c r="F131" s="146">
        <v>10</v>
      </c>
      <c r="G131" s="146">
        <v>145</v>
      </c>
      <c r="H131" s="261">
        <v>405</v>
      </c>
      <c r="I131" s="261"/>
      <c r="J131" s="8"/>
      <c r="K131" s="16"/>
    </row>
    <row r="132" spans="2:11">
      <c r="B132" s="7"/>
      <c r="C132" s="144" t="s">
        <v>425</v>
      </c>
      <c r="D132" s="145">
        <v>127</v>
      </c>
      <c r="E132" s="146">
        <v>320</v>
      </c>
      <c r="F132" s="146">
        <v>10</v>
      </c>
      <c r="G132" s="146">
        <v>30</v>
      </c>
      <c r="H132" s="261">
        <v>360</v>
      </c>
      <c r="I132" s="261"/>
      <c r="J132" s="8"/>
      <c r="K132" s="16"/>
    </row>
    <row r="133" spans="2:11">
      <c r="B133" s="7"/>
      <c r="C133" s="144" t="s">
        <v>1387</v>
      </c>
      <c r="D133" s="145">
        <v>128</v>
      </c>
      <c r="E133" s="146">
        <v>345</v>
      </c>
      <c r="F133" s="146"/>
      <c r="G133" s="146"/>
      <c r="H133" s="261">
        <v>345</v>
      </c>
      <c r="I133" s="261"/>
      <c r="J133" s="8"/>
      <c r="K133" s="16"/>
    </row>
    <row r="134" spans="2:11">
      <c r="B134" s="7"/>
      <c r="C134" s="144" t="s">
        <v>404</v>
      </c>
      <c r="D134" s="145" t="s">
        <v>1605</v>
      </c>
      <c r="E134" s="146">
        <v>115</v>
      </c>
      <c r="F134" s="146"/>
      <c r="G134" s="146">
        <v>205</v>
      </c>
      <c r="H134" s="261">
        <v>320</v>
      </c>
      <c r="I134" s="261"/>
      <c r="J134" s="8"/>
      <c r="K134" s="16"/>
    </row>
    <row r="135" spans="2:11">
      <c r="B135" s="7"/>
      <c r="C135" s="144" t="s">
        <v>419</v>
      </c>
      <c r="D135" s="145" t="s">
        <v>1605</v>
      </c>
      <c r="E135" s="146">
        <v>295</v>
      </c>
      <c r="F135" s="146">
        <v>0</v>
      </c>
      <c r="G135" s="146">
        <v>25</v>
      </c>
      <c r="H135" s="261">
        <v>320</v>
      </c>
      <c r="I135" s="261"/>
      <c r="J135" s="8"/>
      <c r="K135" s="16"/>
    </row>
    <row r="136" spans="2:11">
      <c r="B136" s="7"/>
      <c r="C136" s="144" t="s">
        <v>422</v>
      </c>
      <c r="D136" s="145">
        <v>131</v>
      </c>
      <c r="E136" s="146">
        <v>290</v>
      </c>
      <c r="F136" s="146">
        <v>5</v>
      </c>
      <c r="G136" s="146">
        <v>20</v>
      </c>
      <c r="H136" s="261">
        <v>315</v>
      </c>
      <c r="I136" s="261"/>
      <c r="J136" s="8"/>
      <c r="K136" s="16"/>
    </row>
    <row r="137" spans="2:11">
      <c r="B137" s="7"/>
      <c r="C137" s="144" t="s">
        <v>414</v>
      </c>
      <c r="D137" s="145">
        <v>132</v>
      </c>
      <c r="E137" s="146">
        <v>35</v>
      </c>
      <c r="F137" s="146">
        <v>25</v>
      </c>
      <c r="G137" s="146">
        <v>250</v>
      </c>
      <c r="H137" s="261">
        <v>310</v>
      </c>
      <c r="I137" s="261"/>
      <c r="J137" s="8"/>
      <c r="K137" s="16"/>
    </row>
    <row r="138" spans="2:11">
      <c r="B138" s="7"/>
      <c r="C138" s="144" t="s">
        <v>418</v>
      </c>
      <c r="D138" s="145">
        <v>133</v>
      </c>
      <c r="E138" s="146">
        <v>265</v>
      </c>
      <c r="F138" s="146">
        <v>5</v>
      </c>
      <c r="G138" s="146">
        <v>30</v>
      </c>
      <c r="H138" s="261">
        <v>300</v>
      </c>
      <c r="I138" s="261"/>
      <c r="J138" s="8"/>
      <c r="K138" s="16"/>
    </row>
    <row r="139" spans="2:11">
      <c r="B139" s="7"/>
      <c r="C139" s="144" t="s">
        <v>596</v>
      </c>
      <c r="D139" s="145" t="s">
        <v>1326</v>
      </c>
      <c r="E139" s="146">
        <v>145</v>
      </c>
      <c r="F139" s="146">
        <v>140</v>
      </c>
      <c r="G139" s="146">
        <v>10</v>
      </c>
      <c r="H139" s="261">
        <v>295</v>
      </c>
      <c r="I139" s="261"/>
      <c r="J139" s="8"/>
      <c r="K139" s="16"/>
    </row>
    <row r="140" spans="2:11">
      <c r="B140" s="7"/>
      <c r="C140" s="144" t="s">
        <v>399</v>
      </c>
      <c r="D140" s="145" t="s">
        <v>1326</v>
      </c>
      <c r="E140" s="146">
        <v>45</v>
      </c>
      <c r="F140" s="146">
        <v>65</v>
      </c>
      <c r="G140" s="146">
        <v>185</v>
      </c>
      <c r="H140" s="261">
        <v>295</v>
      </c>
      <c r="I140" s="261"/>
      <c r="J140" s="8"/>
      <c r="K140" s="16"/>
    </row>
    <row r="141" spans="2:11">
      <c r="B141" s="7"/>
      <c r="C141" s="144" t="s">
        <v>744</v>
      </c>
      <c r="D141" s="145">
        <v>136</v>
      </c>
      <c r="E141" s="146">
        <v>170</v>
      </c>
      <c r="F141" s="146">
        <v>25</v>
      </c>
      <c r="G141" s="146">
        <v>85</v>
      </c>
      <c r="H141" s="261">
        <v>280</v>
      </c>
      <c r="I141" s="261"/>
      <c r="J141" s="8"/>
      <c r="K141" s="16"/>
    </row>
    <row r="142" spans="2:11">
      <c r="B142" s="7"/>
      <c r="C142" s="144" t="s">
        <v>409</v>
      </c>
      <c r="D142" s="145">
        <v>137</v>
      </c>
      <c r="E142" s="146">
        <v>260</v>
      </c>
      <c r="F142" s="146"/>
      <c r="G142" s="146"/>
      <c r="H142" s="261">
        <v>260</v>
      </c>
      <c r="I142" s="261"/>
      <c r="J142" s="8"/>
      <c r="K142" s="16"/>
    </row>
    <row r="143" spans="2:11">
      <c r="B143" s="7"/>
      <c r="C143" s="144" t="s">
        <v>651</v>
      </c>
      <c r="D143" s="145" t="s">
        <v>1945</v>
      </c>
      <c r="E143" s="146">
        <v>15</v>
      </c>
      <c r="F143" s="146">
        <v>155</v>
      </c>
      <c r="G143" s="146">
        <v>80</v>
      </c>
      <c r="H143" s="261">
        <v>250</v>
      </c>
      <c r="I143" s="261"/>
      <c r="J143" s="8"/>
      <c r="K143" s="16"/>
    </row>
    <row r="144" spans="2:11">
      <c r="B144" s="7"/>
      <c r="C144" s="144" t="s">
        <v>971</v>
      </c>
      <c r="D144" s="145" t="s">
        <v>1945</v>
      </c>
      <c r="E144" s="146">
        <v>245</v>
      </c>
      <c r="F144" s="146">
        <v>0</v>
      </c>
      <c r="G144" s="146">
        <v>5</v>
      </c>
      <c r="H144" s="261">
        <v>250</v>
      </c>
      <c r="I144" s="261"/>
      <c r="J144" s="8"/>
      <c r="K144" s="16"/>
    </row>
    <row r="145" spans="2:11">
      <c r="B145" s="7"/>
      <c r="C145" s="144" t="s">
        <v>602</v>
      </c>
      <c r="D145" s="145">
        <v>140</v>
      </c>
      <c r="E145" s="146">
        <v>150</v>
      </c>
      <c r="F145" s="146">
        <v>5</v>
      </c>
      <c r="G145" s="146">
        <v>85</v>
      </c>
      <c r="H145" s="261">
        <v>240</v>
      </c>
      <c r="I145" s="261"/>
      <c r="J145" s="8"/>
      <c r="K145" s="16"/>
    </row>
    <row r="146" spans="2:11">
      <c r="B146" s="7"/>
      <c r="C146" s="144" t="s">
        <v>416</v>
      </c>
      <c r="D146" s="145" t="s">
        <v>1327</v>
      </c>
      <c r="E146" s="146">
        <v>0</v>
      </c>
      <c r="F146" s="146">
        <v>10</v>
      </c>
      <c r="G146" s="146">
        <v>225</v>
      </c>
      <c r="H146" s="261">
        <v>235</v>
      </c>
      <c r="I146" s="261"/>
      <c r="J146" s="8"/>
      <c r="K146" s="16"/>
    </row>
    <row r="147" spans="2:11">
      <c r="B147" s="7"/>
      <c r="C147" s="144" t="s">
        <v>600</v>
      </c>
      <c r="D147" s="145" t="s">
        <v>1327</v>
      </c>
      <c r="E147" s="146">
        <v>25</v>
      </c>
      <c r="F147" s="146">
        <v>0</v>
      </c>
      <c r="G147" s="146">
        <v>210</v>
      </c>
      <c r="H147" s="261">
        <v>235</v>
      </c>
      <c r="I147" s="261"/>
      <c r="J147" s="8"/>
      <c r="K147" s="16"/>
    </row>
    <row r="148" spans="2:11">
      <c r="B148" s="7"/>
      <c r="C148" s="144" t="s">
        <v>598</v>
      </c>
      <c r="D148" s="145">
        <v>143</v>
      </c>
      <c r="E148" s="146">
        <v>180</v>
      </c>
      <c r="F148" s="146">
        <v>0</v>
      </c>
      <c r="G148" s="146">
        <v>45</v>
      </c>
      <c r="H148" s="261">
        <v>225</v>
      </c>
      <c r="I148" s="261"/>
      <c r="J148" s="8"/>
      <c r="K148" s="16"/>
    </row>
    <row r="149" spans="2:11">
      <c r="B149" s="7"/>
      <c r="C149" s="144" t="s">
        <v>1946</v>
      </c>
      <c r="D149" s="145">
        <v>144</v>
      </c>
      <c r="E149" s="146"/>
      <c r="F149" s="146">
        <v>5</v>
      </c>
      <c r="G149" s="146">
        <v>210</v>
      </c>
      <c r="H149" s="261">
        <v>215</v>
      </c>
      <c r="I149" s="261"/>
      <c r="J149" s="8"/>
      <c r="K149" s="16"/>
    </row>
    <row r="150" spans="2:11">
      <c r="B150" s="7"/>
      <c r="C150" s="144" t="s">
        <v>670</v>
      </c>
      <c r="D150" s="145">
        <v>145</v>
      </c>
      <c r="E150" s="146">
        <v>30</v>
      </c>
      <c r="F150" s="146">
        <v>15</v>
      </c>
      <c r="G150" s="146">
        <v>160</v>
      </c>
      <c r="H150" s="261">
        <v>205</v>
      </c>
      <c r="I150" s="261"/>
      <c r="J150" s="8"/>
      <c r="K150" s="16"/>
    </row>
    <row r="151" spans="2:11">
      <c r="B151" s="7"/>
      <c r="C151" s="144" t="s">
        <v>1618</v>
      </c>
      <c r="D151" s="145">
        <v>146</v>
      </c>
      <c r="E151" s="146">
        <v>200</v>
      </c>
      <c r="F151" s="146"/>
      <c r="G151" s="146"/>
      <c r="H151" s="261">
        <v>200</v>
      </c>
      <c r="I151" s="261"/>
      <c r="J151" s="8"/>
      <c r="K151" s="16"/>
    </row>
    <row r="152" spans="2:11">
      <c r="B152" s="7"/>
      <c r="C152" s="144" t="s">
        <v>996</v>
      </c>
      <c r="D152" s="145" t="s">
        <v>1947</v>
      </c>
      <c r="E152" s="146">
        <v>150</v>
      </c>
      <c r="F152" s="146">
        <v>5</v>
      </c>
      <c r="G152" s="146">
        <v>20</v>
      </c>
      <c r="H152" s="261">
        <v>175</v>
      </c>
      <c r="I152" s="261"/>
      <c r="J152" s="8"/>
      <c r="K152" s="16"/>
    </row>
    <row r="153" spans="2:11">
      <c r="B153" s="7"/>
      <c r="C153" s="144" t="s">
        <v>1135</v>
      </c>
      <c r="D153" s="145" t="s">
        <v>1947</v>
      </c>
      <c r="E153" s="146">
        <v>175</v>
      </c>
      <c r="F153" s="146"/>
      <c r="G153" s="146"/>
      <c r="H153" s="261">
        <v>175</v>
      </c>
      <c r="I153" s="261"/>
      <c r="J153" s="8"/>
      <c r="K153" s="16"/>
    </row>
    <row r="154" spans="2:11">
      <c r="B154" s="7"/>
      <c r="C154" s="144" t="s">
        <v>1591</v>
      </c>
      <c r="D154" s="145" t="s">
        <v>1606</v>
      </c>
      <c r="E154" s="146">
        <v>165</v>
      </c>
      <c r="F154" s="146"/>
      <c r="G154" s="146"/>
      <c r="H154" s="261">
        <v>165</v>
      </c>
      <c r="I154" s="261"/>
      <c r="J154" s="8"/>
      <c r="K154" s="16"/>
    </row>
    <row r="155" spans="2:11">
      <c r="B155" s="7"/>
      <c r="C155" s="144" t="s">
        <v>935</v>
      </c>
      <c r="D155" s="145" t="s">
        <v>1606</v>
      </c>
      <c r="E155" s="146">
        <v>140</v>
      </c>
      <c r="F155" s="146">
        <v>5</v>
      </c>
      <c r="G155" s="146">
        <v>20</v>
      </c>
      <c r="H155" s="261">
        <v>165</v>
      </c>
      <c r="I155" s="261"/>
      <c r="J155" s="8"/>
      <c r="K155" s="16"/>
    </row>
    <row r="156" spans="2:11">
      <c r="B156" s="7"/>
      <c r="C156" s="144" t="s">
        <v>625</v>
      </c>
      <c r="D156" s="145">
        <v>151</v>
      </c>
      <c r="E156" s="146">
        <v>10</v>
      </c>
      <c r="F156" s="146">
        <v>5</v>
      </c>
      <c r="G156" s="146">
        <v>115</v>
      </c>
      <c r="H156" s="261">
        <v>130</v>
      </c>
      <c r="I156" s="261"/>
      <c r="J156" s="8"/>
      <c r="K156" s="16"/>
    </row>
    <row r="157" spans="2:11">
      <c r="B157" s="7"/>
      <c r="C157" s="144" t="s">
        <v>1859</v>
      </c>
      <c r="D157" s="145">
        <v>152</v>
      </c>
      <c r="E157" s="146"/>
      <c r="F157" s="146"/>
      <c r="G157" s="146">
        <v>125</v>
      </c>
      <c r="H157" s="261">
        <v>125</v>
      </c>
      <c r="I157" s="261"/>
      <c r="J157" s="8"/>
      <c r="K157" s="16"/>
    </row>
    <row r="158" spans="2:11">
      <c r="B158" s="7"/>
      <c r="C158" s="144" t="s">
        <v>1948</v>
      </c>
      <c r="D158" s="145">
        <v>153</v>
      </c>
      <c r="E158" s="146">
        <v>85</v>
      </c>
      <c r="F158" s="146"/>
      <c r="G158" s="146">
        <v>35</v>
      </c>
      <c r="H158" s="261">
        <v>120</v>
      </c>
      <c r="I158" s="261"/>
      <c r="J158" s="8"/>
      <c r="K158" s="16"/>
    </row>
    <row r="159" spans="2:11">
      <c r="B159" s="7"/>
      <c r="C159" s="144" t="s">
        <v>1141</v>
      </c>
      <c r="D159" s="145" t="s">
        <v>1474</v>
      </c>
      <c r="E159" s="146">
        <v>115</v>
      </c>
      <c r="F159" s="146"/>
      <c r="G159" s="146"/>
      <c r="H159" s="261">
        <v>115</v>
      </c>
      <c r="I159" s="261"/>
      <c r="J159" s="8"/>
      <c r="K159" s="16"/>
    </row>
    <row r="160" spans="2:11">
      <c r="B160" s="7"/>
      <c r="C160" s="144" t="s">
        <v>1444</v>
      </c>
      <c r="D160" s="145" t="s">
        <v>1474</v>
      </c>
      <c r="E160" s="146">
        <v>70</v>
      </c>
      <c r="F160" s="146">
        <v>0</v>
      </c>
      <c r="G160" s="146">
        <v>45</v>
      </c>
      <c r="H160" s="261">
        <v>115</v>
      </c>
      <c r="I160" s="261"/>
      <c r="J160" s="8"/>
      <c r="K160" s="16"/>
    </row>
    <row r="161" spans="2:11">
      <c r="B161" s="7"/>
      <c r="C161" s="144" t="s">
        <v>765</v>
      </c>
      <c r="D161" s="145" t="s">
        <v>1474</v>
      </c>
      <c r="E161" s="146">
        <v>115</v>
      </c>
      <c r="F161" s="146"/>
      <c r="G161" s="146">
        <v>0</v>
      </c>
      <c r="H161" s="261">
        <v>115</v>
      </c>
      <c r="I161" s="261"/>
      <c r="J161" s="8"/>
      <c r="K161" s="16"/>
    </row>
    <row r="162" spans="2:11">
      <c r="B162" s="7"/>
      <c r="C162" s="144" t="s">
        <v>385</v>
      </c>
      <c r="D162" s="145">
        <v>157</v>
      </c>
      <c r="E162" s="146"/>
      <c r="F162" s="146">
        <v>5</v>
      </c>
      <c r="G162" s="146">
        <v>105</v>
      </c>
      <c r="H162" s="261">
        <v>110</v>
      </c>
      <c r="I162" s="261"/>
      <c r="J162" s="8"/>
      <c r="K162" s="16"/>
    </row>
    <row r="163" spans="2:11">
      <c r="B163" s="7"/>
      <c r="C163" s="144" t="s">
        <v>601</v>
      </c>
      <c r="D163" s="145" t="s">
        <v>1363</v>
      </c>
      <c r="E163" s="146">
        <v>10</v>
      </c>
      <c r="F163" s="146">
        <v>5</v>
      </c>
      <c r="G163" s="146">
        <v>90</v>
      </c>
      <c r="H163" s="261">
        <v>105</v>
      </c>
      <c r="I163" s="261"/>
      <c r="J163" s="8"/>
      <c r="K163" s="16"/>
    </row>
    <row r="164" spans="2:11">
      <c r="B164" s="7"/>
      <c r="C164" s="144" t="s">
        <v>745</v>
      </c>
      <c r="D164" s="145" t="s">
        <v>1363</v>
      </c>
      <c r="E164" s="146">
        <v>65</v>
      </c>
      <c r="F164" s="146"/>
      <c r="G164" s="146">
        <v>40</v>
      </c>
      <c r="H164" s="261">
        <v>105</v>
      </c>
      <c r="I164" s="261"/>
      <c r="J164" s="8"/>
      <c r="K164" s="16"/>
    </row>
    <row r="165" spans="2:11">
      <c r="B165" s="7"/>
      <c r="C165" s="144" t="s">
        <v>430</v>
      </c>
      <c r="D165" s="145">
        <v>160</v>
      </c>
      <c r="E165" s="146">
        <v>100</v>
      </c>
      <c r="F165" s="146"/>
      <c r="G165" s="146"/>
      <c r="H165" s="261">
        <v>100</v>
      </c>
      <c r="I165" s="261"/>
      <c r="J165" s="8"/>
      <c r="K165" s="16"/>
    </row>
    <row r="166" spans="2:11">
      <c r="B166" s="7"/>
      <c r="C166" s="144" t="s">
        <v>1143</v>
      </c>
      <c r="D166" s="145" t="s">
        <v>1603</v>
      </c>
      <c r="E166" s="146">
        <v>95</v>
      </c>
      <c r="F166" s="146"/>
      <c r="G166" s="146"/>
      <c r="H166" s="261">
        <v>95</v>
      </c>
      <c r="I166" s="261"/>
      <c r="J166" s="8"/>
      <c r="K166" s="16"/>
    </row>
    <row r="167" spans="2:11">
      <c r="B167" s="7"/>
      <c r="C167" s="144" t="s">
        <v>1073</v>
      </c>
      <c r="D167" s="145" t="s">
        <v>1603</v>
      </c>
      <c r="E167" s="146">
        <v>90</v>
      </c>
      <c r="F167" s="146"/>
      <c r="G167" s="146">
        <v>5</v>
      </c>
      <c r="H167" s="261">
        <v>95</v>
      </c>
      <c r="I167" s="261"/>
      <c r="J167" s="8"/>
      <c r="K167" s="16"/>
    </row>
    <row r="168" spans="2:11">
      <c r="B168" s="7"/>
      <c r="C168" s="144" t="s">
        <v>427</v>
      </c>
      <c r="D168" s="145">
        <v>163</v>
      </c>
      <c r="E168" s="146">
        <v>45</v>
      </c>
      <c r="F168" s="146">
        <v>10</v>
      </c>
      <c r="G168" s="146">
        <v>35</v>
      </c>
      <c r="H168" s="261">
        <v>90</v>
      </c>
      <c r="I168" s="261"/>
      <c r="J168" s="8"/>
      <c r="K168" s="16"/>
    </row>
    <row r="169" spans="2:12" s="141" customFormat="1">
      <c r="B169" s="216"/>
      <c r="C169" s="144" t="s">
        <v>1164</v>
      </c>
      <c r="D169" s="145" t="s">
        <v>1593</v>
      </c>
      <c r="E169" s="146">
        <v>80</v>
      </c>
      <c r="F169" s="146"/>
      <c r="G169" s="146">
        <v>5</v>
      </c>
      <c r="H169" s="261">
        <v>85</v>
      </c>
      <c r="I169" s="261"/>
      <c r="J169" s="214"/>
      <c r="K169" s="16"/>
      <c r="L169" s="1"/>
    </row>
    <row r="170" spans="2:12" s="141" customFormat="1">
      <c r="B170" s="216"/>
      <c r="C170" s="136" t="s">
        <v>665</v>
      </c>
      <c r="D170" s="145" t="s">
        <v>1593</v>
      </c>
      <c r="E170" s="133">
        <v>45</v>
      </c>
      <c r="F170" s="133">
        <v>5</v>
      </c>
      <c r="G170" s="133">
        <v>35</v>
      </c>
      <c r="H170" s="251">
        <v>85</v>
      </c>
      <c r="I170" s="251"/>
      <c r="J170" s="214"/>
      <c r="K170" s="16"/>
      <c r="L170" s="1"/>
    </row>
    <row r="171" spans="2:12" s="141" customFormat="1">
      <c r="B171" s="216"/>
      <c r="C171" s="136" t="s">
        <v>365</v>
      </c>
      <c r="D171" s="145">
        <v>166</v>
      </c>
      <c r="E171" s="133">
        <v>15</v>
      </c>
      <c r="F171" s="133">
        <v>20</v>
      </c>
      <c r="G171" s="133">
        <v>45</v>
      </c>
      <c r="H171" s="251">
        <v>80</v>
      </c>
      <c r="I171" s="251"/>
      <c r="J171" s="214"/>
      <c r="K171" s="16"/>
      <c r="L171" s="1"/>
    </row>
    <row r="172" spans="2:12" s="141" customFormat="1">
      <c r="B172" s="216"/>
      <c r="C172" s="144" t="s">
        <v>951</v>
      </c>
      <c r="D172" s="145" t="s">
        <v>1367</v>
      </c>
      <c r="E172" s="146">
        <v>0</v>
      </c>
      <c r="F172" s="146"/>
      <c r="G172" s="146">
        <v>75</v>
      </c>
      <c r="H172" s="261">
        <v>75</v>
      </c>
      <c r="I172" s="261"/>
      <c r="J172" s="214"/>
      <c r="K172" s="16"/>
      <c r="L172" s="1"/>
    </row>
    <row r="173" spans="2:12" s="141" customFormat="1">
      <c r="B173" s="216"/>
      <c r="C173" s="136" t="s">
        <v>401</v>
      </c>
      <c r="D173" s="145" t="s">
        <v>1367</v>
      </c>
      <c r="E173" s="133">
        <v>25</v>
      </c>
      <c r="F173" s="133">
        <v>30</v>
      </c>
      <c r="G173" s="133">
        <v>20</v>
      </c>
      <c r="H173" s="251">
        <v>75</v>
      </c>
      <c r="I173" s="251"/>
      <c r="J173" s="214"/>
      <c r="K173" s="16"/>
      <c r="L173" s="1"/>
    </row>
    <row r="174" spans="2:12" s="141" customFormat="1">
      <c r="B174" s="216"/>
      <c r="C174" s="136" t="s">
        <v>998</v>
      </c>
      <c r="D174" s="145">
        <v>169</v>
      </c>
      <c r="E174" s="133">
        <v>70</v>
      </c>
      <c r="F174" s="133"/>
      <c r="G174" s="133"/>
      <c r="H174" s="251">
        <v>70</v>
      </c>
      <c r="I174" s="251"/>
      <c r="J174" s="214"/>
      <c r="K174" s="16"/>
      <c r="L174" s="1"/>
    </row>
    <row r="175" spans="2:12" s="141" customFormat="1">
      <c r="B175" s="216"/>
      <c r="C175" s="144" t="s">
        <v>428</v>
      </c>
      <c r="D175" s="145">
        <v>170</v>
      </c>
      <c r="E175" s="146">
        <v>25</v>
      </c>
      <c r="F175" s="146">
        <v>0</v>
      </c>
      <c r="G175" s="146">
        <v>40</v>
      </c>
      <c r="H175" s="261">
        <v>65</v>
      </c>
      <c r="I175" s="261"/>
      <c r="J175" s="214"/>
      <c r="K175" s="16"/>
      <c r="L175" s="1"/>
    </row>
    <row r="176" spans="2:12" s="141" customFormat="1">
      <c r="B176" s="216"/>
      <c r="C176" s="136" t="s">
        <v>1074</v>
      </c>
      <c r="D176" s="145" t="s">
        <v>1273</v>
      </c>
      <c r="E176" s="133">
        <v>60</v>
      </c>
      <c r="F176" s="133"/>
      <c r="G176" s="133"/>
      <c r="H176" s="251">
        <v>60</v>
      </c>
      <c r="I176" s="251"/>
      <c r="J176" s="214"/>
      <c r="K176" s="16"/>
      <c r="L176" s="1"/>
    </row>
    <row r="177" spans="2:12" s="141" customFormat="1">
      <c r="B177" s="216"/>
      <c r="C177" s="136" t="s">
        <v>429</v>
      </c>
      <c r="D177" s="145" t="s">
        <v>1273</v>
      </c>
      <c r="E177" s="133">
        <v>25</v>
      </c>
      <c r="F177" s="133"/>
      <c r="G177" s="133">
        <v>35</v>
      </c>
      <c r="H177" s="251">
        <v>60</v>
      </c>
      <c r="I177" s="251"/>
      <c r="J177" s="214"/>
      <c r="K177" s="16"/>
      <c r="L177" s="1"/>
    </row>
    <row r="178" spans="2:12" s="141" customFormat="1">
      <c r="B178" s="216"/>
      <c r="C178" s="144" t="s">
        <v>936</v>
      </c>
      <c r="D178" s="145" t="s">
        <v>1273</v>
      </c>
      <c r="E178" s="146">
        <v>55</v>
      </c>
      <c r="F178" s="146">
        <v>5</v>
      </c>
      <c r="G178" s="146">
        <v>0</v>
      </c>
      <c r="H178" s="261">
        <v>60</v>
      </c>
      <c r="I178" s="261"/>
      <c r="J178" s="214"/>
      <c r="K178" s="16"/>
      <c r="L178" s="1"/>
    </row>
    <row r="179" spans="2:12" s="141" customFormat="1">
      <c r="B179" s="216"/>
      <c r="C179" s="136" t="s">
        <v>1139</v>
      </c>
      <c r="D179" s="145">
        <v>174</v>
      </c>
      <c r="E179" s="133">
        <v>50</v>
      </c>
      <c r="F179" s="133"/>
      <c r="G179" s="133"/>
      <c r="H179" s="251">
        <v>50</v>
      </c>
      <c r="I179" s="251"/>
      <c r="J179" s="214"/>
      <c r="K179" s="16"/>
      <c r="L179" s="1"/>
    </row>
    <row r="180" spans="2:12" s="141" customFormat="1">
      <c r="B180" s="216"/>
      <c r="C180" s="136" t="s">
        <v>1155</v>
      </c>
      <c r="D180" s="145">
        <v>175</v>
      </c>
      <c r="E180" s="133">
        <v>45</v>
      </c>
      <c r="F180" s="133"/>
      <c r="G180" s="133"/>
      <c r="H180" s="251">
        <v>45</v>
      </c>
      <c r="I180" s="251"/>
      <c r="J180" s="214"/>
      <c r="K180" s="16"/>
      <c r="L180" s="1"/>
    </row>
    <row r="181" spans="2:12" s="141" customFormat="1">
      <c r="B181" s="216"/>
      <c r="C181" s="144" t="s">
        <v>1182</v>
      </c>
      <c r="D181" s="145" t="s">
        <v>1949</v>
      </c>
      <c r="E181" s="146">
        <v>40</v>
      </c>
      <c r="F181" s="146">
        <v>0</v>
      </c>
      <c r="G181" s="146"/>
      <c r="H181" s="261">
        <v>40</v>
      </c>
      <c r="I181" s="261"/>
      <c r="J181" s="214"/>
      <c r="K181" s="16"/>
      <c r="L181" s="1"/>
    </row>
    <row r="182" spans="2:12" s="141" customFormat="1">
      <c r="B182" s="216"/>
      <c r="C182" s="136" t="s">
        <v>610</v>
      </c>
      <c r="D182" s="145" t="s">
        <v>1949</v>
      </c>
      <c r="E182" s="133">
        <v>25</v>
      </c>
      <c r="F182" s="133"/>
      <c r="G182" s="133">
        <v>15</v>
      </c>
      <c r="H182" s="251">
        <v>40</v>
      </c>
      <c r="I182" s="251"/>
      <c r="J182" s="214"/>
      <c r="K182" s="16"/>
      <c r="L182" s="1"/>
    </row>
    <row r="183" spans="2:12" s="141" customFormat="1">
      <c r="B183" s="216"/>
      <c r="C183" s="136" t="s">
        <v>662</v>
      </c>
      <c r="D183" s="145" t="s">
        <v>1949</v>
      </c>
      <c r="E183" s="133">
        <v>35</v>
      </c>
      <c r="F183" s="133">
        <v>5</v>
      </c>
      <c r="G183" s="133"/>
      <c r="H183" s="251">
        <v>40</v>
      </c>
      <c r="I183" s="251"/>
      <c r="J183" s="214"/>
      <c r="K183" s="16"/>
      <c r="L183" s="1"/>
    </row>
    <row r="184" spans="2:12" s="141" customFormat="1">
      <c r="B184" s="216"/>
      <c r="C184" s="144" t="s">
        <v>1622</v>
      </c>
      <c r="D184" s="145" t="s">
        <v>1596</v>
      </c>
      <c r="E184" s="146">
        <v>30</v>
      </c>
      <c r="F184" s="146"/>
      <c r="G184" s="146"/>
      <c r="H184" s="261">
        <v>30</v>
      </c>
      <c r="I184" s="261"/>
      <c r="J184" s="214"/>
      <c r="K184" s="16"/>
      <c r="L184" s="1"/>
    </row>
    <row r="185" spans="2:12" s="141" customFormat="1">
      <c r="B185" s="216"/>
      <c r="C185" s="136" t="s">
        <v>1181</v>
      </c>
      <c r="D185" s="145" t="s">
        <v>1596</v>
      </c>
      <c r="E185" s="133">
        <v>30</v>
      </c>
      <c r="F185" s="133"/>
      <c r="G185" s="133"/>
      <c r="H185" s="251">
        <v>30</v>
      </c>
      <c r="I185" s="251"/>
      <c r="J185" s="214"/>
      <c r="K185" s="16"/>
      <c r="L185" s="1"/>
    </row>
    <row r="186" spans="2:12" s="141" customFormat="1">
      <c r="B186" s="216"/>
      <c r="C186" s="136" t="s">
        <v>1950</v>
      </c>
      <c r="D186" s="145" t="s">
        <v>1596</v>
      </c>
      <c r="E186" s="133">
        <v>30</v>
      </c>
      <c r="F186" s="133"/>
      <c r="G186" s="133"/>
      <c r="H186" s="251">
        <v>30</v>
      </c>
      <c r="I186" s="251"/>
      <c r="J186" s="214"/>
      <c r="K186" s="16"/>
      <c r="L186" s="1"/>
    </row>
    <row r="187" spans="2:12" s="141" customFormat="1">
      <c r="B187" s="216"/>
      <c r="C187" s="144" t="s">
        <v>1079</v>
      </c>
      <c r="D187" s="145" t="s">
        <v>1596</v>
      </c>
      <c r="E187" s="146">
        <v>30</v>
      </c>
      <c r="F187" s="146"/>
      <c r="G187" s="146">
        <v>0</v>
      </c>
      <c r="H187" s="261">
        <v>30</v>
      </c>
      <c r="I187" s="261"/>
      <c r="J187" s="214"/>
      <c r="K187" s="16"/>
      <c r="L187" s="1"/>
    </row>
    <row r="188" spans="2:12" s="141" customFormat="1">
      <c r="B188" s="216"/>
      <c r="C188" s="136" t="s">
        <v>1257</v>
      </c>
      <c r="D188" s="145" t="s">
        <v>1596</v>
      </c>
      <c r="E188" s="133">
        <v>30</v>
      </c>
      <c r="F188" s="133"/>
      <c r="G188" s="133"/>
      <c r="H188" s="251">
        <v>30</v>
      </c>
      <c r="I188" s="251"/>
      <c r="J188" s="214"/>
      <c r="K188" s="16"/>
      <c r="L188" s="1"/>
    </row>
    <row r="189" spans="2:12" s="141" customFormat="1">
      <c r="B189" s="216"/>
      <c r="C189" s="136" t="s">
        <v>1158</v>
      </c>
      <c r="D189" s="145" t="s">
        <v>1371</v>
      </c>
      <c r="E189" s="133">
        <v>20</v>
      </c>
      <c r="F189" s="133"/>
      <c r="G189" s="133">
        <v>5</v>
      </c>
      <c r="H189" s="251">
        <v>25</v>
      </c>
      <c r="I189" s="251"/>
      <c r="J189" s="214"/>
      <c r="K189" s="16"/>
      <c r="L189" s="1"/>
    </row>
    <row r="190" spans="2:12" s="141" customFormat="1">
      <c r="B190" s="216"/>
      <c r="C190" s="144" t="s">
        <v>1951</v>
      </c>
      <c r="D190" s="145" t="s">
        <v>1371</v>
      </c>
      <c r="E190" s="146">
        <v>25</v>
      </c>
      <c r="F190" s="146">
        <v>0</v>
      </c>
      <c r="G190" s="146"/>
      <c r="H190" s="261">
        <v>25</v>
      </c>
      <c r="I190" s="261"/>
      <c r="J190" s="214"/>
      <c r="K190" s="16"/>
      <c r="L190" s="1"/>
    </row>
    <row r="191" spans="2:12" s="141" customFormat="1">
      <c r="B191" s="216"/>
      <c r="C191" s="144" t="s">
        <v>1264</v>
      </c>
      <c r="D191" s="145" t="s">
        <v>1371</v>
      </c>
      <c r="E191" s="146">
        <v>25</v>
      </c>
      <c r="F191" s="146"/>
      <c r="G191" s="146"/>
      <c r="H191" s="261">
        <v>25</v>
      </c>
      <c r="I191" s="261"/>
      <c r="J191" s="214"/>
      <c r="K191" s="16"/>
      <c r="L191" s="1"/>
    </row>
    <row r="192" spans="2:12" s="141" customFormat="1">
      <c r="B192" s="216"/>
      <c r="C192" s="144" t="s">
        <v>1389</v>
      </c>
      <c r="D192" s="145" t="s">
        <v>1952</v>
      </c>
      <c r="E192" s="146">
        <v>20</v>
      </c>
      <c r="F192" s="146"/>
      <c r="G192" s="146"/>
      <c r="H192" s="261">
        <v>20</v>
      </c>
      <c r="I192" s="261"/>
      <c r="J192" s="214"/>
      <c r="K192" s="16"/>
      <c r="L192" s="1"/>
    </row>
    <row r="193" spans="2:12" s="141" customFormat="1">
      <c r="B193" s="216"/>
      <c r="C193" s="144" t="s">
        <v>1140</v>
      </c>
      <c r="D193" s="145" t="s">
        <v>1952</v>
      </c>
      <c r="E193" s="146">
        <v>20</v>
      </c>
      <c r="F193" s="146"/>
      <c r="G193" s="146"/>
      <c r="H193" s="261">
        <v>20</v>
      </c>
      <c r="I193" s="261"/>
      <c r="J193" s="214"/>
      <c r="K193" s="16"/>
      <c r="L193" s="1"/>
    </row>
    <row r="194" spans="2:12" s="141" customFormat="1">
      <c r="B194" s="216"/>
      <c r="C194" s="144" t="s">
        <v>1388</v>
      </c>
      <c r="D194" s="145" t="s">
        <v>1952</v>
      </c>
      <c r="E194" s="146"/>
      <c r="F194" s="146"/>
      <c r="G194" s="146">
        <v>20</v>
      </c>
      <c r="H194" s="261">
        <v>20</v>
      </c>
      <c r="I194" s="261"/>
      <c r="J194" s="214"/>
      <c r="K194" s="16"/>
      <c r="L194" s="1"/>
    </row>
    <row r="195" spans="2:12" s="141" customFormat="1">
      <c r="B195" s="216"/>
      <c r="C195" s="144" t="s">
        <v>1173</v>
      </c>
      <c r="D195" s="145" t="s">
        <v>1952</v>
      </c>
      <c r="E195" s="146">
        <v>20</v>
      </c>
      <c r="F195" s="146"/>
      <c r="G195" s="146"/>
      <c r="H195" s="261">
        <v>20</v>
      </c>
      <c r="I195" s="261"/>
      <c r="J195" s="214"/>
      <c r="K195" s="16"/>
      <c r="L195" s="1"/>
    </row>
    <row r="196" spans="2:12" s="141" customFormat="1">
      <c r="B196" s="216"/>
      <c r="C196" s="144" t="s">
        <v>1165</v>
      </c>
      <c r="D196" s="145" t="s">
        <v>1952</v>
      </c>
      <c r="E196" s="146">
        <v>20</v>
      </c>
      <c r="F196" s="146"/>
      <c r="G196" s="146"/>
      <c r="H196" s="261">
        <v>20</v>
      </c>
      <c r="I196" s="261"/>
      <c r="J196" s="214"/>
      <c r="K196" s="16"/>
      <c r="L196" s="1"/>
    </row>
    <row r="197" spans="2:12" s="141" customFormat="1">
      <c r="B197" s="216"/>
      <c r="C197" s="144" t="s">
        <v>1166</v>
      </c>
      <c r="D197" s="145" t="s">
        <v>1952</v>
      </c>
      <c r="E197" s="146">
        <v>10</v>
      </c>
      <c r="F197" s="146"/>
      <c r="G197" s="146">
        <v>10</v>
      </c>
      <c r="H197" s="261">
        <v>20</v>
      </c>
      <c r="I197" s="261"/>
      <c r="J197" s="214"/>
      <c r="K197" s="16"/>
      <c r="L197" s="1"/>
    </row>
    <row r="198" spans="2:12" s="141" customFormat="1">
      <c r="B198" s="216"/>
      <c r="C198" s="136" t="s">
        <v>1390</v>
      </c>
      <c r="D198" s="145" t="s">
        <v>1952</v>
      </c>
      <c r="E198" s="133">
        <v>20</v>
      </c>
      <c r="F198" s="133"/>
      <c r="G198" s="133"/>
      <c r="H198" s="251">
        <v>20</v>
      </c>
      <c r="I198" s="251"/>
      <c r="J198" s="214"/>
      <c r="K198" s="16"/>
      <c r="L198" s="1"/>
    </row>
    <row r="199" spans="2:12" s="141" customFormat="1">
      <c r="B199" s="216"/>
      <c r="C199" s="136" t="s">
        <v>1953</v>
      </c>
      <c r="D199" s="145" t="s">
        <v>1597</v>
      </c>
      <c r="E199" s="133">
        <v>15</v>
      </c>
      <c r="F199" s="133"/>
      <c r="G199" s="133">
        <v>0</v>
      </c>
      <c r="H199" s="251">
        <v>15</v>
      </c>
      <c r="I199" s="251"/>
      <c r="J199" s="214"/>
      <c r="K199" s="16"/>
      <c r="L199" s="1"/>
    </row>
    <row r="200" spans="2:12" s="141" customFormat="1">
      <c r="B200" s="216"/>
      <c r="C200" s="144" t="s">
        <v>1146</v>
      </c>
      <c r="D200" s="145" t="s">
        <v>1597</v>
      </c>
      <c r="E200" s="146">
        <v>15</v>
      </c>
      <c r="F200" s="146"/>
      <c r="G200" s="146"/>
      <c r="H200" s="261">
        <v>15</v>
      </c>
      <c r="I200" s="261"/>
      <c r="J200" s="214"/>
      <c r="K200" s="16"/>
      <c r="L200" s="1"/>
    </row>
    <row r="201" spans="2:12" s="141" customFormat="1">
      <c r="B201" s="216"/>
      <c r="C201" s="136" t="s">
        <v>1954</v>
      </c>
      <c r="D201" s="145" t="s">
        <v>1597</v>
      </c>
      <c r="E201" s="133">
        <v>15</v>
      </c>
      <c r="F201" s="133"/>
      <c r="G201" s="133"/>
      <c r="H201" s="251">
        <v>15</v>
      </c>
      <c r="I201" s="251"/>
      <c r="J201" s="214"/>
      <c r="K201" s="16"/>
      <c r="L201" s="1"/>
    </row>
    <row r="202" spans="2:12" s="141" customFormat="1">
      <c r="B202" s="216"/>
      <c r="C202" s="136" t="s">
        <v>1955</v>
      </c>
      <c r="D202" s="145" t="s">
        <v>1956</v>
      </c>
      <c r="E202" s="133">
        <v>10</v>
      </c>
      <c r="F202" s="133"/>
      <c r="G202" s="133"/>
      <c r="H202" s="251">
        <v>10</v>
      </c>
      <c r="I202" s="251"/>
      <c r="J202" s="214"/>
      <c r="K202" s="16"/>
      <c r="L202" s="1"/>
    </row>
    <row r="203" spans="2:12" s="141" customFormat="1">
      <c r="B203" s="216"/>
      <c r="C203" s="136" t="s">
        <v>1159</v>
      </c>
      <c r="D203" s="145" t="s">
        <v>1956</v>
      </c>
      <c r="E203" s="133"/>
      <c r="F203" s="133"/>
      <c r="G203" s="133">
        <v>10</v>
      </c>
      <c r="H203" s="251">
        <v>10</v>
      </c>
      <c r="I203" s="251"/>
      <c r="J203" s="214"/>
      <c r="K203" s="16"/>
      <c r="L203" s="1"/>
    </row>
    <row r="204" spans="2:12" s="141" customFormat="1">
      <c r="B204" s="216"/>
      <c r="C204" s="136" t="s">
        <v>1076</v>
      </c>
      <c r="D204" s="145" t="s">
        <v>1956</v>
      </c>
      <c r="E204" s="133">
        <v>10</v>
      </c>
      <c r="F204" s="133"/>
      <c r="G204" s="133"/>
      <c r="H204" s="251">
        <v>10</v>
      </c>
      <c r="I204" s="251"/>
      <c r="J204" s="214"/>
      <c r="K204" s="16"/>
      <c r="L204" s="1"/>
    </row>
    <row r="205" spans="2:12" s="141" customFormat="1">
      <c r="B205" s="216"/>
      <c r="C205" s="136" t="s">
        <v>1355</v>
      </c>
      <c r="D205" s="145" t="s">
        <v>1956</v>
      </c>
      <c r="E205" s="133">
        <v>10</v>
      </c>
      <c r="F205" s="133"/>
      <c r="G205" s="133"/>
      <c r="H205" s="251">
        <v>10</v>
      </c>
      <c r="I205" s="251"/>
      <c r="J205" s="214"/>
      <c r="K205" s="16"/>
      <c r="L205" s="1"/>
    </row>
    <row r="206" spans="2:12" s="141" customFormat="1">
      <c r="B206" s="216"/>
      <c r="C206" s="136" t="s">
        <v>1598</v>
      </c>
      <c r="D206" s="145" t="s">
        <v>1956</v>
      </c>
      <c r="E206" s="133">
        <v>10</v>
      </c>
      <c r="F206" s="133"/>
      <c r="G206" s="133"/>
      <c r="H206" s="251">
        <v>10</v>
      </c>
      <c r="I206" s="251"/>
      <c r="J206" s="214"/>
      <c r="K206" s="16"/>
      <c r="L206" s="1"/>
    </row>
    <row r="207" spans="2:12" s="141" customFormat="1">
      <c r="B207" s="216"/>
      <c r="C207" s="136" t="s">
        <v>1343</v>
      </c>
      <c r="D207" s="145" t="s">
        <v>1957</v>
      </c>
      <c r="E207" s="133">
        <v>5</v>
      </c>
      <c r="F207" s="133"/>
      <c r="G207" s="133"/>
      <c r="H207" s="251">
        <v>5</v>
      </c>
      <c r="I207" s="251"/>
      <c r="J207" s="214"/>
      <c r="K207" s="16"/>
      <c r="L207" s="1"/>
    </row>
    <row r="208" spans="2:12" s="141" customFormat="1">
      <c r="B208" s="216"/>
      <c r="C208" s="136" t="s">
        <v>1183</v>
      </c>
      <c r="D208" s="145" t="s">
        <v>1957</v>
      </c>
      <c r="E208" s="133"/>
      <c r="F208" s="133"/>
      <c r="G208" s="133">
        <v>5</v>
      </c>
      <c r="H208" s="251">
        <v>5</v>
      </c>
      <c r="I208" s="251"/>
      <c r="J208" s="214"/>
      <c r="K208" s="16"/>
      <c r="L208" s="1"/>
    </row>
    <row r="209" spans="2:12" s="141" customFormat="1">
      <c r="B209" s="216"/>
      <c r="C209" s="136" t="s">
        <v>1391</v>
      </c>
      <c r="D209" s="145" t="s">
        <v>1957</v>
      </c>
      <c r="E209" s="133">
        <v>5</v>
      </c>
      <c r="F209" s="133"/>
      <c r="G209" s="133"/>
      <c r="H209" s="251">
        <v>5</v>
      </c>
      <c r="I209" s="251"/>
      <c r="J209" s="214"/>
      <c r="K209" s="16"/>
      <c r="L209" s="1"/>
    </row>
    <row r="210" spans="2:12" s="141" customFormat="1">
      <c r="B210" s="216"/>
      <c r="C210" s="136" t="s">
        <v>1405</v>
      </c>
      <c r="D210" s="145" t="s">
        <v>1957</v>
      </c>
      <c r="E210" s="133">
        <v>5</v>
      </c>
      <c r="F210" s="133"/>
      <c r="G210" s="133"/>
      <c r="H210" s="251">
        <v>5</v>
      </c>
      <c r="I210" s="251"/>
      <c r="J210" s="214"/>
      <c r="K210" s="16"/>
      <c r="L210" s="1"/>
    </row>
    <row r="211" spans="2:10" s="141" customFormat="1">
      <c r="B211" s="216"/>
      <c r="D211" s="185"/>
      <c r="E211" s="185"/>
      <c r="F211" s="185"/>
      <c r="G211" s="185"/>
      <c r="H211" s="185"/>
      <c r="I211" s="185"/>
      <c r="J211" s="214"/>
    </row>
    <row r="212" spans="2:10" s="141" customFormat="1">
      <c r="B212" s="216"/>
      <c r="C212" s="220" t="s">
        <v>1958</v>
      </c>
      <c r="D212" s="185"/>
      <c r="E212" s="185"/>
      <c r="F212" s="185"/>
      <c r="G212" s="185"/>
      <c r="H212" s="185"/>
      <c r="I212" s="185"/>
      <c r="J212" s="214"/>
    </row>
    <row r="213" spans="2:10" s="141" customFormat="1" ht="17.25" thickBot="1">
      <c r="B213" s="252"/>
      <c r="C213" s="221" t="s">
        <v>1959</v>
      </c>
      <c r="D213" s="219"/>
      <c r="E213" s="219"/>
      <c r="F213" s="219"/>
      <c r="G213" s="219"/>
      <c r="H213" s="219"/>
      <c r="I213" s="219"/>
      <c r="J213" s="215"/>
    </row>
    <row r="214" spans="2:10">
      <c r="B214" s="141"/>
      <c r="C214" s="377"/>
      <c r="D214" s="185"/>
      <c r="E214" s="185"/>
      <c r="F214" s="185"/>
      <c r="G214" s="185"/>
      <c r="H214" s="185"/>
      <c r="I214" s="185"/>
      <c r="J214" s="141"/>
    </row>
    <row r="215" spans="3:9">
      <c r="C215" s="521" t="s">
        <v>171</v>
      </c>
      <c r="D215" s="521"/>
      <c r="E215" s="521"/>
      <c r="F215" s="521"/>
      <c r="G215" s="521"/>
      <c r="H215" s="521"/>
      <c r="I215" s="521"/>
    </row>
    <row r="216" spans="3:8">
      <c r="C216" s="1" t="s">
        <v>145</v>
      </c>
      <c r="D216" s="1"/>
      <c r="E216" s="1"/>
      <c r="F216" s="1"/>
      <c r="G216" s="1"/>
      <c r="H216" s="1"/>
    </row>
    <row r="217" spans="3:8">
      <c r="C217" s="1" t="s">
        <v>146</v>
      </c>
      <c r="D217" s="1"/>
      <c r="E217" s="1"/>
      <c r="F217" s="1"/>
      <c r="G217" s="1"/>
      <c r="H217" s="1"/>
    </row>
    <row r="218" spans="3:8">
      <c r="C218" s="1" t="s">
        <v>147</v>
      </c>
      <c r="D218" s="1"/>
      <c r="E218" s="1"/>
      <c r="F218" s="1"/>
      <c r="G218" s="1"/>
      <c r="H218" s="1"/>
    </row>
    <row r="219" spans="3:8">
      <c r="C219" s="1"/>
      <c r="D219" s="1"/>
      <c r="E219" s="1"/>
      <c r="F219" s="1"/>
      <c r="G219" s="1"/>
      <c r="H219" s="1"/>
    </row>
    <row r="220" spans="3:8">
      <c r="C220" s="1" t="s">
        <v>172</v>
      </c>
      <c r="D220" s="1"/>
      <c r="E220" s="1"/>
      <c r="F220" s="1"/>
      <c r="G220" s="1"/>
      <c r="H220" s="1"/>
    </row>
    <row r="221" spans="3:8">
      <c r="C221" s="1"/>
      <c r="D221" s="1"/>
      <c r="E221" s="1"/>
      <c r="F221" s="1"/>
      <c r="G221" s="1"/>
      <c r="H221" s="1"/>
    </row>
    <row r="222" spans="3:8">
      <c r="C222" s="1" t="s">
        <v>148</v>
      </c>
      <c r="D222" s="1"/>
      <c r="E222" s="1"/>
      <c r="F222" s="1"/>
      <c r="G222" s="1"/>
      <c r="H222" s="1"/>
    </row>
    <row r="223" spans="3:8">
      <c r="C223" s="1" t="s">
        <v>149</v>
      </c>
      <c r="D223" s="1"/>
      <c r="E223" s="1"/>
      <c r="F223" s="1"/>
      <c r="G223" s="1"/>
      <c r="H223" s="1"/>
    </row>
    <row r="224" spans="3:8">
      <c r="C224" s="1" t="s">
        <v>150</v>
      </c>
      <c r="D224" s="1"/>
      <c r="E224" s="1"/>
      <c r="F224" s="1"/>
      <c r="G224" s="1"/>
      <c r="H224" s="1"/>
    </row>
    <row r="225" spans="3:8">
      <c r="C225" s="1" t="s">
        <v>151</v>
      </c>
      <c r="D225" s="1"/>
      <c r="E225" s="1"/>
      <c r="F225" s="1"/>
      <c r="G225" s="1"/>
      <c r="H225" s="1"/>
    </row>
    <row r="226" spans="3:8">
      <c r="C226" s="1" t="s">
        <v>153</v>
      </c>
      <c r="D226" s="1"/>
      <c r="E226" s="1"/>
      <c r="F226" s="1"/>
      <c r="G226" s="1"/>
      <c r="H226" s="1"/>
    </row>
    <row r="227" spans="3:8">
      <c r="C227" s="1"/>
      <c r="D227" s="1"/>
      <c r="E227" s="1"/>
      <c r="F227" s="1"/>
      <c r="G227" s="1"/>
      <c r="H227" s="1"/>
    </row>
    <row r="228" spans="3:8">
      <c r="C228" s="1" t="s">
        <v>154</v>
      </c>
      <c r="D228" s="1"/>
      <c r="E228" s="1"/>
      <c r="F228" s="1"/>
      <c r="G228" s="1"/>
      <c r="H228" s="1"/>
    </row>
    <row r="229" spans="3:8">
      <c r="C229" s="1" t="s">
        <v>155</v>
      </c>
      <c r="D229" s="1"/>
      <c r="E229" s="1"/>
      <c r="F229" s="1"/>
      <c r="G229" s="1"/>
      <c r="H229" s="1"/>
    </row>
    <row r="230" spans="3:8">
      <c r="C230" s="1"/>
      <c r="D230" s="1"/>
      <c r="E230" s="1"/>
      <c r="F230" s="1"/>
      <c r="G230" s="1"/>
      <c r="H230" s="1"/>
    </row>
    <row r="231" spans="3:8">
      <c r="C231" s="1" t="s">
        <v>156</v>
      </c>
      <c r="D231" s="1"/>
      <c r="E231" s="1"/>
      <c r="F231" s="1"/>
      <c r="G231" s="1"/>
      <c r="H231" s="1"/>
    </row>
    <row r="232" spans="3:8">
      <c r="C232" s="1" t="s">
        <v>157</v>
      </c>
      <c r="D232" s="1"/>
      <c r="E232" s="1"/>
      <c r="F232" s="1"/>
      <c r="G232" s="1"/>
      <c r="H232" s="1"/>
    </row>
    <row r="233" spans="3:8">
      <c r="C233" s="1"/>
      <c r="D233" s="1"/>
      <c r="E233" s="1"/>
      <c r="F233" s="1"/>
      <c r="G233" s="1"/>
      <c r="H233" s="1"/>
    </row>
    <row r="234" spans="3:8">
      <c r="C234" s="1" t="s">
        <v>173</v>
      </c>
      <c r="D234" s="1"/>
      <c r="E234" s="1"/>
      <c r="F234" s="1"/>
      <c r="G234" s="1"/>
      <c r="H234" s="1"/>
    </row>
    <row r="235" spans="3:8">
      <c r="C235" s="1"/>
      <c r="D235" s="1"/>
      <c r="E235" s="1"/>
      <c r="F235" s="1"/>
      <c r="G235" s="1"/>
      <c r="H235" s="1"/>
    </row>
    <row r="236" spans="3:8">
      <c r="C236" s="1" t="s">
        <v>158</v>
      </c>
      <c r="D236" s="1"/>
      <c r="E236" s="1"/>
      <c r="F236" s="1"/>
      <c r="G236" s="1"/>
      <c r="H236" s="1"/>
    </row>
    <row r="237" spans="3:8">
      <c r="C237" s="1" t="s">
        <v>159</v>
      </c>
      <c r="D237" s="1"/>
      <c r="E237" s="1"/>
      <c r="F237" s="1"/>
      <c r="G237" s="1"/>
      <c r="H237" s="1"/>
    </row>
    <row r="238" spans="3:8">
      <c r="C238" s="1"/>
      <c r="D238" s="1"/>
      <c r="E238" s="1"/>
      <c r="F238" s="1"/>
      <c r="G238" s="1"/>
      <c r="H238" s="1"/>
    </row>
    <row r="239" spans="3:8">
      <c r="C239" s="1" t="s">
        <v>160</v>
      </c>
      <c r="D239" s="1"/>
      <c r="E239" s="1"/>
      <c r="F239" s="1"/>
      <c r="G239" s="1"/>
      <c r="H239" s="1"/>
    </row>
    <row r="240" spans="3:8">
      <c r="C240" s="1" t="s">
        <v>161</v>
      </c>
      <c r="D240" s="1"/>
      <c r="E240" s="1"/>
      <c r="F240" s="1"/>
      <c r="G240" s="1"/>
      <c r="H240" s="1"/>
    </row>
    <row r="242" spans="3:9" hidden="1">
      <c r="C242" s="1" t="str">
        <f>C44</f>
        <v>City, University of London</v>
      </c>
      <c r="D242" s="2">
        <f>D44</f>
        <v>39</v>
      </c>
      <c r="E242" s="2">
        <f>E44</f>
        <v>1020</v>
      </c>
      <c r="F242" s="2">
        <f>F44</f>
        <v>160</v>
      </c>
      <c r="G242" s="2">
        <f>G44</f>
        <v>650</v>
      </c>
      <c r="H242" s="2">
        <f>H44</f>
        <v>1830</v>
      </c>
      <c r="I242" s="2"/>
    </row>
    <row r="243" spans="3:9" hidden="1">
      <c r="C243" s="1" t="str">
        <f>C122</f>
        <v>St George's, University of London</v>
      </c>
      <c r="D243" s="2" t="str">
        <f>D122</f>
        <v>=117</v>
      </c>
      <c r="E243" s="2">
        <f>E122</f>
        <v>225</v>
      </c>
      <c r="F243" s="2">
        <f>F122</f>
        <v>90</v>
      </c>
      <c r="G243" s="2">
        <f>G122</f>
        <v>130</v>
      </c>
      <c r="H243" s="2">
        <f>H122</f>
        <v>445</v>
      </c>
      <c r="I243" s="2"/>
    </row>
    <row r="244" spans="3:8" hidden="1">
      <c r="C244" s="1" t="s">
        <v>2048</v>
      </c>
      <c r="D244" s="2">
        <f>D34</f>
        <v>29</v>
      </c>
      <c r="E244" s="2">
        <f>E242+E243</f>
        <v>1245</v>
      </c>
      <c r="F244" s="2">
        <f>F242+F243</f>
        <v>250</v>
      </c>
      <c r="G244" s="2">
        <f>G242+G243</f>
        <v>780</v>
      </c>
      <c r="H244" s="2">
        <f>H242+H243</f>
        <v>2275</v>
      </c>
    </row>
    <row r="245" spans="1:1" hidden="1">
      <c r="A245"/>
    </row>
    <row r="246" spans="3:8" hidden="1">
      <c r="C246" s="1" t="s">
        <v>2049</v>
      </c>
      <c r="H246" s="2">
        <f>PERCENTILE($H$6:$H$210,0.9)</f>
        <v>2898.9999999999986</v>
      </c>
    </row>
    <row r="247" spans="3:8" hidden="1">
      <c r="C247" s="1" t="s">
        <v>2051</v>
      </c>
      <c r="H247" s="2">
        <f>PERCENTILE($H$6:$H$210,0.85)</f>
        <v>2069.0000000000005</v>
      </c>
    </row>
    <row r="248" spans="3:8" hidden="1">
      <c r="C248" s="1" t="s">
        <v>2050</v>
      </c>
      <c r="H248" s="2">
        <f>PERCENTILE($H$6:$H$210,0.8)</f>
        <v>1761</v>
      </c>
    </row>
    <row r="253" customHeight="1"/>
    <row r="254" customHeight="1"/>
    <row r="256" customHeight="1"/>
    <row r="257" customHeight="1"/>
    <row r="259" customHeight="1"/>
    <row r="260" customHeight="1"/>
    <row r="264" customHeight="1"/>
    <row r="265" customHeight="1"/>
    <row r="267" customHeight="1"/>
    <row r="268" customHeight="1"/>
    <row r="270" customHeight="1"/>
    <row r="272" customHeight="1"/>
    <row r="274" customHeight="1"/>
    <row r="276" customHeight="1"/>
    <row r="277" customHeight="1"/>
    <row r="279" customHeight="1"/>
    <row r="280" customHeight="1"/>
    <row r="282" customHeight="1"/>
    <row r="284" customHeight="1"/>
    <row r="286" customHeight="1"/>
    <row r="288" customHeight="1"/>
    <row r="289" customHeight="1"/>
    <row r="290" customHeight="1"/>
    <row r="291" customHeight="1"/>
    <row r="293" customHeight="1"/>
    <row r="295" customHeight="1"/>
    <row r="297" customHeight="1"/>
    <row r="299" customHeight="1"/>
    <row r="301" customHeight="1"/>
    <row r="303" customHeight="1"/>
    <row r="305" customHeight="1"/>
    <row r="306" customHeight="1"/>
    <row r="308" customHeight="1"/>
    <row r="310" customHeight="1"/>
    <row r="312" customHeight="1"/>
    <row r="314" customHeight="1"/>
  </sheetData>
  <autoFilter ref="C5:I210"/>
  <mergeCells count="27">
    <mergeCell ref="C239:H239"/>
    <mergeCell ref="C240:H240"/>
    <mergeCell ref="C3:H3"/>
    <mergeCell ref="C234:H234"/>
    <mergeCell ref="C235:H235"/>
    <mergeCell ref="C236:H236"/>
    <mergeCell ref="C237:H237"/>
    <mergeCell ref="C238:H238"/>
    <mergeCell ref="C229:H229"/>
    <mergeCell ref="C230:H230"/>
    <mergeCell ref="C231:H231"/>
    <mergeCell ref="C232:H232"/>
    <mergeCell ref="C233:H233"/>
    <mergeCell ref="C224:H224"/>
    <mergeCell ref="C225:H225"/>
    <mergeCell ref="C226:H226"/>
    <mergeCell ref="C228:H228"/>
    <mergeCell ref="C219:H219"/>
    <mergeCell ref="C220:H220"/>
    <mergeCell ref="C221:H221"/>
    <mergeCell ref="C222:H222"/>
    <mergeCell ref="C223:H223"/>
    <mergeCell ref="C215:H215"/>
    <mergeCell ref="C216:H216"/>
    <mergeCell ref="C217:H217"/>
    <mergeCell ref="C218:H218"/>
    <mergeCell ref="C227:H227"/>
  </mergeCells>
  <hyperlinks>
    <hyperlink ref="C4" location="Contents!A1" display="Click here to return to contents"/>
  </hyperlinks>
  <pageMargins left="0.75" right="0.75" top="1" bottom="1" header="0.5" footer="0.5"/>
  <pageSetup paperSize="9" scale="24"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2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5">
    <tabColor theme="9" tint="0.79998168889431442"/>
    <pageSetUpPr fitToPage="1"/>
  </sheetPr>
  <dimension ref="A1:J312"/>
  <sheetViews>
    <sheetView topLeftCell="A1" view="normal" workbookViewId="0">
      <pane ySplit="5" topLeftCell="A114" activePane="bottomLeft" state="frozen"/>
      <selection pane="bottomLeft" activeCell="C124" sqref="C124"/>
    </sheetView>
  </sheetViews>
  <sheetFormatPr defaultColWidth="9.28515625" defaultRowHeight="16.5"/>
  <cols>
    <col min="1" max="1" width="8.5703125" style="1" customWidth="1"/>
    <col min="2" max="2" width="2.7109375" style="1" customWidth="1"/>
    <col min="3" max="3" width="47.5703125" style="1" customWidth="1"/>
    <col min="4" max="4" width="13.41796875" style="1" customWidth="1"/>
    <col min="5" max="9" width="13.7109375" style="1" customWidth="1"/>
    <col min="10" max="10" width="2.7109375" style="1" customWidth="1"/>
    <col min="11" max="16384" width="9.27734375" style="1" customWidth="1"/>
  </cols>
  <sheetData>
    <row r="1" ht="15" customHeight="1" thickBot="1"/>
    <row r="2" spans="2:10">
      <c r="B2" s="4"/>
      <c r="C2" s="5"/>
      <c r="D2" s="11"/>
      <c r="E2" s="11"/>
      <c r="F2" s="11"/>
      <c r="G2" s="11"/>
      <c r="H2" s="11"/>
      <c r="I2" s="11"/>
      <c r="J2" s="6"/>
    </row>
    <row r="3" spans="2:10" s="141" customFormat="1">
      <c r="B3" s="216"/>
      <c r="C3" s="213" t="s">
        <v>1973</v>
      </c>
      <c r="D3" s="185"/>
      <c r="E3" s="185"/>
      <c r="F3" s="185"/>
      <c r="G3" s="185"/>
      <c r="H3" s="185"/>
      <c r="I3" s="185"/>
      <c r="J3" s="214"/>
    </row>
    <row r="4" spans="2:10" s="141" customFormat="1" ht="39">
      <c r="B4" s="216"/>
      <c r="C4" s="376" t="s">
        <v>772</v>
      </c>
      <c r="D4" s="185"/>
      <c r="E4" s="185"/>
      <c r="F4" s="185"/>
      <c r="G4" s="185"/>
      <c r="H4" s="222" t="s">
        <v>605</v>
      </c>
      <c r="I4" s="222"/>
      <c r="J4" s="214"/>
    </row>
    <row r="5" spans="2:10" s="141" customFormat="1" ht="49.5">
      <c r="B5" s="216"/>
      <c r="C5" s="223" t="s">
        <v>222</v>
      </c>
      <c r="D5" s="142" t="s">
        <v>1961</v>
      </c>
      <c r="E5" s="142" t="s">
        <v>1962</v>
      </c>
      <c r="F5" s="142" t="s">
        <v>1963</v>
      </c>
      <c r="G5" s="142" t="s">
        <v>1964</v>
      </c>
      <c r="H5" s="217" t="s">
        <v>1965</v>
      </c>
      <c r="I5" s="217" t="s">
        <v>1966</v>
      </c>
      <c r="J5" s="214"/>
    </row>
    <row r="6" spans="2:10">
      <c r="B6" s="7"/>
      <c r="C6" s="144" t="s">
        <v>237</v>
      </c>
      <c r="D6" s="145">
        <v>1</v>
      </c>
      <c r="E6" s="267">
        <v>1210</v>
      </c>
      <c r="F6" s="267">
        <v>3440</v>
      </c>
      <c r="G6" s="267">
        <v>2785</v>
      </c>
      <c r="H6" s="226">
        <v>7435</v>
      </c>
      <c r="I6" s="226"/>
      <c r="J6" s="8"/>
    </row>
    <row r="7" spans="2:10">
      <c r="B7" s="7"/>
      <c r="C7" s="144" t="s">
        <v>218</v>
      </c>
      <c r="D7" s="145">
        <v>2</v>
      </c>
      <c r="E7" s="267">
        <v>235</v>
      </c>
      <c r="F7" s="267">
        <v>4525</v>
      </c>
      <c r="G7" s="267">
        <v>1990</v>
      </c>
      <c r="H7" s="226">
        <v>6750</v>
      </c>
      <c r="I7" s="226"/>
      <c r="J7" s="8"/>
    </row>
    <row r="8" spans="2:10">
      <c r="B8" s="7"/>
      <c r="C8" s="144" t="s">
        <v>213</v>
      </c>
      <c r="D8" s="145">
        <v>3</v>
      </c>
      <c r="E8" s="267">
        <v>245</v>
      </c>
      <c r="F8" s="267">
        <v>3665</v>
      </c>
      <c r="G8" s="267">
        <v>1615</v>
      </c>
      <c r="H8" s="226">
        <v>5525</v>
      </c>
      <c r="I8" s="226"/>
      <c r="J8" s="8"/>
    </row>
    <row r="9" spans="2:10">
      <c r="B9" s="7"/>
      <c r="C9" s="144" t="s">
        <v>174</v>
      </c>
      <c r="D9" s="145">
        <v>4</v>
      </c>
      <c r="E9" s="267">
        <v>1205</v>
      </c>
      <c r="F9" s="267">
        <v>1965</v>
      </c>
      <c r="G9" s="267">
        <v>1930</v>
      </c>
      <c r="H9" s="226">
        <v>5100</v>
      </c>
      <c r="I9" s="226"/>
      <c r="J9" s="8"/>
    </row>
    <row r="10" spans="2:10">
      <c r="B10" s="7"/>
      <c r="C10" s="144" t="s">
        <v>175</v>
      </c>
      <c r="D10" s="145">
        <v>5</v>
      </c>
      <c r="E10" s="267">
        <v>895</v>
      </c>
      <c r="F10" s="267">
        <v>1890</v>
      </c>
      <c r="G10" s="267">
        <v>2225</v>
      </c>
      <c r="H10" s="226">
        <v>5010</v>
      </c>
      <c r="I10" s="226"/>
      <c r="J10" s="8"/>
    </row>
    <row r="11" spans="2:10">
      <c r="B11" s="7"/>
      <c r="C11" s="144" t="s">
        <v>240</v>
      </c>
      <c r="D11" s="145">
        <v>6</v>
      </c>
      <c r="E11" s="267">
        <v>840</v>
      </c>
      <c r="F11" s="267">
        <v>1795</v>
      </c>
      <c r="G11" s="267">
        <v>1890</v>
      </c>
      <c r="H11" s="226">
        <v>4525</v>
      </c>
      <c r="I11" s="226"/>
      <c r="J11" s="8"/>
    </row>
    <row r="12" spans="2:10">
      <c r="B12" s="7"/>
      <c r="C12" s="144" t="s">
        <v>214</v>
      </c>
      <c r="D12" s="145">
        <v>7</v>
      </c>
      <c r="E12" s="267">
        <v>380</v>
      </c>
      <c r="F12" s="267">
        <v>2240</v>
      </c>
      <c r="G12" s="267">
        <v>1390</v>
      </c>
      <c r="H12" s="226">
        <v>4010</v>
      </c>
      <c r="I12" s="226"/>
      <c r="J12" s="8"/>
    </row>
    <row r="13" spans="2:10">
      <c r="B13" s="7"/>
      <c r="C13" s="144" t="s">
        <v>178</v>
      </c>
      <c r="D13" s="145">
        <v>8</v>
      </c>
      <c r="E13" s="267">
        <v>1110</v>
      </c>
      <c r="F13" s="267">
        <v>1275</v>
      </c>
      <c r="G13" s="267">
        <v>1475</v>
      </c>
      <c r="H13" s="226">
        <v>3860</v>
      </c>
      <c r="I13" s="226"/>
      <c r="J13" s="8"/>
    </row>
    <row r="14" spans="2:10">
      <c r="B14" s="7"/>
      <c r="C14" s="144" t="s">
        <v>211</v>
      </c>
      <c r="D14" s="145">
        <v>9</v>
      </c>
      <c r="E14" s="267">
        <v>800</v>
      </c>
      <c r="F14" s="267">
        <v>1350</v>
      </c>
      <c r="G14" s="267">
        <v>1555</v>
      </c>
      <c r="H14" s="226">
        <v>3705</v>
      </c>
      <c r="I14" s="226"/>
      <c r="J14" s="8"/>
    </row>
    <row r="15" spans="2:10">
      <c r="B15" s="7"/>
      <c r="C15" s="144" t="s">
        <v>215</v>
      </c>
      <c r="D15" s="145">
        <v>10</v>
      </c>
      <c r="E15" s="267">
        <v>870</v>
      </c>
      <c r="F15" s="267">
        <v>1060</v>
      </c>
      <c r="G15" s="267">
        <v>1755</v>
      </c>
      <c r="H15" s="226">
        <v>3685</v>
      </c>
      <c r="I15" s="226"/>
      <c r="J15" s="8"/>
    </row>
    <row r="16" spans="2:10">
      <c r="B16" s="7"/>
      <c r="C16" s="144" t="s">
        <v>241</v>
      </c>
      <c r="D16" s="145">
        <v>11</v>
      </c>
      <c r="E16" s="267">
        <v>790</v>
      </c>
      <c r="F16" s="267">
        <v>1145</v>
      </c>
      <c r="G16" s="267">
        <v>1555</v>
      </c>
      <c r="H16" s="226">
        <v>3490</v>
      </c>
      <c r="I16" s="226"/>
      <c r="J16" s="8"/>
    </row>
    <row r="17" spans="2:10">
      <c r="B17" s="7"/>
      <c r="C17" s="144" t="s">
        <v>176</v>
      </c>
      <c r="D17" s="145">
        <v>12</v>
      </c>
      <c r="E17" s="267">
        <v>650</v>
      </c>
      <c r="F17" s="267">
        <v>1435</v>
      </c>
      <c r="G17" s="146">
        <v>1355</v>
      </c>
      <c r="H17" s="226">
        <v>3440</v>
      </c>
      <c r="I17" s="226"/>
      <c r="J17" s="8"/>
    </row>
    <row r="18" spans="2:10">
      <c r="B18" s="7"/>
      <c r="C18" s="144" t="s">
        <v>212</v>
      </c>
      <c r="D18" s="145">
        <v>13</v>
      </c>
      <c r="E18" s="267">
        <v>760</v>
      </c>
      <c r="F18" s="267">
        <v>1245</v>
      </c>
      <c r="G18" s="267">
        <v>1425</v>
      </c>
      <c r="H18" s="226">
        <v>3430</v>
      </c>
      <c r="I18" s="226"/>
      <c r="J18" s="8"/>
    </row>
    <row r="19" spans="2:10">
      <c r="B19" s="7"/>
      <c r="C19" s="144" t="s">
        <v>321</v>
      </c>
      <c r="D19" s="145">
        <v>14</v>
      </c>
      <c r="E19" s="267">
        <v>1950</v>
      </c>
      <c r="F19" s="267">
        <v>155</v>
      </c>
      <c r="G19" s="267">
        <v>1195</v>
      </c>
      <c r="H19" s="226">
        <v>3300</v>
      </c>
      <c r="I19" s="226"/>
      <c r="J19" s="8"/>
    </row>
    <row r="20" spans="2:10">
      <c r="B20" s="7"/>
      <c r="C20" s="144" t="s">
        <v>177</v>
      </c>
      <c r="D20" s="145">
        <v>15</v>
      </c>
      <c r="E20" s="267">
        <v>830</v>
      </c>
      <c r="F20" s="267">
        <v>910</v>
      </c>
      <c r="G20" s="267">
        <v>1310</v>
      </c>
      <c r="H20" s="226">
        <v>3050</v>
      </c>
      <c r="I20" s="226"/>
      <c r="J20" s="8"/>
    </row>
    <row r="21" spans="2:10">
      <c r="B21" s="7"/>
      <c r="C21" s="144" t="s">
        <v>274</v>
      </c>
      <c r="D21" s="145">
        <v>16</v>
      </c>
      <c r="E21" s="267">
        <v>720</v>
      </c>
      <c r="F21" s="267">
        <v>895</v>
      </c>
      <c r="G21" s="267">
        <v>1245</v>
      </c>
      <c r="H21" s="226">
        <v>2860</v>
      </c>
      <c r="I21" s="226"/>
      <c r="J21" s="8"/>
    </row>
    <row r="22" spans="2:10">
      <c r="B22" s="7"/>
      <c r="C22" s="144" t="s">
        <v>216</v>
      </c>
      <c r="D22" s="145">
        <v>17</v>
      </c>
      <c r="E22" s="267">
        <v>700</v>
      </c>
      <c r="F22" s="267">
        <v>855</v>
      </c>
      <c r="G22" s="267">
        <v>1260</v>
      </c>
      <c r="H22" s="226">
        <v>2815</v>
      </c>
      <c r="I22" s="226"/>
      <c r="J22" s="8"/>
    </row>
    <row r="23" spans="2:10">
      <c r="B23" s="7"/>
      <c r="C23" s="144" t="s">
        <v>220</v>
      </c>
      <c r="D23" s="145">
        <v>18</v>
      </c>
      <c r="E23" s="267">
        <v>890</v>
      </c>
      <c r="F23" s="267">
        <v>730</v>
      </c>
      <c r="G23" s="267">
        <v>1175</v>
      </c>
      <c r="H23" s="226">
        <v>2795</v>
      </c>
      <c r="I23" s="226"/>
      <c r="J23" s="8"/>
    </row>
    <row r="24" spans="2:10">
      <c r="B24" s="7"/>
      <c r="C24" s="144" t="s">
        <v>179</v>
      </c>
      <c r="D24" s="145">
        <v>19</v>
      </c>
      <c r="E24" s="267">
        <v>410</v>
      </c>
      <c r="F24" s="267">
        <v>930</v>
      </c>
      <c r="G24" s="267">
        <v>1365</v>
      </c>
      <c r="H24" s="226">
        <v>2705</v>
      </c>
      <c r="I24" s="226"/>
      <c r="J24" s="8"/>
    </row>
    <row r="25" spans="2:10">
      <c r="B25" s="7"/>
      <c r="C25" s="144" t="s">
        <v>219</v>
      </c>
      <c r="D25" s="145">
        <v>20</v>
      </c>
      <c r="E25" s="267">
        <v>500</v>
      </c>
      <c r="F25" s="267">
        <v>785</v>
      </c>
      <c r="G25" s="267">
        <v>1260</v>
      </c>
      <c r="H25" s="226">
        <v>2545</v>
      </c>
      <c r="I25" s="226"/>
      <c r="J25" s="8"/>
    </row>
    <row r="26" spans="2:10">
      <c r="B26" s="7"/>
      <c r="C26" s="144" t="s">
        <v>632</v>
      </c>
      <c r="D26" s="145">
        <v>21</v>
      </c>
      <c r="E26" s="267">
        <v>620</v>
      </c>
      <c r="F26" s="267">
        <v>745</v>
      </c>
      <c r="G26" s="267">
        <v>1140</v>
      </c>
      <c r="H26" s="226">
        <v>2505</v>
      </c>
      <c r="I26" s="226"/>
      <c r="J26" s="8"/>
    </row>
    <row r="27" spans="2:10">
      <c r="B27" s="7"/>
      <c r="C27" s="144" t="s">
        <v>338</v>
      </c>
      <c r="D27" s="145">
        <v>22</v>
      </c>
      <c r="E27" s="267">
        <v>1790</v>
      </c>
      <c r="F27" s="267"/>
      <c r="G27" s="267">
        <v>615</v>
      </c>
      <c r="H27" s="226">
        <v>2405</v>
      </c>
      <c r="I27" s="226"/>
      <c r="J27" s="8"/>
    </row>
    <row r="28" spans="2:10">
      <c r="B28" s="7"/>
      <c r="C28" s="144" t="s">
        <v>340</v>
      </c>
      <c r="D28" s="145">
        <v>23</v>
      </c>
      <c r="E28" s="267">
        <v>745</v>
      </c>
      <c r="F28" s="267"/>
      <c r="G28" s="267">
        <v>1650</v>
      </c>
      <c r="H28" s="226">
        <v>2395</v>
      </c>
      <c r="I28" s="226"/>
      <c r="J28" s="8"/>
    </row>
    <row r="29" spans="2:10">
      <c r="B29" s="7"/>
      <c r="C29" s="144" t="s">
        <v>57</v>
      </c>
      <c r="D29" s="145">
        <v>24</v>
      </c>
      <c r="E29" s="267">
        <v>515</v>
      </c>
      <c r="F29" s="267">
        <v>750</v>
      </c>
      <c r="G29" s="146">
        <v>955</v>
      </c>
      <c r="H29" s="226">
        <v>2220</v>
      </c>
      <c r="I29" s="226"/>
      <c r="J29" s="8"/>
    </row>
    <row r="30" spans="2:10">
      <c r="B30" s="7"/>
      <c r="C30" s="144" t="s">
        <v>180</v>
      </c>
      <c r="D30" s="145">
        <v>25</v>
      </c>
      <c r="E30" s="267">
        <v>470</v>
      </c>
      <c r="F30" s="267">
        <v>405</v>
      </c>
      <c r="G30" s="267">
        <v>1185</v>
      </c>
      <c r="H30" s="226">
        <v>2060</v>
      </c>
      <c r="I30" s="226"/>
      <c r="J30" s="8"/>
    </row>
    <row r="31" spans="2:10">
      <c r="B31" s="7"/>
      <c r="C31" s="144" t="s">
        <v>182</v>
      </c>
      <c r="D31" s="145">
        <v>26</v>
      </c>
      <c r="E31" s="267">
        <v>425</v>
      </c>
      <c r="F31" s="267">
        <v>625</v>
      </c>
      <c r="G31" s="267">
        <v>965</v>
      </c>
      <c r="H31" s="226">
        <v>2015</v>
      </c>
      <c r="I31" s="226"/>
      <c r="J31" s="8"/>
    </row>
    <row r="32" spans="2:10">
      <c r="B32" s="7"/>
      <c r="C32" s="144" t="s">
        <v>324</v>
      </c>
      <c r="D32" s="145">
        <v>27</v>
      </c>
      <c r="E32" s="267">
        <v>945</v>
      </c>
      <c r="F32" s="267">
        <v>80</v>
      </c>
      <c r="G32" s="267">
        <v>930</v>
      </c>
      <c r="H32" s="226">
        <v>1955</v>
      </c>
      <c r="I32" s="226"/>
      <c r="J32" s="8"/>
    </row>
    <row r="33" spans="2:10">
      <c r="B33" s="7"/>
      <c r="C33" s="144" t="s">
        <v>330</v>
      </c>
      <c r="D33" s="145">
        <v>28</v>
      </c>
      <c r="E33" s="267">
        <v>330</v>
      </c>
      <c r="F33" s="267">
        <v>5</v>
      </c>
      <c r="G33" s="267">
        <v>1520</v>
      </c>
      <c r="H33" s="226">
        <v>1855</v>
      </c>
      <c r="I33" s="226"/>
      <c r="J33" s="8"/>
    </row>
    <row r="34" spans="2:10">
      <c r="B34" s="7"/>
      <c r="C34" s="144" t="s">
        <v>335</v>
      </c>
      <c r="D34" s="145">
        <v>29</v>
      </c>
      <c r="E34" s="267">
        <v>1410</v>
      </c>
      <c r="F34" s="267">
        <v>0</v>
      </c>
      <c r="G34" s="267">
        <v>415</v>
      </c>
      <c r="H34" s="226">
        <v>1825</v>
      </c>
      <c r="I34" s="226"/>
      <c r="J34" s="8"/>
    </row>
    <row r="35" spans="2:10">
      <c r="B35" s="7"/>
      <c r="C35" s="144" t="s">
        <v>486</v>
      </c>
      <c r="D35" s="145">
        <v>30</v>
      </c>
      <c r="E35" s="267">
        <v>150</v>
      </c>
      <c r="F35" s="267">
        <v>180</v>
      </c>
      <c r="G35" s="267">
        <v>1420</v>
      </c>
      <c r="H35" s="226">
        <v>1750</v>
      </c>
      <c r="I35" s="226"/>
      <c r="J35" s="8"/>
    </row>
    <row r="36" spans="2:10">
      <c r="B36" s="7"/>
      <c r="C36" s="144" t="s">
        <v>325</v>
      </c>
      <c r="D36" s="145">
        <v>31</v>
      </c>
      <c r="E36" s="267">
        <v>170</v>
      </c>
      <c r="F36" s="146">
        <v>175</v>
      </c>
      <c r="G36" s="146">
        <v>1385</v>
      </c>
      <c r="H36" s="226">
        <v>1730</v>
      </c>
      <c r="I36" s="226"/>
      <c r="J36" s="8"/>
    </row>
    <row r="37" spans="2:10">
      <c r="B37" s="7"/>
      <c r="C37" s="144" t="s">
        <v>328</v>
      </c>
      <c r="D37" s="145">
        <v>32</v>
      </c>
      <c r="E37" s="267">
        <v>395</v>
      </c>
      <c r="F37" s="267">
        <v>535</v>
      </c>
      <c r="G37" s="267">
        <v>740</v>
      </c>
      <c r="H37" s="226">
        <v>1670</v>
      </c>
      <c r="I37" s="226"/>
      <c r="J37" s="8"/>
    </row>
    <row r="38" spans="2:10">
      <c r="B38" s="7"/>
      <c r="C38" s="144" t="s">
        <v>350</v>
      </c>
      <c r="D38" s="145">
        <v>33</v>
      </c>
      <c r="E38" s="267">
        <v>675</v>
      </c>
      <c r="F38" s="146">
        <v>440</v>
      </c>
      <c r="G38" s="146">
        <v>550</v>
      </c>
      <c r="H38" s="226">
        <v>1665</v>
      </c>
      <c r="I38" s="226"/>
      <c r="J38" s="8"/>
    </row>
    <row r="39" spans="2:10">
      <c r="B39" s="7"/>
      <c r="C39" s="144" t="s">
        <v>322</v>
      </c>
      <c r="D39" s="145">
        <v>34</v>
      </c>
      <c r="E39" s="267">
        <v>445</v>
      </c>
      <c r="F39" s="267">
        <v>445</v>
      </c>
      <c r="G39" s="267">
        <v>695</v>
      </c>
      <c r="H39" s="226">
        <v>1585</v>
      </c>
      <c r="I39" s="226"/>
      <c r="J39" s="8"/>
    </row>
    <row r="40" spans="2:10">
      <c r="B40" s="7"/>
      <c r="C40" s="144" t="s">
        <v>327</v>
      </c>
      <c r="D40" s="145">
        <v>35</v>
      </c>
      <c r="E40" s="267">
        <v>575</v>
      </c>
      <c r="F40" s="267">
        <v>310</v>
      </c>
      <c r="G40" s="267">
        <v>675</v>
      </c>
      <c r="H40" s="226">
        <v>1560</v>
      </c>
      <c r="I40" s="226"/>
      <c r="J40" s="8"/>
    </row>
    <row r="41" spans="2:10">
      <c r="B41" s="7"/>
      <c r="C41" s="144" t="s">
        <v>329</v>
      </c>
      <c r="D41" s="145">
        <v>36</v>
      </c>
      <c r="E41" s="267">
        <v>565</v>
      </c>
      <c r="F41" s="146">
        <v>530</v>
      </c>
      <c r="G41" s="146">
        <v>460</v>
      </c>
      <c r="H41" s="226">
        <v>1555</v>
      </c>
      <c r="I41" s="226"/>
      <c r="J41" s="8"/>
    </row>
    <row r="42" spans="2:10">
      <c r="B42" s="7"/>
      <c r="C42" s="144" t="s">
        <v>336</v>
      </c>
      <c r="D42" s="145">
        <v>37</v>
      </c>
      <c r="E42" s="267">
        <v>170</v>
      </c>
      <c r="F42" s="146">
        <v>105</v>
      </c>
      <c r="G42" s="146">
        <v>1235</v>
      </c>
      <c r="H42" s="226">
        <v>1510</v>
      </c>
      <c r="I42" s="226"/>
      <c r="J42" s="8"/>
    </row>
    <row r="43" spans="2:10">
      <c r="B43" s="7"/>
      <c r="C43" s="144" t="s">
        <v>353</v>
      </c>
      <c r="D43" s="145" t="s">
        <v>449</v>
      </c>
      <c r="E43" s="267">
        <v>275</v>
      </c>
      <c r="F43" s="146">
        <v>30</v>
      </c>
      <c r="G43" s="146">
        <v>1185</v>
      </c>
      <c r="H43" s="226">
        <v>1490</v>
      </c>
      <c r="I43" s="226"/>
      <c r="J43" s="8"/>
    </row>
    <row r="44" spans="2:10">
      <c r="B44" s="7"/>
      <c r="C44" s="144" t="s">
        <v>349</v>
      </c>
      <c r="D44" s="145" t="s">
        <v>449</v>
      </c>
      <c r="E44" s="267">
        <v>245</v>
      </c>
      <c r="F44" s="267">
        <v>145</v>
      </c>
      <c r="G44" s="267">
        <v>1100</v>
      </c>
      <c r="H44" s="226">
        <v>1490</v>
      </c>
      <c r="I44" s="226"/>
      <c r="J44" s="8"/>
    </row>
    <row r="45" spans="2:10">
      <c r="B45" s="7"/>
      <c r="C45" s="144" t="s">
        <v>326</v>
      </c>
      <c r="D45" s="145">
        <v>40</v>
      </c>
      <c r="E45" s="267">
        <v>425</v>
      </c>
      <c r="F45" s="146">
        <v>265</v>
      </c>
      <c r="G45" s="146">
        <v>790</v>
      </c>
      <c r="H45" s="226">
        <v>1480</v>
      </c>
      <c r="I45" s="226"/>
      <c r="J45" s="8"/>
    </row>
    <row r="46" spans="2:10">
      <c r="B46" s="7"/>
      <c r="C46" s="144" t="s">
        <v>344</v>
      </c>
      <c r="D46" s="145">
        <v>41</v>
      </c>
      <c r="E46" s="267">
        <v>225</v>
      </c>
      <c r="F46" s="267">
        <v>360</v>
      </c>
      <c r="G46" s="267">
        <v>890</v>
      </c>
      <c r="H46" s="226">
        <v>1475</v>
      </c>
      <c r="I46" s="226"/>
      <c r="J46" s="8"/>
    </row>
    <row r="47" spans="2:10">
      <c r="B47" s="7"/>
      <c r="C47" s="144" t="s">
        <v>323</v>
      </c>
      <c r="D47" s="145">
        <v>42</v>
      </c>
      <c r="E47" s="267">
        <v>255</v>
      </c>
      <c r="F47" s="267">
        <v>40</v>
      </c>
      <c r="G47" s="267">
        <v>1130</v>
      </c>
      <c r="H47" s="226">
        <v>1425</v>
      </c>
      <c r="I47" s="226"/>
      <c r="J47" s="8"/>
    </row>
    <row r="48" spans="2:10">
      <c r="B48" s="7"/>
      <c r="C48" s="144" t="s">
        <v>346</v>
      </c>
      <c r="D48" s="145">
        <v>43</v>
      </c>
      <c r="E48" s="267">
        <v>400</v>
      </c>
      <c r="F48" s="267">
        <v>10</v>
      </c>
      <c r="G48" s="267">
        <v>1000</v>
      </c>
      <c r="H48" s="226">
        <v>1410</v>
      </c>
      <c r="I48" s="226"/>
      <c r="J48" s="8"/>
    </row>
    <row r="49" spans="2:10">
      <c r="B49" s="7"/>
      <c r="C49" s="144" t="s">
        <v>347</v>
      </c>
      <c r="D49" s="145">
        <v>44</v>
      </c>
      <c r="E49" s="267">
        <v>310</v>
      </c>
      <c r="F49" s="267">
        <v>300</v>
      </c>
      <c r="G49" s="146">
        <v>770</v>
      </c>
      <c r="H49" s="226">
        <v>1380</v>
      </c>
      <c r="I49" s="226"/>
      <c r="J49" s="8"/>
    </row>
    <row r="50" spans="2:10">
      <c r="B50" s="7"/>
      <c r="C50" s="144" t="s">
        <v>341</v>
      </c>
      <c r="D50" s="145">
        <v>45</v>
      </c>
      <c r="E50" s="267">
        <v>290</v>
      </c>
      <c r="F50" s="267">
        <v>315</v>
      </c>
      <c r="G50" s="267">
        <v>740</v>
      </c>
      <c r="H50" s="226">
        <v>1345</v>
      </c>
      <c r="I50" s="226"/>
      <c r="J50" s="8"/>
    </row>
    <row r="51" spans="2:10">
      <c r="B51" s="7"/>
      <c r="C51" s="144" t="s">
        <v>333</v>
      </c>
      <c r="D51" s="145">
        <v>46</v>
      </c>
      <c r="E51" s="267">
        <v>365</v>
      </c>
      <c r="F51" s="146">
        <v>295</v>
      </c>
      <c r="G51" s="146">
        <v>650</v>
      </c>
      <c r="H51" s="226">
        <v>1310</v>
      </c>
      <c r="I51" s="226"/>
      <c r="J51" s="8"/>
    </row>
    <row r="52" spans="2:10">
      <c r="B52" s="7"/>
      <c r="C52" s="144" t="s">
        <v>331</v>
      </c>
      <c r="D52" s="145">
        <v>47</v>
      </c>
      <c r="E52" s="267">
        <v>375</v>
      </c>
      <c r="F52" s="146">
        <v>305</v>
      </c>
      <c r="G52" s="146">
        <v>615</v>
      </c>
      <c r="H52" s="226">
        <v>1295</v>
      </c>
      <c r="I52" s="226"/>
      <c r="J52" s="8"/>
    </row>
    <row r="53" spans="2:10">
      <c r="B53" s="7"/>
      <c r="C53" s="144" t="s">
        <v>249</v>
      </c>
      <c r="D53" s="145">
        <v>48</v>
      </c>
      <c r="E53" s="267">
        <v>350</v>
      </c>
      <c r="F53" s="267">
        <v>315</v>
      </c>
      <c r="G53" s="267">
        <v>625</v>
      </c>
      <c r="H53" s="226">
        <v>1290</v>
      </c>
      <c r="I53" s="226"/>
      <c r="J53" s="8"/>
    </row>
    <row r="54" spans="2:10">
      <c r="B54" s="7"/>
      <c r="C54" s="144" t="s">
        <v>332</v>
      </c>
      <c r="D54" s="145">
        <v>49</v>
      </c>
      <c r="E54" s="267">
        <v>250</v>
      </c>
      <c r="F54" s="267">
        <v>350</v>
      </c>
      <c r="G54" s="267">
        <v>680</v>
      </c>
      <c r="H54" s="226">
        <v>1280</v>
      </c>
      <c r="I54" s="226"/>
      <c r="J54" s="8"/>
    </row>
    <row r="55" spans="2:10">
      <c r="B55" s="7"/>
      <c r="C55" s="144" t="s">
        <v>1294</v>
      </c>
      <c r="D55" s="145">
        <v>50</v>
      </c>
      <c r="E55" s="267">
        <v>295</v>
      </c>
      <c r="F55" s="146">
        <v>335</v>
      </c>
      <c r="G55" s="146">
        <v>620</v>
      </c>
      <c r="H55" s="226">
        <v>1250</v>
      </c>
      <c r="I55" s="226"/>
      <c r="J55" s="8"/>
    </row>
    <row r="56" spans="2:10">
      <c r="B56" s="7"/>
      <c r="C56" s="144" t="s">
        <v>339</v>
      </c>
      <c r="D56" s="145" t="s">
        <v>1234</v>
      </c>
      <c r="E56" s="267">
        <v>340</v>
      </c>
      <c r="F56" s="146">
        <v>35</v>
      </c>
      <c r="G56" s="146">
        <v>855</v>
      </c>
      <c r="H56" s="226">
        <v>1230</v>
      </c>
      <c r="I56" s="226"/>
      <c r="J56" s="8"/>
    </row>
    <row r="57" spans="2:10">
      <c r="B57" s="7"/>
      <c r="C57" s="144" t="s">
        <v>342</v>
      </c>
      <c r="D57" s="145" t="s">
        <v>1234</v>
      </c>
      <c r="E57" s="267">
        <v>365</v>
      </c>
      <c r="F57" s="146">
        <v>25</v>
      </c>
      <c r="G57" s="146">
        <v>840</v>
      </c>
      <c r="H57" s="226">
        <v>1230</v>
      </c>
      <c r="I57" s="226"/>
      <c r="J57" s="8"/>
    </row>
    <row r="58" spans="2:10">
      <c r="B58" s="7"/>
      <c r="C58" s="144" t="s">
        <v>668</v>
      </c>
      <c r="D58" s="145">
        <v>53</v>
      </c>
      <c r="E58" s="267">
        <v>380</v>
      </c>
      <c r="F58" s="267">
        <v>160</v>
      </c>
      <c r="G58" s="267">
        <v>670</v>
      </c>
      <c r="H58" s="226">
        <v>1210</v>
      </c>
      <c r="I58" s="226"/>
      <c r="J58" s="8"/>
    </row>
    <row r="59" spans="2:10">
      <c r="B59" s="7"/>
      <c r="C59" s="144" t="s">
        <v>358</v>
      </c>
      <c r="D59" s="145">
        <v>54</v>
      </c>
      <c r="E59" s="267">
        <v>355</v>
      </c>
      <c r="F59" s="267">
        <v>110</v>
      </c>
      <c r="G59" s="146">
        <v>725</v>
      </c>
      <c r="H59" s="226">
        <v>1190</v>
      </c>
      <c r="I59" s="226"/>
      <c r="J59" s="8"/>
    </row>
    <row r="60" spans="2:10">
      <c r="B60" s="7"/>
      <c r="C60" s="144" t="s">
        <v>658</v>
      </c>
      <c r="D60" s="145">
        <v>55</v>
      </c>
      <c r="E60" s="267">
        <v>250</v>
      </c>
      <c r="F60" s="267">
        <v>5</v>
      </c>
      <c r="G60" s="267">
        <v>930</v>
      </c>
      <c r="H60" s="226">
        <v>1185</v>
      </c>
      <c r="I60" s="226"/>
      <c r="J60" s="8"/>
    </row>
    <row r="61" spans="2:10">
      <c r="B61" s="7"/>
      <c r="C61" s="144" t="s">
        <v>363</v>
      </c>
      <c r="D61" s="145">
        <v>56</v>
      </c>
      <c r="E61" s="267">
        <v>135</v>
      </c>
      <c r="F61" s="267">
        <v>10</v>
      </c>
      <c r="G61" s="146">
        <v>1015</v>
      </c>
      <c r="H61" s="226">
        <v>1160</v>
      </c>
      <c r="I61" s="226"/>
      <c r="J61" s="8"/>
    </row>
    <row r="62" spans="2:10">
      <c r="B62" s="7"/>
      <c r="C62" s="144" t="s">
        <v>356</v>
      </c>
      <c r="D62" s="145" t="s">
        <v>1303</v>
      </c>
      <c r="E62" s="267">
        <v>335</v>
      </c>
      <c r="F62" s="267">
        <v>60</v>
      </c>
      <c r="G62" s="267">
        <v>750</v>
      </c>
      <c r="H62" s="226">
        <v>1145</v>
      </c>
      <c r="I62" s="226"/>
      <c r="J62" s="8"/>
    </row>
    <row r="63" spans="2:10">
      <c r="B63" s="7"/>
      <c r="C63" s="144" t="s">
        <v>343</v>
      </c>
      <c r="D63" s="145" t="s">
        <v>1303</v>
      </c>
      <c r="E63" s="267">
        <v>340</v>
      </c>
      <c r="F63" s="267">
        <v>195</v>
      </c>
      <c r="G63" s="267">
        <v>610</v>
      </c>
      <c r="H63" s="226">
        <v>1145</v>
      </c>
      <c r="I63" s="226"/>
      <c r="J63" s="8"/>
    </row>
    <row r="64" spans="2:10">
      <c r="B64" s="7"/>
      <c r="C64" s="144" t="s">
        <v>389</v>
      </c>
      <c r="D64" s="145" t="s">
        <v>1303</v>
      </c>
      <c r="E64" s="267">
        <v>655</v>
      </c>
      <c r="F64" s="146">
        <v>105</v>
      </c>
      <c r="G64" s="146">
        <v>385</v>
      </c>
      <c r="H64" s="226">
        <v>1145</v>
      </c>
      <c r="I64" s="226"/>
      <c r="J64" s="8"/>
    </row>
    <row r="65" spans="2:10">
      <c r="B65" s="7"/>
      <c r="C65" s="144" t="s">
        <v>370</v>
      </c>
      <c r="D65" s="145" t="s">
        <v>1303</v>
      </c>
      <c r="E65" s="267">
        <v>515</v>
      </c>
      <c r="F65" s="267">
        <v>10</v>
      </c>
      <c r="G65" s="267">
        <v>620</v>
      </c>
      <c r="H65" s="226">
        <v>1145</v>
      </c>
      <c r="I65" s="226"/>
      <c r="J65" s="8"/>
    </row>
    <row r="66" spans="2:10">
      <c r="B66" s="7"/>
      <c r="C66" s="144" t="s">
        <v>477</v>
      </c>
      <c r="D66" s="145">
        <v>61</v>
      </c>
      <c r="E66" s="267">
        <v>410</v>
      </c>
      <c r="F66" s="267">
        <v>185</v>
      </c>
      <c r="G66" s="267">
        <v>530</v>
      </c>
      <c r="H66" s="226">
        <v>1125</v>
      </c>
      <c r="I66" s="226"/>
      <c r="J66" s="8"/>
    </row>
    <row r="67" spans="2:10">
      <c r="B67" s="7"/>
      <c r="C67" s="144" t="s">
        <v>629</v>
      </c>
      <c r="D67" s="145">
        <v>62</v>
      </c>
      <c r="E67" s="267">
        <v>330</v>
      </c>
      <c r="F67" s="267">
        <v>70</v>
      </c>
      <c r="G67" s="267">
        <v>715</v>
      </c>
      <c r="H67" s="226">
        <v>1115</v>
      </c>
      <c r="I67" s="226"/>
      <c r="J67" s="8"/>
    </row>
    <row r="68" spans="2:10">
      <c r="B68" s="7"/>
      <c r="C68" s="144" t="s">
        <v>364</v>
      </c>
      <c r="D68" s="145">
        <v>63</v>
      </c>
      <c r="E68" s="267">
        <v>400</v>
      </c>
      <c r="F68" s="267">
        <v>55</v>
      </c>
      <c r="G68" s="267">
        <v>645</v>
      </c>
      <c r="H68" s="226">
        <v>1100</v>
      </c>
      <c r="I68" s="226"/>
      <c r="J68" s="8"/>
    </row>
    <row r="69" spans="2:10">
      <c r="B69" s="7"/>
      <c r="C69" s="144" t="s">
        <v>375</v>
      </c>
      <c r="D69" s="145">
        <v>64</v>
      </c>
      <c r="E69" s="267">
        <v>240</v>
      </c>
      <c r="F69" s="267">
        <v>5</v>
      </c>
      <c r="G69" s="267">
        <v>845</v>
      </c>
      <c r="H69" s="226">
        <v>1090</v>
      </c>
      <c r="I69" s="226"/>
      <c r="J69" s="8"/>
    </row>
    <row r="70" spans="2:10">
      <c r="B70" s="7"/>
      <c r="C70" s="144" t="s">
        <v>352</v>
      </c>
      <c r="D70" s="145">
        <v>65</v>
      </c>
      <c r="E70" s="267">
        <v>250</v>
      </c>
      <c r="F70" s="267">
        <v>40</v>
      </c>
      <c r="G70" s="267">
        <v>775</v>
      </c>
      <c r="H70" s="226">
        <v>1065</v>
      </c>
      <c r="I70" s="226"/>
      <c r="J70" s="8"/>
    </row>
    <row r="71" spans="2:10">
      <c r="B71" s="7"/>
      <c r="C71" s="144" t="s">
        <v>746</v>
      </c>
      <c r="D71" s="145">
        <v>66</v>
      </c>
      <c r="E71" s="267">
        <v>330</v>
      </c>
      <c r="F71" s="267">
        <v>130</v>
      </c>
      <c r="G71" s="267">
        <v>600</v>
      </c>
      <c r="H71" s="226">
        <v>1060</v>
      </c>
      <c r="I71" s="226"/>
      <c r="J71" s="8"/>
    </row>
    <row r="72" spans="2:10">
      <c r="B72" s="7"/>
      <c r="C72" s="144" t="s">
        <v>367</v>
      </c>
      <c r="D72" s="145">
        <v>67</v>
      </c>
      <c r="E72" s="267">
        <v>205</v>
      </c>
      <c r="F72" s="267">
        <v>135</v>
      </c>
      <c r="G72" s="267">
        <v>705</v>
      </c>
      <c r="H72" s="226">
        <v>1045</v>
      </c>
      <c r="I72" s="226"/>
      <c r="J72" s="8"/>
    </row>
    <row r="73" spans="2:10">
      <c r="B73" s="7"/>
      <c r="C73" s="144" t="s">
        <v>359</v>
      </c>
      <c r="D73" s="145">
        <v>68</v>
      </c>
      <c r="E73" s="267">
        <v>165</v>
      </c>
      <c r="F73" s="267">
        <v>55</v>
      </c>
      <c r="G73" s="267">
        <v>810</v>
      </c>
      <c r="H73" s="226">
        <v>1030</v>
      </c>
      <c r="I73" s="226"/>
      <c r="J73" s="8"/>
    </row>
    <row r="74" spans="2:10">
      <c r="B74" s="7"/>
      <c r="C74" s="144" t="s">
        <v>379</v>
      </c>
      <c r="D74" s="145">
        <v>69</v>
      </c>
      <c r="E74" s="267">
        <v>390</v>
      </c>
      <c r="F74" s="267">
        <v>180</v>
      </c>
      <c r="G74" s="267">
        <v>415</v>
      </c>
      <c r="H74" s="226">
        <v>985</v>
      </c>
      <c r="I74" s="226"/>
      <c r="J74" s="8"/>
    </row>
    <row r="75" spans="2:10">
      <c r="B75" s="7"/>
      <c r="C75" s="144" t="s">
        <v>654</v>
      </c>
      <c r="D75" s="145">
        <v>70</v>
      </c>
      <c r="E75" s="267">
        <v>230</v>
      </c>
      <c r="F75" s="267">
        <v>110</v>
      </c>
      <c r="G75" s="267">
        <v>625</v>
      </c>
      <c r="H75" s="226">
        <v>965</v>
      </c>
      <c r="I75" s="226"/>
      <c r="J75" s="8"/>
    </row>
    <row r="76" spans="2:10">
      <c r="B76" s="7"/>
      <c r="C76" s="144" t="s">
        <v>348</v>
      </c>
      <c r="D76" s="145">
        <v>71</v>
      </c>
      <c r="E76" s="267">
        <v>450</v>
      </c>
      <c r="F76" s="267">
        <v>135</v>
      </c>
      <c r="G76" s="146">
        <v>375</v>
      </c>
      <c r="H76" s="226">
        <v>960</v>
      </c>
      <c r="I76" s="226"/>
      <c r="J76" s="8"/>
    </row>
    <row r="77" spans="2:10">
      <c r="B77" s="7"/>
      <c r="C77" s="144" t="s">
        <v>351</v>
      </c>
      <c r="D77" s="145">
        <v>72</v>
      </c>
      <c r="E77" s="267">
        <v>25</v>
      </c>
      <c r="F77" s="267">
        <v>70</v>
      </c>
      <c r="G77" s="267">
        <v>860</v>
      </c>
      <c r="H77" s="226">
        <v>955</v>
      </c>
      <c r="I77" s="226"/>
      <c r="J77" s="8"/>
    </row>
    <row r="78" spans="2:10">
      <c r="B78" s="7"/>
      <c r="C78" s="144" t="s">
        <v>366</v>
      </c>
      <c r="D78" s="145">
        <v>73</v>
      </c>
      <c r="E78" s="267">
        <v>630</v>
      </c>
      <c r="F78" s="146">
        <v>40</v>
      </c>
      <c r="G78" s="146">
        <v>280</v>
      </c>
      <c r="H78" s="226">
        <v>950</v>
      </c>
      <c r="I78" s="226"/>
      <c r="J78" s="8"/>
    </row>
    <row r="79" spans="2:10">
      <c r="B79" s="7"/>
      <c r="C79" s="144" t="s">
        <v>380</v>
      </c>
      <c r="D79" s="145">
        <v>74</v>
      </c>
      <c r="E79" s="267">
        <v>20</v>
      </c>
      <c r="F79" s="267">
        <v>405</v>
      </c>
      <c r="G79" s="267">
        <v>490</v>
      </c>
      <c r="H79" s="226">
        <v>915</v>
      </c>
      <c r="I79" s="226"/>
      <c r="J79" s="8"/>
    </row>
    <row r="80" spans="2:10">
      <c r="B80" s="7"/>
      <c r="C80" s="144" t="s">
        <v>334</v>
      </c>
      <c r="D80" s="145">
        <v>75</v>
      </c>
      <c r="E80" s="267">
        <v>120</v>
      </c>
      <c r="F80" s="267">
        <v>25</v>
      </c>
      <c r="G80" s="267">
        <v>755</v>
      </c>
      <c r="H80" s="226">
        <v>900</v>
      </c>
      <c r="I80" s="226"/>
      <c r="J80" s="8"/>
    </row>
    <row r="81" spans="2:10">
      <c r="B81" s="7"/>
      <c r="C81" s="144" t="s">
        <v>362</v>
      </c>
      <c r="D81" s="145">
        <v>76</v>
      </c>
      <c r="E81" s="267">
        <v>220</v>
      </c>
      <c r="F81" s="267">
        <v>255</v>
      </c>
      <c r="G81" s="267">
        <v>420</v>
      </c>
      <c r="H81" s="226">
        <v>895</v>
      </c>
      <c r="I81" s="226"/>
      <c r="J81" s="8"/>
    </row>
    <row r="82" spans="2:10">
      <c r="B82" s="7"/>
      <c r="C82" s="144" t="s">
        <v>368</v>
      </c>
      <c r="D82" s="145">
        <v>77</v>
      </c>
      <c r="E82" s="267">
        <v>235</v>
      </c>
      <c r="F82" s="267">
        <v>115</v>
      </c>
      <c r="G82" s="267">
        <v>525</v>
      </c>
      <c r="H82" s="226">
        <v>875</v>
      </c>
      <c r="I82" s="226"/>
      <c r="J82" s="8"/>
    </row>
    <row r="83" spans="2:10">
      <c r="B83" s="7"/>
      <c r="C83" s="144" t="s">
        <v>345</v>
      </c>
      <c r="D83" s="145" t="s">
        <v>453</v>
      </c>
      <c r="E83" s="267">
        <v>100</v>
      </c>
      <c r="F83" s="267">
        <v>25</v>
      </c>
      <c r="G83" s="267">
        <v>720</v>
      </c>
      <c r="H83" s="226">
        <v>845</v>
      </c>
      <c r="I83" s="226"/>
      <c r="J83" s="8"/>
    </row>
    <row r="84" spans="2:10">
      <c r="B84" s="7"/>
      <c r="C84" s="144" t="s">
        <v>360</v>
      </c>
      <c r="D84" s="145" t="s">
        <v>453</v>
      </c>
      <c r="E84" s="267">
        <v>85</v>
      </c>
      <c r="F84" s="267">
        <v>25</v>
      </c>
      <c r="G84" s="146">
        <v>735</v>
      </c>
      <c r="H84" s="226">
        <v>845</v>
      </c>
      <c r="I84" s="226"/>
      <c r="J84" s="8"/>
    </row>
    <row r="85" spans="2:10">
      <c r="B85" s="7"/>
      <c r="C85" s="144" t="s">
        <v>382</v>
      </c>
      <c r="D85" s="145">
        <v>80</v>
      </c>
      <c r="E85" s="267">
        <v>160</v>
      </c>
      <c r="F85" s="267">
        <v>10</v>
      </c>
      <c r="G85" s="267">
        <v>645</v>
      </c>
      <c r="H85" s="226">
        <v>815</v>
      </c>
      <c r="I85" s="226"/>
      <c r="J85" s="8"/>
    </row>
    <row r="86" spans="2:10">
      <c r="B86" s="7"/>
      <c r="C86" s="144" t="s">
        <v>374</v>
      </c>
      <c r="D86" s="145">
        <v>81</v>
      </c>
      <c r="E86" s="267">
        <v>100</v>
      </c>
      <c r="F86" s="267">
        <v>30</v>
      </c>
      <c r="G86" s="267">
        <v>680</v>
      </c>
      <c r="H86" s="226">
        <v>810</v>
      </c>
      <c r="I86" s="226"/>
      <c r="J86" s="8"/>
    </row>
    <row r="87" spans="2:10">
      <c r="B87" s="7"/>
      <c r="C87" s="144" t="s">
        <v>369</v>
      </c>
      <c r="D87" s="145" t="s">
        <v>573</v>
      </c>
      <c r="E87" s="267">
        <v>300</v>
      </c>
      <c r="F87" s="267">
        <v>225</v>
      </c>
      <c r="G87" s="267">
        <v>260</v>
      </c>
      <c r="H87" s="226">
        <v>785</v>
      </c>
      <c r="I87" s="226"/>
      <c r="J87" s="8"/>
    </row>
    <row r="88" spans="2:10">
      <c r="B88" s="7"/>
      <c r="C88" s="144" t="s">
        <v>505</v>
      </c>
      <c r="D88" s="145" t="s">
        <v>573</v>
      </c>
      <c r="E88" s="267">
        <v>320</v>
      </c>
      <c r="F88" s="267">
        <v>85</v>
      </c>
      <c r="G88" s="267">
        <v>380</v>
      </c>
      <c r="H88" s="226">
        <v>785</v>
      </c>
      <c r="I88" s="226"/>
      <c r="J88" s="8"/>
    </row>
    <row r="89" spans="2:10">
      <c r="B89" s="7"/>
      <c r="C89" s="144" t="s">
        <v>378</v>
      </c>
      <c r="D89" s="145">
        <v>84</v>
      </c>
      <c r="E89" s="146">
        <v>75</v>
      </c>
      <c r="F89" s="267">
        <v>65</v>
      </c>
      <c r="G89" s="267">
        <v>640</v>
      </c>
      <c r="H89" s="226">
        <v>780</v>
      </c>
      <c r="I89" s="226"/>
      <c r="J89" s="8"/>
    </row>
    <row r="90" spans="2:10">
      <c r="B90" s="7"/>
      <c r="C90" s="144" t="s">
        <v>394</v>
      </c>
      <c r="D90" s="145">
        <v>85</v>
      </c>
      <c r="E90" s="267">
        <v>690</v>
      </c>
      <c r="F90" s="267"/>
      <c r="G90" s="267">
        <v>80</v>
      </c>
      <c r="H90" s="226">
        <v>770</v>
      </c>
      <c r="I90" s="226"/>
      <c r="J90" s="8"/>
    </row>
    <row r="91" spans="2:10">
      <c r="B91" s="7"/>
      <c r="C91" s="144" t="s">
        <v>383</v>
      </c>
      <c r="D91" s="145">
        <v>86</v>
      </c>
      <c r="E91" s="267">
        <v>225</v>
      </c>
      <c r="F91" s="267">
        <v>135</v>
      </c>
      <c r="G91" s="267">
        <v>400</v>
      </c>
      <c r="H91" s="226">
        <v>760</v>
      </c>
      <c r="I91" s="226"/>
      <c r="J91" s="8"/>
    </row>
    <row r="92" spans="2:10">
      <c r="B92" s="7"/>
      <c r="C92" s="144" t="s">
        <v>396</v>
      </c>
      <c r="D92" s="145">
        <v>87</v>
      </c>
      <c r="E92" s="267">
        <v>105</v>
      </c>
      <c r="F92" s="267">
        <v>20</v>
      </c>
      <c r="G92" s="267">
        <v>615</v>
      </c>
      <c r="H92" s="226">
        <v>740</v>
      </c>
      <c r="I92" s="226"/>
      <c r="J92" s="8"/>
    </row>
    <row r="93" spans="2:10">
      <c r="B93" s="7"/>
      <c r="C93" s="144" t="s">
        <v>381</v>
      </c>
      <c r="D93" s="145">
        <v>88</v>
      </c>
      <c r="E93" s="267">
        <v>55</v>
      </c>
      <c r="F93" s="267">
        <v>55</v>
      </c>
      <c r="G93" s="267">
        <v>620</v>
      </c>
      <c r="H93" s="226">
        <v>730</v>
      </c>
      <c r="I93" s="226"/>
      <c r="J93" s="8"/>
    </row>
    <row r="94" spans="2:10">
      <c r="B94" s="7"/>
      <c r="C94" s="144" t="s">
        <v>387</v>
      </c>
      <c r="D94" s="145">
        <v>89</v>
      </c>
      <c r="E94" s="267">
        <v>50</v>
      </c>
      <c r="F94" s="267">
        <v>25</v>
      </c>
      <c r="G94" s="267">
        <v>650</v>
      </c>
      <c r="H94" s="226">
        <v>725</v>
      </c>
      <c r="I94" s="226"/>
      <c r="J94" s="8"/>
    </row>
    <row r="95" spans="2:10">
      <c r="B95" s="7"/>
      <c r="C95" s="144" t="s">
        <v>354</v>
      </c>
      <c r="D95" s="145">
        <v>90</v>
      </c>
      <c r="E95" s="267">
        <v>100</v>
      </c>
      <c r="F95" s="146">
        <v>255</v>
      </c>
      <c r="G95" s="146">
        <v>360</v>
      </c>
      <c r="H95" s="226">
        <v>715</v>
      </c>
      <c r="I95" s="226"/>
      <c r="J95" s="8"/>
    </row>
    <row r="96" spans="2:10">
      <c r="B96" s="7"/>
      <c r="C96" s="144" t="s">
        <v>386</v>
      </c>
      <c r="D96" s="145">
        <v>91</v>
      </c>
      <c r="E96" s="267">
        <v>550</v>
      </c>
      <c r="F96" s="267">
        <v>10</v>
      </c>
      <c r="G96" s="267">
        <v>135</v>
      </c>
      <c r="H96" s="226">
        <v>695</v>
      </c>
      <c r="I96" s="226"/>
      <c r="J96" s="8"/>
    </row>
    <row r="97" spans="2:10">
      <c r="B97" s="7"/>
      <c r="C97" s="144" t="s">
        <v>373</v>
      </c>
      <c r="D97" s="145">
        <v>92</v>
      </c>
      <c r="E97" s="267">
        <v>565</v>
      </c>
      <c r="F97" s="267">
        <v>5</v>
      </c>
      <c r="G97" s="267">
        <v>105</v>
      </c>
      <c r="H97" s="226">
        <v>675</v>
      </c>
      <c r="I97" s="226"/>
      <c r="J97" s="8"/>
    </row>
    <row r="98" spans="2:10">
      <c r="B98" s="7"/>
      <c r="C98" s="144" t="s">
        <v>392</v>
      </c>
      <c r="D98" s="145">
        <v>93</v>
      </c>
      <c r="E98" s="267">
        <v>0</v>
      </c>
      <c r="F98" s="267">
        <v>590</v>
      </c>
      <c r="G98" s="146">
        <v>80</v>
      </c>
      <c r="H98" s="226">
        <v>670</v>
      </c>
      <c r="I98" s="226"/>
      <c r="J98" s="8"/>
    </row>
    <row r="99" spans="2:10">
      <c r="B99" s="7"/>
      <c r="C99" s="144" t="s">
        <v>413</v>
      </c>
      <c r="D99" s="145">
        <v>94</v>
      </c>
      <c r="E99" s="267">
        <v>275</v>
      </c>
      <c r="F99" s="267">
        <v>40</v>
      </c>
      <c r="G99" s="267">
        <v>345</v>
      </c>
      <c r="H99" s="226">
        <v>660</v>
      </c>
      <c r="I99" s="226"/>
      <c r="J99" s="8"/>
    </row>
    <row r="100" spans="2:10">
      <c r="B100" s="7"/>
      <c r="C100" s="144" t="s">
        <v>393</v>
      </c>
      <c r="D100" s="145" t="s">
        <v>1323</v>
      </c>
      <c r="E100" s="267">
        <v>55</v>
      </c>
      <c r="F100" s="267">
        <v>25</v>
      </c>
      <c r="G100" s="267">
        <v>560</v>
      </c>
      <c r="H100" s="226">
        <v>640</v>
      </c>
      <c r="I100" s="226"/>
      <c r="J100" s="8"/>
    </row>
    <row r="101" spans="2:10">
      <c r="B101" s="7"/>
      <c r="C101" s="144" t="s">
        <v>395</v>
      </c>
      <c r="D101" s="145" t="s">
        <v>1323</v>
      </c>
      <c r="E101" s="267">
        <v>235</v>
      </c>
      <c r="F101" s="267">
        <v>30</v>
      </c>
      <c r="G101" s="267">
        <v>375</v>
      </c>
      <c r="H101" s="226">
        <v>640</v>
      </c>
      <c r="I101" s="226"/>
      <c r="J101" s="8"/>
    </row>
    <row r="102" spans="2:10">
      <c r="B102" s="7"/>
      <c r="C102" s="144" t="s">
        <v>376</v>
      </c>
      <c r="D102" s="145">
        <v>97</v>
      </c>
      <c r="E102" s="267">
        <v>10</v>
      </c>
      <c r="F102" s="267">
        <v>20</v>
      </c>
      <c r="G102" s="267">
        <v>605</v>
      </c>
      <c r="H102" s="226">
        <v>635</v>
      </c>
      <c r="I102" s="226"/>
      <c r="J102" s="8"/>
    </row>
    <row r="103" spans="2:10">
      <c r="B103" s="7"/>
      <c r="C103" s="144" t="s">
        <v>355</v>
      </c>
      <c r="D103" s="145">
        <v>98</v>
      </c>
      <c r="E103" s="267">
        <v>55</v>
      </c>
      <c r="F103" s="267">
        <v>30</v>
      </c>
      <c r="G103" s="267">
        <v>545</v>
      </c>
      <c r="H103" s="226">
        <v>630</v>
      </c>
      <c r="I103" s="226"/>
      <c r="J103" s="8"/>
    </row>
    <row r="104" spans="2:10">
      <c r="B104" s="7"/>
      <c r="C104" s="144" t="s">
        <v>655</v>
      </c>
      <c r="D104" s="145">
        <v>99</v>
      </c>
      <c r="E104" s="267">
        <v>50</v>
      </c>
      <c r="F104" s="267">
        <v>60</v>
      </c>
      <c r="G104" s="267">
        <v>495</v>
      </c>
      <c r="H104" s="226">
        <v>605</v>
      </c>
      <c r="I104" s="226"/>
      <c r="J104" s="8"/>
    </row>
    <row r="105" spans="2:10">
      <c r="B105" s="7"/>
      <c r="C105" s="144" t="s">
        <v>1144</v>
      </c>
      <c r="D105" s="145">
        <v>100</v>
      </c>
      <c r="E105" s="267">
        <v>575</v>
      </c>
      <c r="F105" s="267"/>
      <c r="G105" s="267">
        <v>5</v>
      </c>
      <c r="H105" s="226">
        <v>580</v>
      </c>
      <c r="I105" s="226"/>
      <c r="J105" s="8"/>
    </row>
    <row r="106" spans="2:10">
      <c r="B106" s="7"/>
      <c r="C106" s="144" t="s">
        <v>371</v>
      </c>
      <c r="D106" s="145">
        <v>101</v>
      </c>
      <c r="E106" s="267">
        <v>45</v>
      </c>
      <c r="F106" s="267">
        <v>35</v>
      </c>
      <c r="G106" s="267">
        <v>495</v>
      </c>
      <c r="H106" s="226">
        <v>575</v>
      </c>
      <c r="I106" s="226"/>
      <c r="J106" s="8"/>
    </row>
    <row r="107" spans="2:10">
      <c r="B107" s="7"/>
      <c r="C107" s="144" t="s">
        <v>377</v>
      </c>
      <c r="D107" s="145">
        <v>102</v>
      </c>
      <c r="E107" s="267">
        <v>130</v>
      </c>
      <c r="F107" s="267">
        <v>120</v>
      </c>
      <c r="G107" s="146">
        <v>285</v>
      </c>
      <c r="H107" s="226">
        <v>535</v>
      </c>
      <c r="I107" s="226"/>
      <c r="J107" s="8"/>
    </row>
    <row r="108" spans="2:10">
      <c r="B108" s="7"/>
      <c r="C108" s="144" t="s">
        <v>390</v>
      </c>
      <c r="D108" s="145">
        <v>103</v>
      </c>
      <c r="E108" s="267">
        <v>75</v>
      </c>
      <c r="F108" s="267">
        <v>90</v>
      </c>
      <c r="G108" s="267">
        <v>360</v>
      </c>
      <c r="H108" s="226">
        <v>525</v>
      </c>
      <c r="I108" s="226"/>
      <c r="J108" s="8"/>
    </row>
    <row r="109" spans="2:10">
      <c r="B109" s="7"/>
      <c r="C109" s="144" t="s">
        <v>372</v>
      </c>
      <c r="D109" s="145">
        <v>104</v>
      </c>
      <c r="E109" s="267">
        <v>105</v>
      </c>
      <c r="F109" s="267">
        <v>20</v>
      </c>
      <c r="G109" s="267">
        <v>375</v>
      </c>
      <c r="H109" s="226">
        <v>500</v>
      </c>
      <c r="I109" s="226"/>
      <c r="J109" s="8"/>
    </row>
    <row r="110" spans="2:10">
      <c r="B110" s="7"/>
      <c r="C110" s="144" t="s">
        <v>406</v>
      </c>
      <c r="D110" s="145">
        <v>105</v>
      </c>
      <c r="E110" s="267">
        <v>50</v>
      </c>
      <c r="F110" s="267">
        <v>0</v>
      </c>
      <c r="G110" s="146">
        <v>440</v>
      </c>
      <c r="H110" s="226">
        <v>490</v>
      </c>
      <c r="I110" s="226"/>
      <c r="J110" s="8"/>
    </row>
    <row r="111" spans="2:10">
      <c r="B111" s="7"/>
      <c r="C111" s="144" t="s">
        <v>361</v>
      </c>
      <c r="D111" s="145">
        <v>106</v>
      </c>
      <c r="E111" s="267">
        <v>275</v>
      </c>
      <c r="F111" s="267">
        <v>0</v>
      </c>
      <c r="G111" s="267">
        <v>210</v>
      </c>
      <c r="H111" s="226">
        <v>485</v>
      </c>
      <c r="I111" s="226"/>
      <c r="J111" s="8"/>
    </row>
    <row r="112" spans="2:10">
      <c r="B112" s="7"/>
      <c r="C112" s="144" t="s">
        <v>398</v>
      </c>
      <c r="D112" s="145">
        <v>107</v>
      </c>
      <c r="E112" s="267">
        <v>335</v>
      </c>
      <c r="F112" s="267">
        <v>20</v>
      </c>
      <c r="G112" s="267">
        <v>125</v>
      </c>
      <c r="H112" s="226">
        <v>480</v>
      </c>
      <c r="I112" s="226"/>
      <c r="J112" s="8"/>
    </row>
    <row r="113" spans="2:10">
      <c r="B113" s="7"/>
      <c r="C113" s="144" t="s">
        <v>950</v>
      </c>
      <c r="D113" s="145">
        <v>108</v>
      </c>
      <c r="E113" s="267">
        <v>120</v>
      </c>
      <c r="F113" s="267">
        <v>5</v>
      </c>
      <c r="G113" s="267">
        <v>350</v>
      </c>
      <c r="H113" s="226">
        <v>475</v>
      </c>
      <c r="I113" s="226"/>
      <c r="J113" s="8"/>
    </row>
    <row r="114" spans="2:10">
      <c r="B114" s="7"/>
      <c r="C114" s="144" t="s">
        <v>410</v>
      </c>
      <c r="D114" s="145">
        <v>109</v>
      </c>
      <c r="E114" s="267">
        <v>120</v>
      </c>
      <c r="F114" s="267"/>
      <c r="G114" s="267">
        <v>350</v>
      </c>
      <c r="H114" s="226">
        <v>470</v>
      </c>
      <c r="I114" s="226"/>
      <c r="J114" s="8"/>
    </row>
    <row r="115" spans="2:10">
      <c r="B115" s="7"/>
      <c r="C115" s="144" t="s">
        <v>405</v>
      </c>
      <c r="D115" s="145" t="s">
        <v>473</v>
      </c>
      <c r="E115" s="267">
        <v>95</v>
      </c>
      <c r="F115" s="267">
        <v>5</v>
      </c>
      <c r="G115" s="267">
        <v>345</v>
      </c>
      <c r="H115" s="226">
        <v>445</v>
      </c>
      <c r="I115" s="226"/>
      <c r="J115" s="8"/>
    </row>
    <row r="116" spans="2:10">
      <c r="B116" s="7"/>
      <c r="C116" s="144" t="s">
        <v>397</v>
      </c>
      <c r="D116" s="145" t="s">
        <v>473</v>
      </c>
      <c r="E116" s="267">
        <v>290</v>
      </c>
      <c r="F116" s="267">
        <v>10</v>
      </c>
      <c r="G116" s="267">
        <v>145</v>
      </c>
      <c r="H116" s="226">
        <v>445</v>
      </c>
      <c r="I116" s="226"/>
      <c r="J116" s="8"/>
    </row>
    <row r="117" spans="2:10">
      <c r="B117" s="7"/>
      <c r="C117" s="144" t="s">
        <v>403</v>
      </c>
      <c r="D117" s="145" t="s">
        <v>473</v>
      </c>
      <c r="E117" s="267">
        <v>225</v>
      </c>
      <c r="F117" s="267"/>
      <c r="G117" s="267">
        <v>220</v>
      </c>
      <c r="H117" s="226">
        <v>445</v>
      </c>
      <c r="I117" s="226"/>
      <c r="J117" s="8"/>
    </row>
    <row r="118" spans="2:10">
      <c r="B118" s="7"/>
      <c r="C118" s="144" t="s">
        <v>407</v>
      </c>
      <c r="D118" s="145">
        <v>113</v>
      </c>
      <c r="E118" s="267">
        <v>275</v>
      </c>
      <c r="F118" s="267">
        <v>5</v>
      </c>
      <c r="G118" s="267">
        <v>150</v>
      </c>
      <c r="H118" s="226">
        <v>430</v>
      </c>
      <c r="I118" s="226"/>
      <c r="J118" s="8"/>
    </row>
    <row r="119" spans="2:10">
      <c r="B119" s="7"/>
      <c r="C119" s="144" t="s">
        <v>402</v>
      </c>
      <c r="D119" s="145" t="s">
        <v>1227</v>
      </c>
      <c r="E119" s="267">
        <v>170</v>
      </c>
      <c r="F119" s="267">
        <v>0</v>
      </c>
      <c r="G119" s="267">
        <v>255</v>
      </c>
      <c r="H119" s="226">
        <v>425</v>
      </c>
      <c r="I119" s="226"/>
      <c r="J119" s="8"/>
    </row>
    <row r="120" spans="2:10">
      <c r="B120" s="7"/>
      <c r="C120" s="144" t="s">
        <v>511</v>
      </c>
      <c r="D120" s="145" t="s">
        <v>1227</v>
      </c>
      <c r="E120" s="267">
        <v>155</v>
      </c>
      <c r="F120" s="267">
        <v>10</v>
      </c>
      <c r="G120" s="267">
        <v>260</v>
      </c>
      <c r="H120" s="226">
        <v>425</v>
      </c>
      <c r="I120" s="226"/>
      <c r="J120" s="8"/>
    </row>
    <row r="121" spans="2:10">
      <c r="B121" s="7"/>
      <c r="C121" s="144" t="s">
        <v>773</v>
      </c>
      <c r="D121" s="145">
        <v>116</v>
      </c>
      <c r="E121" s="267">
        <v>125</v>
      </c>
      <c r="F121" s="267">
        <v>45</v>
      </c>
      <c r="G121" s="267">
        <v>245</v>
      </c>
      <c r="H121" s="226">
        <v>415</v>
      </c>
      <c r="I121" s="226"/>
      <c r="J121" s="8"/>
    </row>
    <row r="122" spans="2:10">
      <c r="B122" s="7"/>
      <c r="C122" s="144" t="s">
        <v>391</v>
      </c>
      <c r="D122" s="145">
        <v>117</v>
      </c>
      <c r="E122" s="267">
        <v>5</v>
      </c>
      <c r="F122" s="267">
        <v>0</v>
      </c>
      <c r="G122" s="267">
        <v>385</v>
      </c>
      <c r="H122" s="226">
        <v>390</v>
      </c>
      <c r="I122" s="226"/>
      <c r="J122" s="8"/>
    </row>
    <row r="123" spans="2:10">
      <c r="B123" s="7"/>
      <c r="C123" s="144" t="s">
        <v>597</v>
      </c>
      <c r="D123" s="145" t="s">
        <v>456</v>
      </c>
      <c r="E123" s="267">
        <v>125</v>
      </c>
      <c r="F123" s="267">
        <v>5</v>
      </c>
      <c r="G123" s="267">
        <v>235</v>
      </c>
      <c r="H123" s="226">
        <v>365</v>
      </c>
      <c r="I123" s="226"/>
      <c r="J123" s="8"/>
    </row>
    <row r="124" spans="2:10">
      <c r="B124" s="7"/>
      <c r="C124" s="149" t="s">
        <v>546</v>
      </c>
      <c r="D124" s="150" t="s">
        <v>456</v>
      </c>
      <c r="E124" s="271">
        <v>170</v>
      </c>
      <c r="F124" s="271">
        <v>75</v>
      </c>
      <c r="G124" s="271">
        <v>120</v>
      </c>
      <c r="H124" s="229">
        <v>365</v>
      </c>
      <c r="I124" s="229"/>
      <c r="J124" s="8"/>
    </row>
    <row r="125" spans="2:10">
      <c r="B125" s="7"/>
      <c r="C125" s="144" t="s">
        <v>411</v>
      </c>
      <c r="D125" s="145">
        <v>120</v>
      </c>
      <c r="E125" s="267">
        <v>85</v>
      </c>
      <c r="F125" s="267">
        <v>10</v>
      </c>
      <c r="G125" s="267">
        <v>240</v>
      </c>
      <c r="H125" s="226">
        <v>335</v>
      </c>
      <c r="I125" s="226"/>
      <c r="J125" s="8"/>
    </row>
    <row r="126" spans="2:10">
      <c r="B126" s="7"/>
      <c r="C126" s="144" t="s">
        <v>404</v>
      </c>
      <c r="D126" s="145" t="s">
        <v>1237</v>
      </c>
      <c r="E126" s="145">
        <v>110</v>
      </c>
      <c r="F126" s="145"/>
      <c r="G126" s="145">
        <v>195</v>
      </c>
      <c r="H126" s="145">
        <v>305</v>
      </c>
      <c r="I126" s="145"/>
      <c r="J126" s="8"/>
    </row>
    <row r="127" spans="2:10">
      <c r="B127" s="7"/>
      <c r="C127" s="144" t="s">
        <v>409</v>
      </c>
      <c r="D127" s="145" t="s">
        <v>1237</v>
      </c>
      <c r="E127" s="267">
        <v>305</v>
      </c>
      <c r="F127" s="267"/>
      <c r="G127" s="267"/>
      <c r="H127" s="226">
        <v>305</v>
      </c>
      <c r="I127" s="226"/>
      <c r="J127" s="8"/>
    </row>
    <row r="128" spans="2:10">
      <c r="B128" s="7"/>
      <c r="C128" s="144" t="s">
        <v>652</v>
      </c>
      <c r="D128" s="145">
        <v>123</v>
      </c>
      <c r="E128" s="267">
        <v>40</v>
      </c>
      <c r="F128" s="267">
        <v>0</v>
      </c>
      <c r="G128" s="267">
        <v>250</v>
      </c>
      <c r="H128" s="226">
        <v>290</v>
      </c>
      <c r="I128" s="226"/>
      <c r="J128" s="8"/>
    </row>
    <row r="129" spans="2:10">
      <c r="B129" s="7"/>
      <c r="C129" s="144" t="s">
        <v>399</v>
      </c>
      <c r="D129" s="145">
        <v>124</v>
      </c>
      <c r="E129" s="267">
        <v>45</v>
      </c>
      <c r="F129" s="267">
        <v>60</v>
      </c>
      <c r="G129" s="267">
        <v>175</v>
      </c>
      <c r="H129" s="226">
        <v>280</v>
      </c>
      <c r="I129" s="226"/>
      <c r="J129" s="8"/>
    </row>
    <row r="130" spans="2:10">
      <c r="B130" s="7"/>
      <c r="C130" s="144" t="s">
        <v>596</v>
      </c>
      <c r="D130" s="145">
        <v>125</v>
      </c>
      <c r="E130" s="267">
        <v>135</v>
      </c>
      <c r="F130" s="267">
        <v>130</v>
      </c>
      <c r="G130" s="267">
        <v>10</v>
      </c>
      <c r="H130" s="226">
        <v>275</v>
      </c>
      <c r="I130" s="226"/>
      <c r="J130" s="8"/>
    </row>
    <row r="131" spans="2:10">
      <c r="B131" s="7"/>
      <c r="C131" s="144" t="s">
        <v>599</v>
      </c>
      <c r="D131" s="145">
        <v>126</v>
      </c>
      <c r="E131" s="267">
        <v>120</v>
      </c>
      <c r="F131" s="267">
        <v>5</v>
      </c>
      <c r="G131" s="267">
        <v>140</v>
      </c>
      <c r="H131" s="226">
        <v>265</v>
      </c>
      <c r="I131" s="226"/>
      <c r="J131" s="8"/>
    </row>
    <row r="132" spans="2:10">
      <c r="B132" s="7"/>
      <c r="C132" s="144" t="s">
        <v>414</v>
      </c>
      <c r="D132" s="145">
        <v>127</v>
      </c>
      <c r="E132" s="267">
        <v>25</v>
      </c>
      <c r="F132" s="267">
        <v>20</v>
      </c>
      <c r="G132" s="267">
        <v>215</v>
      </c>
      <c r="H132" s="226">
        <v>260</v>
      </c>
      <c r="I132" s="226"/>
      <c r="J132" s="8"/>
    </row>
    <row r="133" spans="2:10">
      <c r="B133" s="7"/>
      <c r="C133" s="144" t="s">
        <v>744</v>
      </c>
      <c r="D133" s="145">
        <v>128</v>
      </c>
      <c r="E133" s="267">
        <v>150</v>
      </c>
      <c r="F133" s="267">
        <v>20</v>
      </c>
      <c r="G133" s="267">
        <v>80</v>
      </c>
      <c r="H133" s="226">
        <v>250</v>
      </c>
      <c r="I133" s="226"/>
      <c r="J133" s="8"/>
    </row>
    <row r="134" spans="2:10">
      <c r="B134" s="7"/>
      <c r="C134" s="144" t="s">
        <v>1138</v>
      </c>
      <c r="D134" s="145" t="s">
        <v>1605</v>
      </c>
      <c r="E134" s="267">
        <v>240</v>
      </c>
      <c r="F134" s="267"/>
      <c r="G134" s="267"/>
      <c r="H134" s="226">
        <v>240</v>
      </c>
      <c r="I134" s="226"/>
      <c r="J134" s="8"/>
    </row>
    <row r="135" spans="2:10">
      <c r="B135" s="7"/>
      <c r="C135" s="144" t="s">
        <v>600</v>
      </c>
      <c r="D135" s="145" t="s">
        <v>1605</v>
      </c>
      <c r="E135" s="267">
        <v>45</v>
      </c>
      <c r="F135" s="267">
        <v>0</v>
      </c>
      <c r="G135" s="267">
        <v>195</v>
      </c>
      <c r="H135" s="226">
        <v>240</v>
      </c>
      <c r="I135" s="226"/>
      <c r="J135" s="8"/>
    </row>
    <row r="136" spans="2:10">
      <c r="B136" s="7"/>
      <c r="C136" s="144" t="s">
        <v>651</v>
      </c>
      <c r="D136" s="145" t="s">
        <v>447</v>
      </c>
      <c r="E136" s="267">
        <v>10</v>
      </c>
      <c r="F136" s="146">
        <v>145</v>
      </c>
      <c r="G136" s="146">
        <v>75</v>
      </c>
      <c r="H136" s="226">
        <v>230</v>
      </c>
      <c r="I136" s="226"/>
      <c r="J136" s="8"/>
    </row>
    <row r="137" spans="2:10">
      <c r="B137" s="7"/>
      <c r="C137" s="144" t="s">
        <v>415</v>
      </c>
      <c r="D137" s="145" t="s">
        <v>447</v>
      </c>
      <c r="E137" s="267">
        <v>55</v>
      </c>
      <c r="F137" s="267">
        <v>30</v>
      </c>
      <c r="G137" s="267">
        <v>145</v>
      </c>
      <c r="H137" s="226">
        <v>230</v>
      </c>
      <c r="I137" s="226"/>
      <c r="J137" s="8"/>
    </row>
    <row r="138" spans="2:10">
      <c r="B138" s="7"/>
      <c r="C138" s="144" t="s">
        <v>1946</v>
      </c>
      <c r="D138" s="145">
        <v>133</v>
      </c>
      <c r="E138" s="267">
        <v>30</v>
      </c>
      <c r="F138" s="267">
        <v>5</v>
      </c>
      <c r="G138" s="267">
        <v>185</v>
      </c>
      <c r="H138" s="226">
        <v>220</v>
      </c>
      <c r="I138" s="226"/>
      <c r="J138" s="8"/>
    </row>
    <row r="139" spans="2:10">
      <c r="B139" s="7"/>
      <c r="C139" s="144" t="s">
        <v>670</v>
      </c>
      <c r="D139" s="145" t="s">
        <v>1326</v>
      </c>
      <c r="E139" s="267">
        <v>25</v>
      </c>
      <c r="F139" s="267">
        <v>15</v>
      </c>
      <c r="G139" s="267">
        <v>155</v>
      </c>
      <c r="H139" s="226">
        <v>195</v>
      </c>
      <c r="I139" s="226"/>
      <c r="J139" s="8"/>
    </row>
    <row r="140" spans="2:10">
      <c r="B140" s="7"/>
      <c r="C140" s="144" t="s">
        <v>1387</v>
      </c>
      <c r="D140" s="145" t="s">
        <v>1326</v>
      </c>
      <c r="E140" s="267">
        <v>195</v>
      </c>
      <c r="F140" s="267"/>
      <c r="G140" s="267"/>
      <c r="H140" s="226">
        <v>195</v>
      </c>
      <c r="I140" s="226"/>
      <c r="J140" s="8"/>
    </row>
    <row r="141" spans="2:10">
      <c r="B141" s="7"/>
      <c r="C141" s="144" t="s">
        <v>602</v>
      </c>
      <c r="D141" s="145">
        <v>136</v>
      </c>
      <c r="E141" s="267">
        <v>105</v>
      </c>
      <c r="F141" s="267">
        <v>0</v>
      </c>
      <c r="G141" s="267">
        <v>80</v>
      </c>
      <c r="H141" s="226">
        <v>185</v>
      </c>
      <c r="I141" s="226"/>
      <c r="J141" s="8"/>
    </row>
    <row r="142" spans="2:10">
      <c r="B142" s="7"/>
      <c r="C142" s="144" t="s">
        <v>598</v>
      </c>
      <c r="D142" s="145">
        <v>137</v>
      </c>
      <c r="E142" s="267">
        <v>130</v>
      </c>
      <c r="F142" s="267">
        <v>0</v>
      </c>
      <c r="G142" s="267">
        <v>40</v>
      </c>
      <c r="H142" s="226">
        <v>170</v>
      </c>
      <c r="I142" s="226"/>
      <c r="J142" s="8"/>
    </row>
    <row r="143" spans="2:10">
      <c r="B143" s="7"/>
      <c r="C143" s="144" t="s">
        <v>416</v>
      </c>
      <c r="D143" s="145">
        <v>138</v>
      </c>
      <c r="E143" s="267">
        <v>0</v>
      </c>
      <c r="F143" s="267">
        <v>10</v>
      </c>
      <c r="G143" s="267">
        <v>155</v>
      </c>
      <c r="H143" s="226">
        <v>165</v>
      </c>
      <c r="I143" s="226"/>
      <c r="J143" s="8"/>
    </row>
    <row r="144" spans="2:10">
      <c r="B144" s="7"/>
      <c r="C144" s="144" t="s">
        <v>420</v>
      </c>
      <c r="D144" s="145" t="s">
        <v>474</v>
      </c>
      <c r="E144" s="267">
        <v>115</v>
      </c>
      <c r="F144" s="267">
        <v>5</v>
      </c>
      <c r="G144" s="267">
        <v>20</v>
      </c>
      <c r="H144" s="226">
        <v>140</v>
      </c>
      <c r="I144" s="226"/>
      <c r="J144" s="8"/>
    </row>
    <row r="145" spans="2:10">
      <c r="B145" s="7"/>
      <c r="C145" s="144" t="s">
        <v>935</v>
      </c>
      <c r="D145" s="145" t="s">
        <v>474</v>
      </c>
      <c r="E145" s="267">
        <v>120</v>
      </c>
      <c r="F145" s="267">
        <v>5</v>
      </c>
      <c r="G145" s="267">
        <v>15</v>
      </c>
      <c r="H145" s="226">
        <v>140</v>
      </c>
      <c r="I145" s="226"/>
      <c r="J145" s="8"/>
    </row>
    <row r="146" spans="2:10">
      <c r="B146" s="7"/>
      <c r="C146" s="144" t="s">
        <v>1591</v>
      </c>
      <c r="D146" s="145" t="s">
        <v>1327</v>
      </c>
      <c r="E146" s="267">
        <v>130</v>
      </c>
      <c r="F146" s="267"/>
      <c r="G146" s="267"/>
      <c r="H146" s="226">
        <v>130</v>
      </c>
      <c r="I146" s="226"/>
      <c r="J146" s="8"/>
    </row>
    <row r="147" spans="2:10">
      <c r="B147" s="7"/>
      <c r="C147" s="144" t="s">
        <v>1859</v>
      </c>
      <c r="D147" s="145" t="s">
        <v>1327</v>
      </c>
      <c r="E147" s="267">
        <v>15</v>
      </c>
      <c r="F147" s="267"/>
      <c r="G147" s="267">
        <v>115</v>
      </c>
      <c r="H147" s="226">
        <v>130</v>
      </c>
      <c r="I147" s="226"/>
      <c r="J147" s="8"/>
    </row>
    <row r="148" spans="2:10">
      <c r="B148" s="7"/>
      <c r="C148" s="144" t="s">
        <v>996</v>
      </c>
      <c r="D148" s="145" t="s">
        <v>1327</v>
      </c>
      <c r="E148" s="267">
        <v>115</v>
      </c>
      <c r="F148" s="267">
        <v>0</v>
      </c>
      <c r="G148" s="267">
        <v>15</v>
      </c>
      <c r="H148" s="226">
        <v>130</v>
      </c>
      <c r="I148" s="226"/>
      <c r="J148" s="8"/>
    </row>
    <row r="149" spans="2:10">
      <c r="B149" s="7"/>
      <c r="C149" s="144" t="s">
        <v>625</v>
      </c>
      <c r="D149" s="145">
        <v>144</v>
      </c>
      <c r="E149" s="267">
        <v>20</v>
      </c>
      <c r="F149" s="267">
        <v>5</v>
      </c>
      <c r="G149" s="267">
        <v>100</v>
      </c>
      <c r="H149" s="226">
        <v>125</v>
      </c>
      <c r="I149" s="226"/>
      <c r="J149" s="8"/>
    </row>
    <row r="150" spans="2:10">
      <c r="B150" s="7"/>
      <c r="C150" s="144" t="s">
        <v>425</v>
      </c>
      <c r="D150" s="145">
        <v>145</v>
      </c>
      <c r="E150" s="267">
        <v>90</v>
      </c>
      <c r="F150" s="267">
        <v>5</v>
      </c>
      <c r="G150" s="267">
        <v>25</v>
      </c>
      <c r="H150" s="226">
        <v>120</v>
      </c>
      <c r="I150" s="226"/>
      <c r="J150" s="8"/>
    </row>
    <row r="151" spans="2:10">
      <c r="B151" s="7"/>
      <c r="C151" s="144" t="s">
        <v>1618</v>
      </c>
      <c r="D151" s="145">
        <v>146</v>
      </c>
      <c r="E151" s="267">
        <v>115</v>
      </c>
      <c r="F151" s="267"/>
      <c r="G151" s="267"/>
      <c r="H151" s="226">
        <v>115</v>
      </c>
      <c r="I151" s="226"/>
      <c r="J151" s="8"/>
    </row>
    <row r="152" spans="2:10">
      <c r="B152" s="7"/>
      <c r="C152" s="144" t="s">
        <v>665</v>
      </c>
      <c r="D152" s="145">
        <v>147</v>
      </c>
      <c r="E152" s="267">
        <v>75</v>
      </c>
      <c r="F152" s="267">
        <v>5</v>
      </c>
      <c r="G152" s="267">
        <v>30</v>
      </c>
      <c r="H152" s="226">
        <v>110</v>
      </c>
      <c r="I152" s="226"/>
      <c r="J152" s="8"/>
    </row>
    <row r="153" spans="2:10">
      <c r="B153" s="7"/>
      <c r="C153" s="144" t="s">
        <v>601</v>
      </c>
      <c r="D153" s="145" t="s">
        <v>1361</v>
      </c>
      <c r="E153" s="267">
        <v>20</v>
      </c>
      <c r="F153" s="267">
        <v>5</v>
      </c>
      <c r="G153" s="267">
        <v>80</v>
      </c>
      <c r="H153" s="226">
        <v>105</v>
      </c>
      <c r="I153" s="226"/>
      <c r="J153" s="8"/>
    </row>
    <row r="154" spans="2:10">
      <c r="B154" s="7"/>
      <c r="C154" s="144" t="s">
        <v>385</v>
      </c>
      <c r="D154" s="145" t="s">
        <v>1361</v>
      </c>
      <c r="E154" s="267"/>
      <c r="F154" s="267">
        <v>5</v>
      </c>
      <c r="G154" s="267">
        <v>100</v>
      </c>
      <c r="H154" s="226">
        <v>105</v>
      </c>
      <c r="I154" s="226"/>
      <c r="J154" s="8"/>
    </row>
    <row r="155" spans="2:10">
      <c r="B155" s="7"/>
      <c r="C155" s="144" t="s">
        <v>418</v>
      </c>
      <c r="D155" s="145" t="s">
        <v>1609</v>
      </c>
      <c r="E155" s="267">
        <v>75</v>
      </c>
      <c r="F155" s="267">
        <v>5</v>
      </c>
      <c r="G155" s="267">
        <v>20</v>
      </c>
      <c r="H155" s="226">
        <v>100</v>
      </c>
      <c r="I155" s="226"/>
      <c r="J155" s="8"/>
    </row>
    <row r="156" spans="2:10">
      <c r="B156" s="7"/>
      <c r="C156" s="144" t="s">
        <v>765</v>
      </c>
      <c r="D156" s="145" t="s">
        <v>1609</v>
      </c>
      <c r="E156" s="267">
        <v>100</v>
      </c>
      <c r="F156" s="267"/>
      <c r="G156" s="267">
        <v>0</v>
      </c>
      <c r="H156" s="226">
        <v>100</v>
      </c>
      <c r="I156" s="226"/>
      <c r="J156" s="8"/>
    </row>
    <row r="157" spans="2:10">
      <c r="B157" s="7"/>
      <c r="C157" s="144" t="s">
        <v>971</v>
      </c>
      <c r="D157" s="145" t="s">
        <v>1970</v>
      </c>
      <c r="E157" s="267">
        <v>90</v>
      </c>
      <c r="F157" s="267">
        <v>0</v>
      </c>
      <c r="G157" s="267">
        <v>5</v>
      </c>
      <c r="H157" s="226">
        <v>95</v>
      </c>
      <c r="I157" s="226"/>
      <c r="J157" s="8"/>
    </row>
    <row r="158" spans="2:10">
      <c r="B158" s="7"/>
      <c r="C158" s="144" t="s">
        <v>417</v>
      </c>
      <c r="D158" s="145" t="s">
        <v>1970</v>
      </c>
      <c r="E158" s="267">
        <v>85</v>
      </c>
      <c r="F158" s="267"/>
      <c r="G158" s="267">
        <v>10</v>
      </c>
      <c r="H158" s="226">
        <v>95</v>
      </c>
      <c r="I158" s="226"/>
      <c r="J158" s="8"/>
    </row>
    <row r="159" spans="2:10">
      <c r="B159" s="7"/>
      <c r="C159" s="144" t="s">
        <v>1444</v>
      </c>
      <c r="D159" s="145" t="s">
        <v>1474</v>
      </c>
      <c r="E159" s="267">
        <v>50</v>
      </c>
      <c r="F159" s="267">
        <v>0</v>
      </c>
      <c r="G159" s="267">
        <v>35</v>
      </c>
      <c r="H159" s="226">
        <v>85</v>
      </c>
      <c r="I159" s="226"/>
      <c r="J159" s="8"/>
    </row>
    <row r="160" spans="2:10">
      <c r="B160" s="7"/>
      <c r="C160" s="144" t="s">
        <v>419</v>
      </c>
      <c r="D160" s="145" t="s">
        <v>1474</v>
      </c>
      <c r="E160" s="267">
        <v>65</v>
      </c>
      <c r="F160" s="267">
        <v>0</v>
      </c>
      <c r="G160" s="267">
        <v>20</v>
      </c>
      <c r="H160" s="226">
        <v>85</v>
      </c>
      <c r="I160" s="226"/>
      <c r="J160" s="8"/>
    </row>
    <row r="161" spans="2:10">
      <c r="B161" s="7"/>
      <c r="C161" s="144" t="s">
        <v>422</v>
      </c>
      <c r="D161" s="145">
        <v>156</v>
      </c>
      <c r="E161" s="267">
        <v>65</v>
      </c>
      <c r="F161" s="267">
        <v>0</v>
      </c>
      <c r="G161" s="267">
        <v>15</v>
      </c>
      <c r="H161" s="226">
        <v>80</v>
      </c>
      <c r="I161" s="226"/>
      <c r="J161" s="8"/>
    </row>
    <row r="162" spans="2:10">
      <c r="B162" s="7"/>
      <c r="C162" s="144" t="s">
        <v>1948</v>
      </c>
      <c r="D162" s="145" t="s">
        <v>1610</v>
      </c>
      <c r="E162" s="267">
        <v>45</v>
      </c>
      <c r="F162" s="267">
        <v>0</v>
      </c>
      <c r="G162" s="267">
        <v>30</v>
      </c>
      <c r="H162" s="226">
        <v>75</v>
      </c>
      <c r="I162" s="226"/>
      <c r="J162" s="8"/>
    </row>
    <row r="163" spans="2:10">
      <c r="B163" s="7"/>
      <c r="C163" s="144" t="s">
        <v>365</v>
      </c>
      <c r="D163" s="145" t="s">
        <v>1610</v>
      </c>
      <c r="E163" s="267">
        <v>15</v>
      </c>
      <c r="F163" s="267">
        <v>20</v>
      </c>
      <c r="G163" s="267">
        <v>40</v>
      </c>
      <c r="H163" s="226">
        <v>75</v>
      </c>
      <c r="I163" s="226"/>
      <c r="J163" s="8"/>
    </row>
    <row r="164" spans="2:10">
      <c r="B164" s="7"/>
      <c r="C164" s="144" t="s">
        <v>951</v>
      </c>
      <c r="D164" s="145">
        <v>159</v>
      </c>
      <c r="E164" s="267">
        <v>5</v>
      </c>
      <c r="F164" s="267">
        <v>0</v>
      </c>
      <c r="G164" s="267">
        <v>65</v>
      </c>
      <c r="H164" s="226">
        <v>70</v>
      </c>
      <c r="I164" s="226"/>
      <c r="J164" s="8"/>
    </row>
    <row r="165" spans="2:10">
      <c r="B165" s="7"/>
      <c r="C165" s="144" t="s">
        <v>1141</v>
      </c>
      <c r="D165" s="145" t="s">
        <v>1364</v>
      </c>
      <c r="E165" s="267">
        <v>65</v>
      </c>
      <c r="F165" s="267"/>
      <c r="G165" s="267"/>
      <c r="H165" s="226">
        <v>65</v>
      </c>
      <c r="I165" s="226"/>
      <c r="J165" s="8"/>
    </row>
    <row r="166" spans="2:10">
      <c r="B166" s="7"/>
      <c r="C166" s="144" t="s">
        <v>401</v>
      </c>
      <c r="D166" s="145" t="s">
        <v>1364</v>
      </c>
      <c r="E166" s="267">
        <v>20</v>
      </c>
      <c r="F166" s="267">
        <v>25</v>
      </c>
      <c r="G166" s="267">
        <v>20</v>
      </c>
      <c r="H166" s="226">
        <v>65</v>
      </c>
      <c r="I166" s="226"/>
      <c r="J166" s="8"/>
    </row>
    <row r="167" spans="2:10">
      <c r="B167" s="7"/>
      <c r="C167" s="144" t="s">
        <v>427</v>
      </c>
      <c r="D167" s="145" t="s">
        <v>1592</v>
      </c>
      <c r="E167" s="267">
        <v>10</v>
      </c>
      <c r="F167" s="267">
        <v>10</v>
      </c>
      <c r="G167" s="267">
        <v>35</v>
      </c>
      <c r="H167" s="226">
        <v>55</v>
      </c>
      <c r="I167" s="226"/>
      <c r="J167" s="8"/>
    </row>
    <row r="168" spans="2:10">
      <c r="B168" s="7"/>
      <c r="C168" s="144" t="s">
        <v>1074</v>
      </c>
      <c r="D168" s="145" t="s">
        <v>1592</v>
      </c>
      <c r="E168" s="267">
        <v>55</v>
      </c>
      <c r="F168" s="267"/>
      <c r="G168" s="267"/>
      <c r="H168" s="226">
        <v>55</v>
      </c>
      <c r="I168" s="226"/>
      <c r="J168" s="8"/>
    </row>
    <row r="169" spans="2:10">
      <c r="B169" s="7"/>
      <c r="C169" s="144" t="s">
        <v>430</v>
      </c>
      <c r="D169" s="145" t="s">
        <v>1592</v>
      </c>
      <c r="E169" s="267">
        <v>55</v>
      </c>
      <c r="F169" s="267"/>
      <c r="G169" s="267"/>
      <c r="H169" s="226">
        <v>55</v>
      </c>
      <c r="I169" s="226"/>
      <c r="J169" s="8"/>
    </row>
    <row r="170" spans="2:10">
      <c r="B170" s="7"/>
      <c r="C170" s="144" t="s">
        <v>1073</v>
      </c>
      <c r="D170" s="145">
        <v>165</v>
      </c>
      <c r="E170" s="267">
        <v>45</v>
      </c>
      <c r="F170" s="267"/>
      <c r="G170" s="267">
        <v>5</v>
      </c>
      <c r="H170" s="226">
        <v>50</v>
      </c>
      <c r="I170" s="226"/>
      <c r="J170" s="8"/>
    </row>
    <row r="171" spans="2:10">
      <c r="B171" s="7"/>
      <c r="C171" s="144" t="s">
        <v>1135</v>
      </c>
      <c r="D171" s="145" t="s">
        <v>1506</v>
      </c>
      <c r="E171" s="267">
        <v>45</v>
      </c>
      <c r="F171" s="267"/>
      <c r="G171" s="267"/>
      <c r="H171" s="226">
        <v>45</v>
      </c>
      <c r="I171" s="226"/>
      <c r="J171" s="8"/>
    </row>
    <row r="172" spans="2:10">
      <c r="B172" s="7"/>
      <c r="C172" s="144" t="s">
        <v>428</v>
      </c>
      <c r="D172" s="145" t="s">
        <v>1506</v>
      </c>
      <c r="E172" s="267">
        <v>5</v>
      </c>
      <c r="F172" s="267">
        <v>0</v>
      </c>
      <c r="G172" s="267">
        <v>40</v>
      </c>
      <c r="H172" s="226">
        <v>45</v>
      </c>
      <c r="I172" s="226"/>
      <c r="J172" s="8"/>
    </row>
    <row r="173" spans="2:10">
      <c r="B173" s="7"/>
      <c r="C173" s="144" t="s">
        <v>1143</v>
      </c>
      <c r="D173" s="145" t="s">
        <v>1507</v>
      </c>
      <c r="E173" s="267">
        <v>40</v>
      </c>
      <c r="F173" s="267"/>
      <c r="G173" s="267"/>
      <c r="H173" s="226">
        <v>40</v>
      </c>
      <c r="I173" s="226"/>
      <c r="J173" s="8"/>
    </row>
    <row r="174" spans="2:10">
      <c r="B174" s="7"/>
      <c r="C174" s="144" t="s">
        <v>998</v>
      </c>
      <c r="D174" s="145" t="s">
        <v>1507</v>
      </c>
      <c r="E174" s="267">
        <v>40</v>
      </c>
      <c r="F174" s="267"/>
      <c r="G174" s="267"/>
      <c r="H174" s="226">
        <v>40</v>
      </c>
      <c r="I174" s="226"/>
      <c r="J174" s="8"/>
    </row>
    <row r="175" spans="2:10">
      <c r="B175" s="7"/>
      <c r="C175" s="144" t="s">
        <v>610</v>
      </c>
      <c r="D175" s="145" t="s">
        <v>1507</v>
      </c>
      <c r="E175" s="267">
        <v>25</v>
      </c>
      <c r="F175" s="267"/>
      <c r="G175" s="267">
        <v>15</v>
      </c>
      <c r="H175" s="226">
        <v>40</v>
      </c>
      <c r="I175" s="226"/>
      <c r="J175" s="8"/>
    </row>
    <row r="176" spans="2:10">
      <c r="B176" s="7"/>
      <c r="C176" s="144" t="s">
        <v>1139</v>
      </c>
      <c r="D176" s="145" t="s">
        <v>1507</v>
      </c>
      <c r="E176" s="267">
        <v>40</v>
      </c>
      <c r="F176" s="267"/>
      <c r="G176" s="267"/>
      <c r="H176" s="226">
        <v>40</v>
      </c>
      <c r="I176" s="226"/>
      <c r="J176" s="8"/>
    </row>
    <row r="177" spans="2:10">
      <c r="B177" s="7"/>
      <c r="C177" s="144" t="s">
        <v>1155</v>
      </c>
      <c r="D177" s="145" t="s">
        <v>1611</v>
      </c>
      <c r="E177" s="267">
        <v>35</v>
      </c>
      <c r="F177" s="267"/>
      <c r="G177" s="267"/>
      <c r="H177" s="226">
        <v>35</v>
      </c>
      <c r="I177" s="226"/>
      <c r="J177" s="8"/>
    </row>
    <row r="178" spans="2:10">
      <c r="B178" s="7"/>
      <c r="C178" s="144" t="s">
        <v>1146</v>
      </c>
      <c r="D178" s="145" t="s">
        <v>1611</v>
      </c>
      <c r="E178" s="267">
        <v>35</v>
      </c>
      <c r="F178" s="267"/>
      <c r="G178" s="267"/>
      <c r="H178" s="226">
        <v>35</v>
      </c>
      <c r="I178" s="226"/>
      <c r="J178" s="8"/>
    </row>
    <row r="179" spans="2:10">
      <c r="B179" s="7"/>
      <c r="C179" s="144" t="s">
        <v>1182</v>
      </c>
      <c r="D179" s="145" t="s">
        <v>1611</v>
      </c>
      <c r="E179" s="267">
        <v>35</v>
      </c>
      <c r="F179" s="267">
        <v>0</v>
      </c>
      <c r="G179" s="267"/>
      <c r="H179" s="226">
        <v>35</v>
      </c>
      <c r="I179" s="226"/>
      <c r="J179" s="8"/>
    </row>
    <row r="180" spans="2:10">
      <c r="B180" s="7"/>
      <c r="C180" s="144" t="s">
        <v>429</v>
      </c>
      <c r="D180" s="145" t="s">
        <v>1611</v>
      </c>
      <c r="E180" s="267">
        <v>0</v>
      </c>
      <c r="F180" s="267"/>
      <c r="G180" s="267">
        <v>35</v>
      </c>
      <c r="H180" s="226">
        <v>35</v>
      </c>
      <c r="I180" s="226"/>
      <c r="J180" s="8"/>
    </row>
    <row r="181" spans="2:10">
      <c r="B181" s="7"/>
      <c r="C181" s="144" t="s">
        <v>662</v>
      </c>
      <c r="D181" s="145" t="s">
        <v>1611</v>
      </c>
      <c r="E181" s="267">
        <v>30</v>
      </c>
      <c r="F181" s="267">
        <v>5</v>
      </c>
      <c r="G181" s="267"/>
      <c r="H181" s="226">
        <v>35</v>
      </c>
      <c r="I181" s="226"/>
      <c r="J181" s="8"/>
    </row>
    <row r="182" spans="2:10">
      <c r="B182" s="7"/>
      <c r="C182" s="144" t="s">
        <v>1951</v>
      </c>
      <c r="D182" s="145" t="s">
        <v>1595</v>
      </c>
      <c r="E182" s="267">
        <v>30</v>
      </c>
      <c r="F182" s="267">
        <v>0</v>
      </c>
      <c r="G182" s="267"/>
      <c r="H182" s="226">
        <v>30</v>
      </c>
      <c r="I182" s="226"/>
      <c r="J182" s="8"/>
    </row>
    <row r="183" spans="2:10">
      <c r="B183" s="7"/>
      <c r="C183" s="144" t="s">
        <v>745</v>
      </c>
      <c r="D183" s="145" t="s">
        <v>1595</v>
      </c>
      <c r="E183" s="267">
        <v>5</v>
      </c>
      <c r="F183" s="267"/>
      <c r="G183" s="267">
        <v>25</v>
      </c>
      <c r="H183" s="226">
        <v>30</v>
      </c>
      <c r="I183" s="226"/>
      <c r="J183" s="8"/>
    </row>
    <row r="184" spans="2:10">
      <c r="B184" s="7"/>
      <c r="C184" s="144" t="s">
        <v>1164</v>
      </c>
      <c r="D184" s="145" t="s">
        <v>1595</v>
      </c>
      <c r="E184" s="267">
        <v>25</v>
      </c>
      <c r="F184" s="267"/>
      <c r="G184" s="267">
        <v>5</v>
      </c>
      <c r="H184" s="226">
        <v>30</v>
      </c>
      <c r="I184" s="226"/>
      <c r="J184" s="8"/>
    </row>
    <row r="185" spans="2:10">
      <c r="B185" s="7"/>
      <c r="C185" s="144" t="s">
        <v>1158</v>
      </c>
      <c r="D185" s="145" t="s">
        <v>1370</v>
      </c>
      <c r="E185" s="267">
        <v>20</v>
      </c>
      <c r="F185" s="267"/>
      <c r="G185" s="267">
        <v>5</v>
      </c>
      <c r="H185" s="226">
        <v>25</v>
      </c>
      <c r="I185" s="226"/>
      <c r="J185" s="8"/>
    </row>
    <row r="186" spans="2:10">
      <c r="B186" s="7"/>
      <c r="C186" s="144" t="s">
        <v>1264</v>
      </c>
      <c r="D186" s="145" t="s">
        <v>1370</v>
      </c>
      <c r="E186" s="267">
        <v>25</v>
      </c>
      <c r="F186" s="267"/>
      <c r="G186" s="267"/>
      <c r="H186" s="226">
        <v>25</v>
      </c>
      <c r="I186" s="226"/>
      <c r="J186" s="8"/>
    </row>
    <row r="187" spans="2:10">
      <c r="B187" s="7"/>
      <c r="C187" s="144" t="s">
        <v>1181</v>
      </c>
      <c r="D187" s="145" t="s">
        <v>1370</v>
      </c>
      <c r="E187" s="267">
        <v>25</v>
      </c>
      <c r="F187" s="267"/>
      <c r="G187" s="267"/>
      <c r="H187" s="226">
        <v>25</v>
      </c>
      <c r="I187" s="226"/>
      <c r="J187" s="8"/>
    </row>
    <row r="188" spans="2:10">
      <c r="B188" s="7"/>
      <c r="C188" s="144" t="s">
        <v>1079</v>
      </c>
      <c r="D188" s="145" t="s">
        <v>1370</v>
      </c>
      <c r="E188" s="267">
        <v>25</v>
      </c>
      <c r="F188" s="267"/>
      <c r="G188" s="267">
        <v>0</v>
      </c>
      <c r="H188" s="226">
        <v>25</v>
      </c>
      <c r="I188" s="226"/>
      <c r="J188" s="8"/>
    </row>
    <row r="189" spans="2:10">
      <c r="B189" s="7"/>
      <c r="C189" s="144" t="s">
        <v>1257</v>
      </c>
      <c r="D189" s="145" t="s">
        <v>1370</v>
      </c>
      <c r="E189" s="267">
        <v>25</v>
      </c>
      <c r="F189" s="267"/>
      <c r="G189" s="267"/>
      <c r="H189" s="226">
        <v>25</v>
      </c>
      <c r="I189" s="226"/>
      <c r="J189" s="8"/>
    </row>
    <row r="190" spans="2:10">
      <c r="B190" s="7"/>
      <c r="C190" s="144" t="s">
        <v>1389</v>
      </c>
      <c r="D190" s="145" t="s">
        <v>1971</v>
      </c>
      <c r="E190" s="267">
        <v>20</v>
      </c>
      <c r="F190" s="267"/>
      <c r="G190" s="267"/>
      <c r="H190" s="226">
        <v>20</v>
      </c>
      <c r="I190" s="226"/>
      <c r="J190" s="8"/>
    </row>
    <row r="191" spans="2:10">
      <c r="B191" s="7"/>
      <c r="C191" s="144" t="s">
        <v>1140</v>
      </c>
      <c r="D191" s="145" t="s">
        <v>1971</v>
      </c>
      <c r="E191" s="267">
        <v>20</v>
      </c>
      <c r="F191" s="267"/>
      <c r="G191" s="267"/>
      <c r="H191" s="226">
        <v>20</v>
      </c>
      <c r="I191" s="226"/>
      <c r="J191" s="8"/>
    </row>
    <row r="192" spans="2:10">
      <c r="B192" s="7"/>
      <c r="C192" s="144" t="s">
        <v>936</v>
      </c>
      <c r="D192" s="145" t="s">
        <v>1971</v>
      </c>
      <c r="E192" s="267">
        <v>20</v>
      </c>
      <c r="F192" s="267">
        <v>0</v>
      </c>
      <c r="G192" s="267">
        <v>0</v>
      </c>
      <c r="H192" s="226">
        <v>20</v>
      </c>
      <c r="I192" s="226"/>
      <c r="J192" s="8"/>
    </row>
    <row r="193" spans="2:10">
      <c r="B193" s="7"/>
      <c r="C193" s="144" t="s">
        <v>1622</v>
      </c>
      <c r="D193" s="145" t="s">
        <v>1604</v>
      </c>
      <c r="E193" s="267">
        <v>15</v>
      </c>
      <c r="F193" s="267"/>
      <c r="G193" s="267"/>
      <c r="H193" s="226">
        <v>15</v>
      </c>
      <c r="I193" s="226"/>
      <c r="J193" s="8"/>
    </row>
    <row r="194" spans="2:10">
      <c r="B194" s="7"/>
      <c r="C194" s="144" t="s">
        <v>1388</v>
      </c>
      <c r="D194" s="145" t="s">
        <v>1604</v>
      </c>
      <c r="E194" s="267"/>
      <c r="F194" s="267"/>
      <c r="G194" s="267">
        <v>15</v>
      </c>
      <c r="H194" s="226">
        <v>15</v>
      </c>
      <c r="I194" s="226"/>
      <c r="J194" s="8"/>
    </row>
    <row r="195" spans="2:10">
      <c r="B195" s="7"/>
      <c r="C195" s="144" t="s">
        <v>1173</v>
      </c>
      <c r="D195" s="145" t="s">
        <v>1604</v>
      </c>
      <c r="E195" s="267">
        <v>15</v>
      </c>
      <c r="F195" s="267"/>
      <c r="G195" s="267"/>
      <c r="H195" s="226">
        <v>15</v>
      </c>
      <c r="I195" s="226"/>
      <c r="J195" s="8"/>
    </row>
    <row r="196" spans="2:10">
      <c r="B196" s="7"/>
      <c r="C196" s="144" t="s">
        <v>1955</v>
      </c>
      <c r="D196" s="145" t="s">
        <v>1373</v>
      </c>
      <c r="E196" s="267">
        <v>10</v>
      </c>
      <c r="F196" s="267"/>
      <c r="G196" s="267"/>
      <c r="H196" s="226">
        <v>10</v>
      </c>
      <c r="I196" s="226"/>
      <c r="J196" s="8"/>
    </row>
    <row r="197" spans="2:10">
      <c r="B197" s="7"/>
      <c r="C197" s="144" t="s">
        <v>1953</v>
      </c>
      <c r="D197" s="145" t="s">
        <v>1373</v>
      </c>
      <c r="E197" s="267">
        <v>10</v>
      </c>
      <c r="F197" s="267"/>
      <c r="G197" s="267">
        <v>0</v>
      </c>
      <c r="H197" s="226">
        <v>10</v>
      </c>
      <c r="I197" s="226"/>
      <c r="J197" s="8"/>
    </row>
    <row r="198" spans="2:10">
      <c r="B198" s="7"/>
      <c r="C198" s="144" t="s">
        <v>1159</v>
      </c>
      <c r="D198" s="145" t="s">
        <v>1373</v>
      </c>
      <c r="E198" s="267"/>
      <c r="F198" s="267"/>
      <c r="G198" s="267">
        <v>10</v>
      </c>
      <c r="H198" s="226">
        <v>10</v>
      </c>
      <c r="I198" s="226"/>
      <c r="J198" s="8"/>
    </row>
    <row r="199" spans="2:10">
      <c r="B199" s="7"/>
      <c r="C199" s="144" t="s">
        <v>1165</v>
      </c>
      <c r="D199" s="145" t="s">
        <v>1373</v>
      </c>
      <c r="E199" s="267">
        <v>10</v>
      </c>
      <c r="F199" s="267"/>
      <c r="G199" s="267"/>
      <c r="H199" s="226">
        <v>10</v>
      </c>
      <c r="I199" s="226"/>
      <c r="J199" s="8"/>
    </row>
    <row r="200" spans="2:10">
      <c r="B200" s="7"/>
      <c r="C200" s="144" t="s">
        <v>1166</v>
      </c>
      <c r="D200" s="145" t="s">
        <v>1373</v>
      </c>
      <c r="E200" s="267">
        <v>0</v>
      </c>
      <c r="F200" s="267"/>
      <c r="G200" s="267">
        <v>10</v>
      </c>
      <c r="H200" s="226">
        <v>10</v>
      </c>
      <c r="I200" s="226"/>
      <c r="J200" s="8"/>
    </row>
    <row r="201" spans="2:10">
      <c r="B201" s="7"/>
      <c r="C201" s="144" t="s">
        <v>1076</v>
      </c>
      <c r="D201" s="145" t="s">
        <v>1373</v>
      </c>
      <c r="E201" s="267">
        <v>10</v>
      </c>
      <c r="F201" s="267"/>
      <c r="G201" s="267"/>
      <c r="H201" s="226">
        <v>10</v>
      </c>
      <c r="I201" s="226"/>
      <c r="J201" s="8"/>
    </row>
    <row r="202" spans="2:10">
      <c r="B202" s="7"/>
      <c r="C202" s="144" t="s">
        <v>1954</v>
      </c>
      <c r="D202" s="145" t="s">
        <v>1373</v>
      </c>
      <c r="E202" s="267">
        <v>10</v>
      </c>
      <c r="F202" s="267"/>
      <c r="G202" s="267"/>
      <c r="H202" s="226">
        <v>10</v>
      </c>
      <c r="I202" s="226"/>
      <c r="J202" s="8"/>
    </row>
    <row r="203" spans="2:10">
      <c r="B203" s="7"/>
      <c r="C203" s="144" t="s">
        <v>1598</v>
      </c>
      <c r="D203" s="145" t="s">
        <v>1373</v>
      </c>
      <c r="E203" s="267">
        <v>10</v>
      </c>
      <c r="F203" s="267"/>
      <c r="G203" s="267"/>
      <c r="H203" s="226">
        <v>10</v>
      </c>
      <c r="I203" s="226"/>
      <c r="J203" s="8"/>
    </row>
    <row r="204" spans="2:10">
      <c r="B204" s="7"/>
      <c r="C204" s="144" t="s">
        <v>1390</v>
      </c>
      <c r="D204" s="145" t="s">
        <v>1373</v>
      </c>
      <c r="E204" s="267">
        <v>10</v>
      </c>
      <c r="F204" s="267"/>
      <c r="G204" s="267"/>
      <c r="H204" s="226">
        <v>10</v>
      </c>
      <c r="I204" s="226"/>
      <c r="J204" s="8"/>
    </row>
    <row r="205" spans="2:10">
      <c r="B205" s="7"/>
      <c r="C205" s="144" t="s">
        <v>1343</v>
      </c>
      <c r="D205" s="145" t="s">
        <v>1972</v>
      </c>
      <c r="E205" s="267">
        <v>5</v>
      </c>
      <c r="F205" s="267"/>
      <c r="G205" s="267"/>
      <c r="H205" s="226">
        <v>5</v>
      </c>
      <c r="I205" s="226"/>
      <c r="J205" s="8"/>
    </row>
    <row r="206" spans="2:10">
      <c r="B206" s="7"/>
      <c r="C206" s="144" t="s">
        <v>1950</v>
      </c>
      <c r="D206" s="145" t="s">
        <v>1972</v>
      </c>
      <c r="E206" s="267">
        <v>5</v>
      </c>
      <c r="F206" s="267"/>
      <c r="G206" s="267"/>
      <c r="H206" s="226">
        <v>5</v>
      </c>
      <c r="I206" s="226"/>
      <c r="J206" s="8"/>
    </row>
    <row r="207" spans="2:10">
      <c r="B207" s="7"/>
      <c r="C207" s="144" t="s">
        <v>1355</v>
      </c>
      <c r="D207" s="145" t="s">
        <v>1972</v>
      </c>
      <c r="E207" s="267">
        <v>5</v>
      </c>
      <c r="F207" s="267"/>
      <c r="G207" s="267"/>
      <c r="H207" s="226">
        <v>5</v>
      </c>
      <c r="I207" s="226"/>
      <c r="J207" s="8"/>
    </row>
    <row r="208" spans="2:10">
      <c r="B208" s="7"/>
      <c r="C208" s="144" t="s">
        <v>1405</v>
      </c>
      <c r="D208" s="145" t="s">
        <v>1972</v>
      </c>
      <c r="E208" s="267">
        <v>5</v>
      </c>
      <c r="F208" s="267"/>
      <c r="G208" s="267"/>
      <c r="H208" s="226">
        <v>5</v>
      </c>
      <c r="I208" s="226"/>
      <c r="J208" s="8"/>
    </row>
    <row r="209" spans="2:10">
      <c r="B209" s="7"/>
      <c r="D209" s="2"/>
      <c r="E209" s="2"/>
      <c r="F209" s="2"/>
      <c r="G209" s="2"/>
      <c r="H209" s="2"/>
      <c r="I209" s="2"/>
      <c r="J209" s="8"/>
    </row>
    <row r="210" spans="2:10">
      <c r="B210" s="7"/>
      <c r="C210" s="220" t="s">
        <v>1958</v>
      </c>
      <c r="D210" s="2"/>
      <c r="E210" s="2"/>
      <c r="F210" s="2"/>
      <c r="G210" s="2"/>
      <c r="H210" s="2"/>
      <c r="I210" s="2"/>
      <c r="J210" s="8"/>
    </row>
    <row r="211" spans="2:10" ht="17.25" thickBot="1">
      <c r="B211" s="9"/>
      <c r="C211" s="221" t="s">
        <v>1959</v>
      </c>
      <c r="D211" s="12"/>
      <c r="E211" s="12"/>
      <c r="F211" s="12"/>
      <c r="G211" s="12"/>
      <c r="H211" s="12"/>
      <c r="I211" s="12"/>
      <c r="J211" s="10"/>
    </row>
    <row r="213" spans="3:7">
      <c r="C213" s="521" t="s">
        <v>171</v>
      </c>
      <c r="D213" s="521"/>
      <c r="E213" s="521"/>
      <c r="F213" s="521"/>
      <c r="G213" s="521"/>
    </row>
    <row r="214" spans="3:3">
      <c r="C214" s="1" t="s">
        <v>145</v>
      </c>
    </row>
    <row r="215" spans="3:3">
      <c r="C215" s="1" t="s">
        <v>146</v>
      </c>
    </row>
    <row r="216" spans="3:3">
      <c r="C216" s="1" t="s">
        <v>147</v>
      </c>
    </row>
    <row r="218" spans="3:3">
      <c r="C218" s="1" t="s">
        <v>172</v>
      </c>
    </row>
    <row r="220" spans="3:3">
      <c r="C220" s="1" t="s">
        <v>148</v>
      </c>
    </row>
    <row r="221" spans="3:3">
      <c r="C221" s="1" t="s">
        <v>149</v>
      </c>
    </row>
    <row r="222" spans="3:3">
      <c r="C222" s="1" t="s">
        <v>150</v>
      </c>
    </row>
    <row r="223" spans="3:3">
      <c r="C223" s="1" t="s">
        <v>151</v>
      </c>
    </row>
    <row r="224" spans="3:3">
      <c r="C224" s="1" t="s">
        <v>153</v>
      </c>
    </row>
    <row r="226" spans="3:3">
      <c r="C226" s="1" t="s">
        <v>154</v>
      </c>
    </row>
    <row r="227" spans="3:3">
      <c r="C227" s="1" t="s">
        <v>155</v>
      </c>
    </row>
    <row r="229" spans="3:3">
      <c r="C229" s="1" t="s">
        <v>156</v>
      </c>
    </row>
    <row r="230" spans="3:3">
      <c r="C230" s="1" t="s">
        <v>157</v>
      </c>
    </row>
    <row r="232" spans="3:3">
      <c r="C232" s="1" t="s">
        <v>173</v>
      </c>
    </row>
    <row r="234" spans="3:3">
      <c r="C234" s="1" t="s">
        <v>158</v>
      </c>
    </row>
    <row r="235" spans="3:3">
      <c r="C235" s="1" t="s">
        <v>159</v>
      </c>
    </row>
    <row r="237" spans="3:3">
      <c r="C237" s="1" t="s">
        <v>160</v>
      </c>
    </row>
    <row r="238" spans="3:3">
      <c r="C238" s="1" t="s">
        <v>161</v>
      </c>
    </row>
    <row r="251" customHeight="1"/>
    <row r="252" customHeight="1"/>
    <row r="254" customHeight="1"/>
    <row r="255" customHeight="1"/>
    <row r="257" customHeight="1"/>
    <row r="258" customHeight="1"/>
    <row r="262" customHeight="1"/>
    <row r="263" customHeight="1"/>
    <row r="265" customHeight="1"/>
    <row r="266" customHeight="1"/>
    <row r="268" customHeight="1"/>
    <row r="270" customHeight="1"/>
    <row r="272" customHeight="1"/>
    <row r="274" customHeight="1"/>
    <row r="275" customHeight="1"/>
    <row r="277" customHeight="1"/>
    <row r="278" customHeight="1"/>
    <row r="280" customHeight="1"/>
    <row r="282" customHeight="1"/>
    <row r="284" customHeight="1"/>
    <row r="286" customHeight="1"/>
    <row r="287" customHeight="1"/>
    <row r="288" customHeight="1"/>
    <row r="289" customHeight="1"/>
    <row r="291" customHeight="1"/>
    <row r="293" customHeight="1"/>
    <row r="295" customHeight="1"/>
    <row r="297" customHeight="1"/>
    <row r="299" customHeight="1"/>
    <row r="301" customHeight="1"/>
    <row r="303" customHeight="1"/>
    <row r="304" customHeight="1"/>
    <row r="306" customHeight="1"/>
    <row r="308" customHeight="1"/>
    <row r="310" customHeight="1"/>
    <row r="312" customHeight="1"/>
  </sheetData>
  <autoFilter ref="C5:I208"/>
  <mergeCells count="1">
    <mergeCell ref="C213:G213"/>
  </mergeCells>
  <hyperlinks>
    <hyperlink ref="C4" location="Contents!A1" display="Click here to return to contents"/>
  </hyperlinks>
  <pageMargins left="0.75" right="0.75" top="1" bottom="1" header="0.5" footer="0.5"/>
  <pageSetup paperSize="9" scale="24"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2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6">
    <tabColor theme="9" tint="0.79998168889431442"/>
    <pageSetUpPr fitToPage="1"/>
  </sheetPr>
  <dimension ref="A1:F186"/>
  <sheetViews>
    <sheetView topLeftCell="A1" zoomScale="90" view="normal" workbookViewId="0">
      <pane ySplit="5" topLeftCell="A21" activePane="bottomLeft" state="frozen"/>
      <selection pane="bottomLeft" activeCell="C41" sqref="C41"/>
    </sheetView>
  </sheetViews>
  <sheetFormatPr defaultColWidth="9.28515625" defaultRowHeight="16.5"/>
  <cols>
    <col min="1" max="1" width="8.5703125" style="1" customWidth="1"/>
    <col min="2" max="2" width="2.7109375" style="1" customWidth="1"/>
    <col min="3" max="3" width="56.41796875" style="1" customWidth="1"/>
    <col min="4" max="4" width="14" style="2" customWidth="1"/>
    <col min="5" max="5" width="21.27734375" style="2" customWidth="1"/>
    <col min="6" max="6" width="2.7109375" style="1" customWidth="1"/>
    <col min="7" max="16384" width="9.27734375" style="1" customWidth="1"/>
  </cols>
  <sheetData>
    <row r="1" ht="15" customHeight="1" thickBot="1"/>
    <row r="2" spans="2:6">
      <c r="B2" s="4"/>
      <c r="C2" s="5"/>
      <c r="D2" s="11"/>
      <c r="E2" s="11"/>
      <c r="F2" s="6"/>
    </row>
    <row r="3" spans="2:6">
      <c r="B3" s="7"/>
      <c r="C3" s="13" t="s">
        <v>1976</v>
      </c>
      <c r="F3" s="8"/>
    </row>
    <row r="4" spans="2:6" ht="26.25">
      <c r="B4" s="7"/>
      <c r="C4" s="376" t="s">
        <v>772</v>
      </c>
      <c r="E4" s="95" t="s">
        <v>606</v>
      </c>
      <c r="F4" s="8"/>
    </row>
    <row r="5" spans="2:6" ht="49.5">
      <c r="B5" s="7"/>
      <c r="C5" s="17" t="s">
        <v>222</v>
      </c>
      <c r="D5" s="20" t="s">
        <v>1634</v>
      </c>
      <c r="E5" s="25" t="s">
        <v>1975</v>
      </c>
      <c r="F5" s="8"/>
    </row>
    <row r="6" spans="2:6">
      <c r="B6" s="7"/>
      <c r="C6" s="18" t="s">
        <v>380</v>
      </c>
      <c r="D6" s="283">
        <v>166</v>
      </c>
      <c r="E6" s="439">
        <v>1.7142857142857142</v>
      </c>
      <c r="F6" s="8"/>
    </row>
    <row r="7" spans="2:6">
      <c r="B7" s="7"/>
      <c r="C7" s="18" t="s">
        <v>651</v>
      </c>
      <c r="D7" s="283">
        <v>165</v>
      </c>
      <c r="E7" s="439">
        <v>1.8333333333333333</v>
      </c>
      <c r="F7" s="8"/>
    </row>
    <row r="8" spans="2:6">
      <c r="B8" s="7"/>
      <c r="C8" s="18" t="s">
        <v>392</v>
      </c>
      <c r="D8" s="283">
        <v>164</v>
      </c>
      <c r="E8" s="439">
        <v>3.3333333333333335</v>
      </c>
      <c r="F8" s="8"/>
    </row>
    <row r="9" spans="2:6">
      <c r="B9" s="7"/>
      <c r="C9" s="18" t="s">
        <v>998</v>
      </c>
      <c r="D9" s="283">
        <v>163</v>
      </c>
      <c r="E9" s="439">
        <v>4.5</v>
      </c>
      <c r="F9" s="8"/>
    </row>
    <row r="10" spans="2:6">
      <c r="B10" s="7"/>
      <c r="C10" s="18" t="s">
        <v>596</v>
      </c>
      <c r="D10" s="283">
        <v>162</v>
      </c>
      <c r="E10" s="439">
        <v>6.5121951219512191</v>
      </c>
      <c r="F10" s="8"/>
    </row>
    <row r="11" spans="2:6">
      <c r="B11" s="7"/>
      <c r="C11" s="259" t="s">
        <v>1074</v>
      </c>
      <c r="D11" s="283">
        <v>161</v>
      </c>
      <c r="E11" s="550">
        <v>6.7777777777777777</v>
      </c>
      <c r="F11" s="8"/>
    </row>
    <row r="12" spans="2:6">
      <c r="B12" s="7"/>
      <c r="C12" s="259" t="s">
        <v>354</v>
      </c>
      <c r="D12" s="283">
        <v>160</v>
      </c>
      <c r="E12" s="550">
        <v>7.5454545454545459</v>
      </c>
      <c r="F12" s="8"/>
    </row>
    <row r="13" spans="2:6">
      <c r="B13" s="7"/>
      <c r="C13" s="259" t="s">
        <v>765</v>
      </c>
      <c r="D13" s="283">
        <v>159</v>
      </c>
      <c r="E13" s="550">
        <v>7.7894736842105265</v>
      </c>
      <c r="F13" s="8"/>
    </row>
    <row r="14" spans="2:6">
      <c r="B14" s="7"/>
      <c r="C14" s="259" t="s">
        <v>420</v>
      </c>
      <c r="D14" s="283">
        <v>158</v>
      </c>
      <c r="E14" s="550">
        <v>7.884615384615385</v>
      </c>
      <c r="F14" s="8"/>
    </row>
    <row r="15" spans="2:6">
      <c r="B15" s="7"/>
      <c r="C15" s="259" t="s">
        <v>665</v>
      </c>
      <c r="D15" s="283">
        <v>157</v>
      </c>
      <c r="E15" s="550">
        <v>9.3636363636363633</v>
      </c>
      <c r="F15" s="8"/>
    </row>
    <row r="16" spans="2:6">
      <c r="B16" s="7"/>
      <c r="C16" s="259" t="s">
        <v>425</v>
      </c>
      <c r="D16" s="283">
        <v>156</v>
      </c>
      <c r="E16" s="550">
        <v>9.5416666666666661</v>
      </c>
      <c r="F16" s="8"/>
    </row>
    <row r="17" spans="2:6">
      <c r="B17" s="7"/>
      <c r="C17" s="259" t="s">
        <v>419</v>
      </c>
      <c r="D17" s="283">
        <v>155</v>
      </c>
      <c r="E17" s="550">
        <v>9.75</v>
      </c>
      <c r="F17" s="8"/>
    </row>
    <row r="18" spans="2:6">
      <c r="B18" s="7"/>
      <c r="C18" s="259" t="s">
        <v>418</v>
      </c>
      <c r="D18" s="283">
        <v>154</v>
      </c>
      <c r="E18" s="550">
        <v>10.277777777777779</v>
      </c>
      <c r="F18" s="8"/>
    </row>
    <row r="19" spans="2:6">
      <c r="B19" s="7"/>
      <c r="C19" s="259" t="s">
        <v>218</v>
      </c>
      <c r="D19" s="283">
        <v>153</v>
      </c>
      <c r="E19" s="550">
        <v>10.402810304449648</v>
      </c>
      <c r="F19" s="8"/>
    </row>
    <row r="20" spans="2:6">
      <c r="B20" s="7"/>
      <c r="C20" s="259" t="s">
        <v>399</v>
      </c>
      <c r="D20" s="283">
        <v>152</v>
      </c>
      <c r="E20" s="550">
        <v>10.568181818181818</v>
      </c>
      <c r="F20" s="8"/>
    </row>
    <row r="21" spans="2:6">
      <c r="B21" s="7"/>
      <c r="C21" s="259" t="s">
        <v>1444</v>
      </c>
      <c r="D21" s="283">
        <v>151</v>
      </c>
      <c r="E21" s="550">
        <v>10.611111111111111</v>
      </c>
      <c r="F21" s="8"/>
    </row>
    <row r="22" spans="2:6">
      <c r="B22" s="7"/>
      <c r="C22" s="259" t="s">
        <v>417</v>
      </c>
      <c r="D22" s="283">
        <v>150</v>
      </c>
      <c r="E22" s="550">
        <v>10.772727272727273</v>
      </c>
      <c r="F22" s="8"/>
    </row>
    <row r="23" spans="2:6">
      <c r="B23" s="7"/>
      <c r="C23" s="259" t="s">
        <v>237</v>
      </c>
      <c r="D23" s="283">
        <v>149</v>
      </c>
      <c r="E23" s="550">
        <v>10.971354166666666</v>
      </c>
      <c r="F23" s="8"/>
    </row>
    <row r="24" spans="2:6">
      <c r="B24" s="7"/>
      <c r="C24" s="259" t="s">
        <v>422</v>
      </c>
      <c r="D24" s="283">
        <v>148</v>
      </c>
      <c r="E24" s="550">
        <v>11.333333333333334</v>
      </c>
      <c r="F24" s="8"/>
    </row>
    <row r="25" spans="2:6">
      <c r="B25" s="7"/>
      <c r="C25" s="259" t="s">
        <v>213</v>
      </c>
      <c r="D25" s="283">
        <v>147</v>
      </c>
      <c r="E25" s="550">
        <v>11.598360655737705</v>
      </c>
      <c r="F25" s="8"/>
    </row>
    <row r="26" spans="2:6">
      <c r="B26" s="7"/>
      <c r="C26" s="259" t="s">
        <v>335</v>
      </c>
      <c r="D26" s="283">
        <v>146</v>
      </c>
      <c r="E26" s="550">
        <v>11.729651162790697</v>
      </c>
      <c r="F26" s="8"/>
    </row>
    <row r="27" spans="2:6">
      <c r="B27" s="7"/>
      <c r="C27" s="259" t="s">
        <v>214</v>
      </c>
      <c r="D27" s="283">
        <v>145</v>
      </c>
      <c r="E27" s="550">
        <v>12</v>
      </c>
      <c r="F27" s="8"/>
    </row>
    <row r="28" spans="2:6">
      <c r="B28" s="7"/>
      <c r="C28" s="259" t="s">
        <v>1294</v>
      </c>
      <c r="D28" s="283">
        <v>144</v>
      </c>
      <c r="E28" s="550">
        <v>12.005555555555556</v>
      </c>
      <c r="F28" s="8"/>
    </row>
    <row r="29" spans="2:6">
      <c r="B29" s="7"/>
      <c r="C29" s="259" t="s">
        <v>426</v>
      </c>
      <c r="D29" s="283">
        <v>143</v>
      </c>
      <c r="E29" s="550">
        <v>12.235294117647058</v>
      </c>
      <c r="F29" s="8"/>
    </row>
    <row r="30" spans="2:6">
      <c r="B30" s="7"/>
      <c r="C30" s="259" t="s">
        <v>175</v>
      </c>
      <c r="D30" s="283">
        <v>142</v>
      </c>
      <c r="E30" s="550">
        <v>12.408026755852843</v>
      </c>
      <c r="F30" s="8"/>
    </row>
    <row r="31" spans="2:6">
      <c r="B31" s="7"/>
      <c r="C31" s="259" t="s">
        <v>936</v>
      </c>
      <c r="D31" s="283">
        <v>141</v>
      </c>
      <c r="E31" s="550">
        <v>12.833333333333334</v>
      </c>
      <c r="F31" s="8"/>
    </row>
    <row r="32" spans="2:6">
      <c r="B32" s="7"/>
      <c r="C32" s="259" t="s">
        <v>249</v>
      </c>
      <c r="D32" s="283">
        <v>140</v>
      </c>
      <c r="E32" s="550">
        <v>12.842105263157896</v>
      </c>
      <c r="F32" s="8"/>
    </row>
    <row r="33" spans="2:6">
      <c r="B33" s="7"/>
      <c r="C33" s="259" t="s">
        <v>340</v>
      </c>
      <c r="D33" s="283">
        <v>139</v>
      </c>
      <c r="E33" s="550">
        <v>13.176470588235293</v>
      </c>
      <c r="F33" s="8"/>
    </row>
    <row r="34" spans="2:6">
      <c r="B34" s="7"/>
      <c r="C34" s="259" t="s">
        <v>395</v>
      </c>
      <c r="D34" s="283">
        <v>138</v>
      </c>
      <c r="E34" s="550">
        <v>13.419354838709678</v>
      </c>
      <c r="F34" s="8"/>
    </row>
    <row r="35" spans="2:6">
      <c r="B35" s="7"/>
      <c r="C35" s="259" t="s">
        <v>327</v>
      </c>
      <c r="D35" s="283">
        <v>137</v>
      </c>
      <c r="E35" s="550">
        <v>13.580246913580247</v>
      </c>
      <c r="F35" s="8"/>
    </row>
    <row r="36" spans="2:6">
      <c r="B36" s="7"/>
      <c r="C36" s="259" t="s">
        <v>180</v>
      </c>
      <c r="D36" s="283">
        <v>136</v>
      </c>
      <c r="E36" s="550">
        <v>13.700636942675159</v>
      </c>
      <c r="F36" s="8"/>
    </row>
    <row r="37" spans="2:6">
      <c r="B37" s="7"/>
      <c r="C37" s="259" t="s">
        <v>216</v>
      </c>
      <c r="D37" s="283">
        <v>135</v>
      </c>
      <c r="E37" s="550">
        <v>13.928571428571429</v>
      </c>
      <c r="F37" s="8"/>
    </row>
    <row r="38" spans="2:6">
      <c r="B38" s="7"/>
      <c r="C38" s="259" t="s">
        <v>220</v>
      </c>
      <c r="D38" s="283">
        <v>134</v>
      </c>
      <c r="E38" s="550">
        <v>13.978552278820375</v>
      </c>
      <c r="F38" s="8"/>
    </row>
    <row r="39" spans="2:6">
      <c r="B39" s="7"/>
      <c r="C39" s="259" t="s">
        <v>212</v>
      </c>
      <c r="D39" s="283">
        <v>133</v>
      </c>
      <c r="E39" s="550">
        <v>14.036144578313253</v>
      </c>
      <c r="F39" s="8"/>
    </row>
    <row r="40" spans="2:6">
      <c r="B40" s="7"/>
      <c r="C40" s="259" t="s">
        <v>219</v>
      </c>
      <c r="D40" s="283">
        <v>132</v>
      </c>
      <c r="E40" s="550">
        <v>14.084848484848484</v>
      </c>
      <c r="F40" s="8"/>
    </row>
    <row r="41" spans="2:6">
      <c r="B41" s="7"/>
      <c r="C41" s="149" t="s">
        <v>546</v>
      </c>
      <c r="D41" s="683">
        <v>131</v>
      </c>
      <c r="E41" s="551">
        <v>14.09433962264151</v>
      </c>
      <c r="F41" s="8"/>
    </row>
    <row r="42" spans="2:6">
      <c r="B42" s="7"/>
      <c r="C42" s="259" t="s">
        <v>352</v>
      </c>
      <c r="D42" s="283">
        <v>130</v>
      </c>
      <c r="E42" s="550">
        <v>14.117647058823529</v>
      </c>
      <c r="F42" s="8"/>
    </row>
    <row r="43" spans="2:6">
      <c r="B43" s="7"/>
      <c r="C43" s="259" t="s">
        <v>599</v>
      </c>
      <c r="D43" s="283">
        <v>129</v>
      </c>
      <c r="E43" s="550">
        <v>14.137254901960784</v>
      </c>
      <c r="F43" s="8"/>
    </row>
    <row r="44" spans="2:6">
      <c r="B44" s="7"/>
      <c r="C44" s="259" t="s">
        <v>174</v>
      </c>
      <c r="D44" s="283">
        <v>128</v>
      </c>
      <c r="E44" s="550">
        <v>14.19205298013245</v>
      </c>
      <c r="F44" s="8"/>
    </row>
    <row r="45" spans="2:6">
      <c r="B45" s="7"/>
      <c r="C45" s="259" t="s">
        <v>177</v>
      </c>
      <c r="D45" s="283">
        <v>127</v>
      </c>
      <c r="E45" s="550">
        <v>14.202863961813842</v>
      </c>
      <c r="F45" s="8"/>
    </row>
    <row r="46" spans="2:6">
      <c r="B46" s="7"/>
      <c r="C46" s="259" t="s">
        <v>240</v>
      </c>
      <c r="D46" s="283">
        <v>126</v>
      </c>
      <c r="E46" s="550">
        <v>14.280318091451292</v>
      </c>
      <c r="F46" s="8"/>
    </row>
    <row r="47" spans="2:6">
      <c r="B47" s="7"/>
      <c r="C47" s="259" t="s">
        <v>178</v>
      </c>
      <c r="D47" s="283">
        <v>125</v>
      </c>
      <c r="E47" s="550">
        <v>14.405189620758483</v>
      </c>
      <c r="F47" s="8"/>
    </row>
    <row r="48" spans="2:6">
      <c r="B48" s="7"/>
      <c r="C48" s="259" t="s">
        <v>370</v>
      </c>
      <c r="D48" s="283">
        <v>124</v>
      </c>
      <c r="E48" s="550">
        <v>14.502487562189055</v>
      </c>
      <c r="F48" s="8"/>
    </row>
    <row r="49" spans="2:6">
      <c r="B49" s="7"/>
      <c r="C49" s="259" t="s">
        <v>176</v>
      </c>
      <c r="D49" s="283">
        <v>123</v>
      </c>
      <c r="E49" s="550">
        <v>14.602564102564102</v>
      </c>
      <c r="F49" s="8"/>
    </row>
    <row r="50" spans="2:6">
      <c r="B50" s="7"/>
      <c r="C50" s="259" t="s">
        <v>57</v>
      </c>
      <c r="D50" s="283">
        <v>122</v>
      </c>
      <c r="E50" s="550">
        <v>14.680851063829786</v>
      </c>
      <c r="F50" s="8"/>
    </row>
    <row r="51" spans="2:6">
      <c r="B51" s="7"/>
      <c r="C51" s="259" t="s">
        <v>215</v>
      </c>
      <c r="D51" s="283">
        <v>121</v>
      </c>
      <c r="E51" s="550">
        <v>14.696</v>
      </c>
      <c r="F51" s="8"/>
    </row>
    <row r="52" spans="2:6">
      <c r="B52" s="7"/>
      <c r="C52" s="259" t="s">
        <v>367</v>
      </c>
      <c r="D52" s="283">
        <v>120</v>
      </c>
      <c r="E52" s="550">
        <v>14.831578947368421</v>
      </c>
      <c r="F52" s="8"/>
    </row>
    <row r="53" spans="2:6">
      <c r="B53" s="7"/>
      <c r="C53" s="259" t="s">
        <v>322</v>
      </c>
      <c r="D53" s="283">
        <v>119</v>
      </c>
      <c r="E53" s="550">
        <v>14.862068965517242</v>
      </c>
      <c r="F53" s="8"/>
    </row>
    <row r="54" spans="2:6">
      <c r="B54" s="7"/>
      <c r="C54" s="259" t="s">
        <v>179</v>
      </c>
      <c r="D54" s="283">
        <v>118</v>
      </c>
      <c r="E54" s="550">
        <v>14.89080459770115</v>
      </c>
      <c r="F54" s="8"/>
    </row>
    <row r="55" spans="2:6">
      <c r="B55" s="7"/>
      <c r="C55" s="259" t="s">
        <v>390</v>
      </c>
      <c r="D55" s="283">
        <v>117</v>
      </c>
      <c r="E55" s="550">
        <v>14.921568627450981</v>
      </c>
      <c r="F55" s="8"/>
    </row>
    <row r="56" spans="2:6">
      <c r="B56" s="7"/>
      <c r="C56" s="259" t="s">
        <v>375</v>
      </c>
      <c r="D56" s="283">
        <v>116</v>
      </c>
      <c r="E56" s="550">
        <v>14.923809523809524</v>
      </c>
      <c r="F56" s="8"/>
    </row>
    <row r="57" spans="2:6">
      <c r="B57" s="7"/>
      <c r="C57" s="259" t="s">
        <v>211</v>
      </c>
      <c r="D57" s="283">
        <v>115</v>
      </c>
      <c r="E57" s="550">
        <v>14.986607142857142</v>
      </c>
      <c r="F57" s="8"/>
    </row>
    <row r="58" spans="2:6">
      <c r="B58" s="7"/>
      <c r="C58" s="259" t="s">
        <v>602</v>
      </c>
      <c r="D58" s="283">
        <v>114</v>
      </c>
      <c r="E58" s="550">
        <v>15</v>
      </c>
      <c r="F58" s="8"/>
    </row>
    <row r="59" spans="2:6">
      <c r="B59" s="7"/>
      <c r="C59" s="259" t="s">
        <v>773</v>
      </c>
      <c r="D59" s="283">
        <v>113</v>
      </c>
      <c r="E59" s="550">
        <v>15.042857142857143</v>
      </c>
      <c r="F59" s="8"/>
    </row>
    <row r="60" spans="2:6">
      <c r="B60" s="7"/>
      <c r="C60" s="259" t="s">
        <v>333</v>
      </c>
      <c r="D60" s="283">
        <v>112</v>
      </c>
      <c r="E60" s="550">
        <v>15.08994708994709</v>
      </c>
      <c r="F60" s="8"/>
    </row>
    <row r="61" spans="2:6">
      <c r="B61" s="7"/>
      <c r="C61" s="259" t="s">
        <v>505</v>
      </c>
      <c r="D61" s="283">
        <v>111</v>
      </c>
      <c r="E61" s="550">
        <v>15.114503816793894</v>
      </c>
      <c r="F61" s="8"/>
    </row>
    <row r="62" spans="2:6">
      <c r="B62" s="7"/>
      <c r="C62" s="259" t="s">
        <v>332</v>
      </c>
      <c r="D62" s="283">
        <v>110</v>
      </c>
      <c r="E62" s="550">
        <v>15.130681818181818</v>
      </c>
      <c r="F62" s="8"/>
    </row>
    <row r="63" spans="2:6">
      <c r="B63" s="7"/>
      <c r="C63" s="259" t="s">
        <v>382</v>
      </c>
      <c r="D63" s="283">
        <v>109</v>
      </c>
      <c r="E63" s="550">
        <v>15.140127388535031</v>
      </c>
      <c r="F63" s="8"/>
    </row>
    <row r="64" spans="2:6">
      <c r="B64" s="7"/>
      <c r="C64" s="259" t="s">
        <v>389</v>
      </c>
      <c r="D64" s="283">
        <v>108</v>
      </c>
      <c r="E64" s="550">
        <v>15.183673469387756</v>
      </c>
      <c r="F64" s="8"/>
    </row>
    <row r="65" spans="2:6">
      <c r="B65" s="7"/>
      <c r="C65" s="259" t="s">
        <v>326</v>
      </c>
      <c r="D65" s="283">
        <v>107</v>
      </c>
      <c r="E65" s="550">
        <v>15.24892703862661</v>
      </c>
      <c r="F65" s="8"/>
    </row>
    <row r="66" spans="2:6">
      <c r="B66" s="7"/>
      <c r="C66" s="259" t="s">
        <v>344</v>
      </c>
      <c r="D66" s="283">
        <v>106</v>
      </c>
      <c r="E66" s="550">
        <v>15.284403669724771</v>
      </c>
      <c r="F66" s="8"/>
    </row>
    <row r="67" spans="2:6">
      <c r="B67" s="7"/>
      <c r="C67" s="259" t="s">
        <v>358</v>
      </c>
      <c r="D67" s="283">
        <v>105</v>
      </c>
      <c r="E67" s="550">
        <v>15.305825242718447</v>
      </c>
      <c r="F67" s="8"/>
    </row>
    <row r="68" spans="2:6">
      <c r="B68" s="7"/>
      <c r="C68" s="259" t="s">
        <v>377</v>
      </c>
      <c r="D68" s="283">
        <v>104</v>
      </c>
      <c r="E68" s="550">
        <v>15.325</v>
      </c>
      <c r="F68" s="8"/>
    </row>
    <row r="69" spans="2:6">
      <c r="B69" s="7"/>
      <c r="C69" s="259" t="s">
        <v>396</v>
      </c>
      <c r="D69" s="283">
        <v>103</v>
      </c>
      <c r="E69" s="550">
        <v>15.380952380952381</v>
      </c>
      <c r="F69" s="8"/>
    </row>
    <row r="70" spans="2:6">
      <c r="B70" s="7"/>
      <c r="C70" s="259" t="s">
        <v>329</v>
      </c>
      <c r="D70" s="283">
        <v>102</v>
      </c>
      <c r="E70" s="550">
        <v>15.482233502538071</v>
      </c>
      <c r="F70" s="8"/>
    </row>
    <row r="71" spans="2:6">
      <c r="B71" s="7"/>
      <c r="C71" s="259" t="s">
        <v>632</v>
      </c>
      <c r="D71" s="283">
        <v>101</v>
      </c>
      <c r="E71" s="550">
        <v>15.68125</v>
      </c>
      <c r="F71" s="8"/>
    </row>
    <row r="72" spans="2:6">
      <c r="B72" s="7"/>
      <c r="C72" s="259" t="s">
        <v>398</v>
      </c>
      <c r="D72" s="283">
        <v>100</v>
      </c>
      <c r="E72" s="550">
        <v>15.681818181818182</v>
      </c>
      <c r="F72" s="8"/>
    </row>
    <row r="73" spans="2:6">
      <c r="B73" s="7"/>
      <c r="C73" s="259" t="s">
        <v>336</v>
      </c>
      <c r="D73" s="283">
        <v>99</v>
      </c>
      <c r="E73" s="550">
        <v>15.873188405797102</v>
      </c>
      <c r="F73" s="8"/>
    </row>
    <row r="74" spans="2:6">
      <c r="B74" s="7"/>
      <c r="C74" s="259" t="s">
        <v>241</v>
      </c>
      <c r="D74" s="283">
        <v>98</v>
      </c>
      <c r="E74" s="550">
        <v>15.887892376681615</v>
      </c>
      <c r="F74" s="8"/>
    </row>
    <row r="75" spans="2:6">
      <c r="B75" s="7"/>
      <c r="C75" s="259" t="s">
        <v>338</v>
      </c>
      <c r="D75" s="283">
        <v>97</v>
      </c>
      <c r="E75" s="550">
        <v>15.978308026030369</v>
      </c>
      <c r="F75" s="8"/>
    </row>
    <row r="76" spans="2:6">
      <c r="B76" s="7"/>
      <c r="C76" s="259" t="s">
        <v>360</v>
      </c>
      <c r="D76" s="283">
        <v>96</v>
      </c>
      <c r="E76" s="550">
        <v>15.978494623655914</v>
      </c>
      <c r="F76" s="8"/>
    </row>
    <row r="77" spans="2:6">
      <c r="B77" s="7"/>
      <c r="C77" s="259" t="s">
        <v>411</v>
      </c>
      <c r="D77" s="283">
        <v>95</v>
      </c>
      <c r="E77" s="550">
        <v>16.015873015873016</v>
      </c>
      <c r="F77" s="8"/>
    </row>
    <row r="78" spans="2:6">
      <c r="B78" s="7"/>
      <c r="C78" s="259" t="s">
        <v>350</v>
      </c>
      <c r="D78" s="283">
        <v>94</v>
      </c>
      <c r="E78" s="550">
        <v>16.060606060606062</v>
      </c>
      <c r="F78" s="8"/>
    </row>
    <row r="79" spans="2:6">
      <c r="B79" s="7"/>
      <c r="C79" s="259" t="s">
        <v>346</v>
      </c>
      <c r="D79" s="283">
        <v>93</v>
      </c>
      <c r="E79" s="550">
        <v>16.090592334494772</v>
      </c>
      <c r="F79" s="8"/>
    </row>
    <row r="80" spans="2:6">
      <c r="B80" s="7"/>
      <c r="C80" s="259" t="s">
        <v>403</v>
      </c>
      <c r="D80" s="283">
        <v>92</v>
      </c>
      <c r="E80" s="550">
        <v>16.183908045977013</v>
      </c>
      <c r="F80" s="8"/>
    </row>
    <row r="81" spans="2:6">
      <c r="B81" s="7"/>
      <c r="C81" s="259" t="s">
        <v>368</v>
      </c>
      <c r="D81" s="283">
        <v>91</v>
      </c>
      <c r="E81" s="550">
        <v>16.2</v>
      </c>
      <c r="F81" s="8"/>
    </row>
    <row r="82" spans="2:6">
      <c r="B82" s="7"/>
      <c r="C82" s="259" t="s">
        <v>416</v>
      </c>
      <c r="D82" s="283">
        <v>90</v>
      </c>
      <c r="E82" s="550">
        <v>16.206896551724139</v>
      </c>
      <c r="F82" s="8"/>
    </row>
    <row r="83" spans="2:6">
      <c r="B83" s="7"/>
      <c r="C83" s="259" t="s">
        <v>331</v>
      </c>
      <c r="D83" s="283">
        <v>89</v>
      </c>
      <c r="E83" s="550">
        <v>16.224489795918366</v>
      </c>
      <c r="F83" s="8"/>
    </row>
    <row r="84" spans="2:6">
      <c r="B84" s="7"/>
      <c r="C84" s="259" t="s">
        <v>404</v>
      </c>
      <c r="D84" s="283">
        <v>88</v>
      </c>
      <c r="E84" s="550">
        <v>16.258064516129032</v>
      </c>
      <c r="F84" s="8"/>
    </row>
    <row r="85" spans="2:6">
      <c r="B85" s="7"/>
      <c r="C85" s="259" t="s">
        <v>182</v>
      </c>
      <c r="D85" s="283">
        <v>87</v>
      </c>
      <c r="E85" s="550">
        <v>16.313868613138688</v>
      </c>
      <c r="F85" s="8"/>
    </row>
    <row r="86" spans="2:6">
      <c r="B86" s="7"/>
      <c r="C86" s="259" t="s">
        <v>274</v>
      </c>
      <c r="D86" s="283">
        <v>86</v>
      </c>
      <c r="E86" s="550">
        <v>16.548476454293628</v>
      </c>
      <c r="F86" s="8"/>
    </row>
    <row r="87" spans="2:6">
      <c r="B87" s="7"/>
      <c r="C87" s="259" t="s">
        <v>427</v>
      </c>
      <c r="D87" s="283">
        <v>85</v>
      </c>
      <c r="E87" s="550">
        <v>16.571428571428573</v>
      </c>
      <c r="F87" s="8"/>
    </row>
    <row r="88" spans="2:6">
      <c r="B88" s="7"/>
      <c r="C88" s="259" t="s">
        <v>935</v>
      </c>
      <c r="D88" s="283">
        <v>84</v>
      </c>
      <c r="E88" s="550">
        <v>16.62962962962963</v>
      </c>
      <c r="F88" s="8"/>
    </row>
    <row r="89" spans="2:6">
      <c r="B89" s="7"/>
      <c r="C89" s="259" t="s">
        <v>652</v>
      </c>
      <c r="D89" s="283">
        <v>83</v>
      </c>
      <c r="E89" s="550">
        <v>16.660714285714285</v>
      </c>
      <c r="F89" s="8"/>
    </row>
    <row r="90" spans="2:6">
      <c r="B90" s="7"/>
      <c r="C90" s="259" t="s">
        <v>343</v>
      </c>
      <c r="D90" s="283">
        <v>82</v>
      </c>
      <c r="E90" s="550">
        <v>16.885416666666668</v>
      </c>
      <c r="F90" s="8"/>
    </row>
    <row r="91" spans="2:6">
      <c r="B91" s="7"/>
      <c r="C91" s="259" t="s">
        <v>330</v>
      </c>
      <c r="D91" s="283">
        <v>81</v>
      </c>
      <c r="E91" s="550">
        <v>16.946629213483146</v>
      </c>
      <c r="F91" s="8"/>
    </row>
    <row r="92" spans="2:6">
      <c r="B92" s="7"/>
      <c r="C92" s="259" t="s">
        <v>351</v>
      </c>
      <c r="D92" s="283">
        <v>80</v>
      </c>
      <c r="E92" s="550">
        <v>16.949152542372882</v>
      </c>
      <c r="F92" s="8"/>
    </row>
    <row r="93" spans="2:6">
      <c r="B93" s="7"/>
      <c r="C93" s="259" t="s">
        <v>348</v>
      </c>
      <c r="D93" s="283">
        <v>79</v>
      </c>
      <c r="E93" s="550">
        <v>17.006578947368421</v>
      </c>
      <c r="F93" s="8"/>
    </row>
    <row r="94" spans="2:6">
      <c r="B94" s="7"/>
      <c r="C94" s="259" t="s">
        <v>486</v>
      </c>
      <c r="D94" s="283">
        <v>78</v>
      </c>
      <c r="E94" s="550">
        <v>17.07236842105263</v>
      </c>
      <c r="F94" s="8"/>
    </row>
    <row r="95" spans="2:6">
      <c r="B95" s="7"/>
      <c r="C95" s="259" t="s">
        <v>345</v>
      </c>
      <c r="D95" s="283">
        <v>77</v>
      </c>
      <c r="E95" s="550">
        <v>17.148571428571429</v>
      </c>
      <c r="F95" s="8"/>
    </row>
    <row r="96" spans="2:6">
      <c r="B96" s="7"/>
      <c r="C96" s="259" t="s">
        <v>341</v>
      </c>
      <c r="D96" s="283">
        <v>76</v>
      </c>
      <c r="E96" s="550">
        <v>17.175879396984925</v>
      </c>
      <c r="F96" s="8"/>
    </row>
    <row r="97" spans="2:6">
      <c r="B97" s="7"/>
      <c r="C97" s="259" t="s">
        <v>996</v>
      </c>
      <c r="D97" s="283" t="s">
        <v>452</v>
      </c>
      <c r="E97" s="550">
        <v>17.2</v>
      </c>
      <c r="F97" s="8"/>
    </row>
    <row r="98" spans="2:6">
      <c r="B98" s="7"/>
      <c r="C98" s="259" t="s">
        <v>662</v>
      </c>
      <c r="D98" s="283" t="s">
        <v>452</v>
      </c>
      <c r="E98" s="550">
        <v>17.2</v>
      </c>
      <c r="F98" s="8"/>
    </row>
    <row r="99" spans="2:6">
      <c r="B99" s="7"/>
      <c r="C99" s="259" t="s">
        <v>366</v>
      </c>
      <c r="D99" s="283">
        <v>73</v>
      </c>
      <c r="E99" s="550">
        <v>17.228070175438596</v>
      </c>
      <c r="F99" s="8"/>
    </row>
    <row r="100" spans="2:6">
      <c r="B100" s="7"/>
      <c r="C100" s="259" t="s">
        <v>624</v>
      </c>
      <c r="D100" s="283">
        <v>72</v>
      </c>
      <c r="E100" s="550">
        <v>17.296296296296298</v>
      </c>
      <c r="F100" s="8"/>
    </row>
    <row r="101" spans="2:6">
      <c r="B101" s="7"/>
      <c r="C101" s="259" t="s">
        <v>325</v>
      </c>
      <c r="D101" s="283">
        <v>71</v>
      </c>
      <c r="E101" s="550">
        <v>17.394736842105264</v>
      </c>
      <c r="F101" s="8"/>
    </row>
    <row r="102" spans="2:6">
      <c r="B102" s="7"/>
      <c r="C102" s="259" t="s">
        <v>477</v>
      </c>
      <c r="D102" s="283">
        <v>70</v>
      </c>
      <c r="E102" s="550">
        <v>17.464864864864865</v>
      </c>
      <c r="F102" s="8"/>
    </row>
    <row r="103" spans="2:6">
      <c r="B103" s="7"/>
      <c r="C103" s="259" t="s">
        <v>369</v>
      </c>
      <c r="D103" s="283">
        <v>69</v>
      </c>
      <c r="E103" s="550">
        <v>17.474747474747474</v>
      </c>
      <c r="F103" s="8"/>
    </row>
    <row r="104" spans="2:6">
      <c r="B104" s="7"/>
      <c r="C104" s="259" t="s">
        <v>353</v>
      </c>
      <c r="D104" s="283">
        <v>68</v>
      </c>
      <c r="E104" s="550">
        <v>17.5358361774744</v>
      </c>
      <c r="F104" s="8"/>
    </row>
    <row r="105" spans="2:6">
      <c r="B105" s="7"/>
      <c r="C105" s="259" t="s">
        <v>430</v>
      </c>
      <c r="D105" s="283">
        <v>67</v>
      </c>
      <c r="E105" s="550">
        <v>17.545454545454547</v>
      </c>
      <c r="F105" s="8"/>
    </row>
    <row r="106" spans="2:6">
      <c r="B106" s="7"/>
      <c r="C106" s="259" t="s">
        <v>658</v>
      </c>
      <c r="D106" s="283">
        <v>66</v>
      </c>
      <c r="E106" s="550">
        <v>17.653508771929825</v>
      </c>
      <c r="F106" s="8"/>
    </row>
    <row r="107" spans="2:6">
      <c r="B107" s="7"/>
      <c r="C107" s="259" t="s">
        <v>601</v>
      </c>
      <c r="D107" s="283">
        <v>65</v>
      </c>
      <c r="E107" s="550">
        <v>17.826086956521738</v>
      </c>
      <c r="F107" s="8"/>
    </row>
    <row r="108" spans="2:6">
      <c r="B108" s="7"/>
      <c r="C108" s="259" t="s">
        <v>347</v>
      </c>
      <c r="D108" s="283">
        <v>64</v>
      </c>
      <c r="E108" s="550">
        <v>17.889423076923077</v>
      </c>
      <c r="F108" s="8"/>
    </row>
    <row r="109" spans="2:6">
      <c r="B109" s="7"/>
      <c r="C109" s="259" t="s">
        <v>409</v>
      </c>
      <c r="D109" s="283">
        <v>63</v>
      </c>
      <c r="E109" s="550">
        <v>17.941176470588236</v>
      </c>
      <c r="F109" s="8"/>
    </row>
    <row r="110" spans="2:6">
      <c r="B110" s="7"/>
      <c r="C110" s="259" t="s">
        <v>950</v>
      </c>
      <c r="D110" s="283">
        <v>62</v>
      </c>
      <c r="E110" s="550">
        <v>18.010309278350515</v>
      </c>
      <c r="F110" s="8"/>
    </row>
    <row r="111" spans="2:6">
      <c r="B111" s="7"/>
      <c r="C111" s="259" t="s">
        <v>407</v>
      </c>
      <c r="D111" s="283">
        <v>61</v>
      </c>
      <c r="E111" s="550">
        <v>18.121951219512194</v>
      </c>
      <c r="F111" s="8"/>
    </row>
    <row r="112" spans="2:6">
      <c r="B112" s="7"/>
      <c r="C112" s="259" t="s">
        <v>349</v>
      </c>
      <c r="D112" s="283">
        <v>60</v>
      </c>
      <c r="E112" s="550">
        <v>18.194656488549619</v>
      </c>
      <c r="F112" s="8"/>
    </row>
    <row r="113" spans="2:6">
      <c r="B113" s="7"/>
      <c r="C113" s="259" t="s">
        <v>745</v>
      </c>
      <c r="D113" s="283">
        <v>59</v>
      </c>
      <c r="E113" s="550">
        <v>18.222222222222221</v>
      </c>
      <c r="F113" s="8"/>
    </row>
    <row r="114" spans="2:6">
      <c r="B114" s="7"/>
      <c r="C114" s="259" t="s">
        <v>597</v>
      </c>
      <c r="D114" s="283">
        <v>58</v>
      </c>
      <c r="E114" s="550">
        <v>18.253731343283583</v>
      </c>
      <c r="F114" s="8"/>
    </row>
    <row r="115" spans="2:6">
      <c r="B115" s="7"/>
      <c r="C115" s="259" t="s">
        <v>379</v>
      </c>
      <c r="D115" s="283">
        <v>57</v>
      </c>
      <c r="E115" s="550">
        <v>18.372670807453417</v>
      </c>
      <c r="F115" s="8"/>
    </row>
    <row r="116" spans="2:6">
      <c r="B116" s="7"/>
      <c r="C116" s="259" t="s">
        <v>324</v>
      </c>
      <c r="D116" s="283">
        <v>56</v>
      </c>
      <c r="E116" s="550">
        <v>18.379213483146067</v>
      </c>
      <c r="F116" s="8"/>
    </row>
    <row r="117" spans="2:6">
      <c r="B117" s="7"/>
      <c r="C117" s="259" t="s">
        <v>364</v>
      </c>
      <c r="D117" s="283">
        <v>55</v>
      </c>
      <c r="E117" s="550">
        <v>18.394594594594594</v>
      </c>
      <c r="F117" s="8"/>
    </row>
    <row r="118" spans="2:6">
      <c r="B118" s="7"/>
      <c r="C118" s="259" t="s">
        <v>410</v>
      </c>
      <c r="D118" s="283">
        <v>54</v>
      </c>
      <c r="E118" s="550">
        <v>18.407894736842106</v>
      </c>
      <c r="F118" s="8"/>
    </row>
    <row r="119" spans="2:6">
      <c r="B119" s="7"/>
      <c r="C119" s="259" t="s">
        <v>629</v>
      </c>
      <c r="D119" s="283">
        <v>53</v>
      </c>
      <c r="E119" s="550">
        <v>18.415384615384614</v>
      </c>
      <c r="F119" s="8"/>
    </row>
    <row r="120" spans="2:6">
      <c r="B120" s="7"/>
      <c r="C120" s="259" t="s">
        <v>746</v>
      </c>
      <c r="D120" s="283">
        <v>52</v>
      </c>
      <c r="E120" s="550">
        <v>18.429378531073446</v>
      </c>
      <c r="F120" s="8"/>
    </row>
    <row r="121" spans="2:6">
      <c r="B121" s="7"/>
      <c r="C121" s="259" t="s">
        <v>342</v>
      </c>
      <c r="D121" s="283">
        <v>51</v>
      </c>
      <c r="E121" s="550">
        <v>18.465217391304346</v>
      </c>
      <c r="F121" s="8"/>
    </row>
    <row r="122" spans="2:6">
      <c r="B122" s="7"/>
      <c r="C122" s="259" t="s">
        <v>362</v>
      </c>
      <c r="D122" s="283">
        <v>50</v>
      </c>
      <c r="E122" s="550">
        <v>18.754545454545454</v>
      </c>
      <c r="F122" s="8"/>
    </row>
    <row r="123" spans="2:6">
      <c r="B123" s="7"/>
      <c r="C123" s="259" t="s">
        <v>391</v>
      </c>
      <c r="D123" s="283">
        <v>49</v>
      </c>
      <c r="E123" s="550">
        <v>18.814285714285713</v>
      </c>
      <c r="F123" s="8"/>
    </row>
    <row r="124" spans="2:6">
      <c r="B124" s="7"/>
      <c r="C124" s="259" t="s">
        <v>328</v>
      </c>
      <c r="D124" s="283">
        <v>48</v>
      </c>
      <c r="E124" s="550">
        <v>19</v>
      </c>
      <c r="F124" s="8"/>
    </row>
    <row r="125" spans="2:6">
      <c r="B125" s="7"/>
      <c r="C125" s="259" t="s">
        <v>394</v>
      </c>
      <c r="D125" s="283">
        <v>47</v>
      </c>
      <c r="E125" s="550">
        <v>19.006369426751593</v>
      </c>
      <c r="F125" s="8"/>
    </row>
    <row r="126" spans="2:6">
      <c r="B126" s="7"/>
      <c r="C126" s="259" t="s">
        <v>406</v>
      </c>
      <c r="D126" s="283">
        <v>46</v>
      </c>
      <c r="E126" s="550">
        <v>19.011627906976745</v>
      </c>
      <c r="F126" s="8"/>
    </row>
    <row r="127" spans="2:6">
      <c r="B127" s="7"/>
      <c r="C127" s="259" t="s">
        <v>511</v>
      </c>
      <c r="D127" s="283">
        <v>45</v>
      </c>
      <c r="E127" s="550">
        <v>19.011904761904763</v>
      </c>
      <c r="F127" s="8"/>
    </row>
    <row r="128" spans="2:6">
      <c r="B128" s="7"/>
      <c r="C128" s="259" t="s">
        <v>363</v>
      </c>
      <c r="D128" s="283">
        <v>44</v>
      </c>
      <c r="E128" s="550">
        <v>19.098360655737704</v>
      </c>
      <c r="F128" s="8"/>
    </row>
    <row r="129" spans="2:6">
      <c r="B129" s="7"/>
      <c r="C129" s="259" t="s">
        <v>334</v>
      </c>
      <c r="D129" s="283">
        <v>43</v>
      </c>
      <c r="E129" s="550">
        <v>19.172413793103448</v>
      </c>
      <c r="F129" s="8"/>
    </row>
    <row r="130" spans="2:6">
      <c r="B130" s="7"/>
      <c r="C130" s="259" t="s">
        <v>323</v>
      </c>
      <c r="D130" s="283">
        <v>42</v>
      </c>
      <c r="E130" s="550">
        <v>19.198473282442748</v>
      </c>
      <c r="F130" s="8"/>
    </row>
    <row r="131" spans="2:6">
      <c r="B131" s="7"/>
      <c r="C131" s="259" t="s">
        <v>598</v>
      </c>
      <c r="D131" s="283">
        <v>41</v>
      </c>
      <c r="E131" s="550">
        <v>19.28125</v>
      </c>
      <c r="F131" s="8"/>
    </row>
    <row r="132" spans="2:6">
      <c r="B132" s="7"/>
      <c r="C132" s="259" t="s">
        <v>415</v>
      </c>
      <c r="D132" s="283">
        <v>40</v>
      </c>
      <c r="E132" s="550">
        <v>19.32</v>
      </c>
      <c r="F132" s="8"/>
    </row>
    <row r="133" spans="2:6">
      <c r="B133" s="7"/>
      <c r="C133" s="259" t="s">
        <v>383</v>
      </c>
      <c r="D133" s="283">
        <v>39</v>
      </c>
      <c r="E133" s="550">
        <v>19.372881355932204</v>
      </c>
      <c r="F133" s="8"/>
    </row>
    <row r="134" spans="2:6">
      <c r="B134" s="7"/>
      <c r="C134" s="259" t="s">
        <v>374</v>
      </c>
      <c r="D134" s="283">
        <v>38</v>
      </c>
      <c r="E134" s="550">
        <v>19.439490445859871</v>
      </c>
      <c r="F134" s="8"/>
    </row>
    <row r="135" spans="2:6">
      <c r="B135" s="7"/>
      <c r="C135" s="259" t="s">
        <v>393</v>
      </c>
      <c r="D135" s="283">
        <v>37</v>
      </c>
      <c r="E135" s="550">
        <v>19.563636363636363</v>
      </c>
      <c r="F135" s="8"/>
    </row>
    <row r="136" spans="2:6">
      <c r="B136" s="7"/>
      <c r="C136" s="259" t="s">
        <v>359</v>
      </c>
      <c r="D136" s="283">
        <v>36</v>
      </c>
      <c r="E136" s="550">
        <v>19.797872340425531</v>
      </c>
      <c r="F136" s="8"/>
    </row>
    <row r="137" spans="2:6">
      <c r="B137" s="7"/>
      <c r="C137" s="259" t="s">
        <v>654</v>
      </c>
      <c r="D137" s="283">
        <v>35</v>
      </c>
      <c r="E137" s="550">
        <v>19.813664596273291</v>
      </c>
      <c r="F137" s="8"/>
    </row>
    <row r="138" spans="2:6">
      <c r="B138" s="7"/>
      <c r="C138" s="259" t="s">
        <v>385</v>
      </c>
      <c r="D138" s="283">
        <v>34</v>
      </c>
      <c r="E138" s="550">
        <v>19.952380952380953</v>
      </c>
      <c r="F138" s="8"/>
    </row>
    <row r="139" spans="2:6">
      <c r="B139" s="7"/>
      <c r="C139" s="259" t="s">
        <v>386</v>
      </c>
      <c r="D139" s="283">
        <v>33</v>
      </c>
      <c r="E139" s="550">
        <v>20.141666666666666</v>
      </c>
      <c r="F139" s="8"/>
    </row>
    <row r="140" spans="2:6">
      <c r="B140" s="7"/>
      <c r="C140" s="259" t="s">
        <v>373</v>
      </c>
      <c r="D140" s="283">
        <v>32</v>
      </c>
      <c r="E140" s="550">
        <v>20.298507462686569</v>
      </c>
      <c r="F140" s="8"/>
    </row>
    <row r="141" spans="2:6">
      <c r="B141" s="7"/>
      <c r="C141" s="259" t="s">
        <v>951</v>
      </c>
      <c r="D141" s="283">
        <v>31</v>
      </c>
      <c r="E141" s="550">
        <v>20.444444444444443</v>
      </c>
      <c r="F141" s="8"/>
    </row>
    <row r="142" spans="2:6">
      <c r="B142" s="7"/>
      <c r="C142" s="259" t="s">
        <v>371</v>
      </c>
      <c r="D142" s="283">
        <v>30</v>
      </c>
      <c r="E142" s="550">
        <v>20.525252525252526</v>
      </c>
      <c r="F142" s="8"/>
    </row>
    <row r="143" spans="2:6">
      <c r="B143" s="7"/>
      <c r="C143" s="259" t="s">
        <v>397</v>
      </c>
      <c r="D143" s="283">
        <v>29</v>
      </c>
      <c r="E143" s="550">
        <v>20.969072164948454</v>
      </c>
      <c r="F143" s="8"/>
    </row>
    <row r="144" spans="2:6">
      <c r="B144" s="7"/>
      <c r="C144" s="259" t="s">
        <v>655</v>
      </c>
      <c r="D144" s="283">
        <v>28</v>
      </c>
      <c r="E144" s="550">
        <v>20.971428571428572</v>
      </c>
      <c r="F144" s="8"/>
    </row>
    <row r="145" spans="2:6">
      <c r="B145" s="7"/>
      <c r="C145" s="259" t="s">
        <v>413</v>
      </c>
      <c r="D145" s="283">
        <v>27</v>
      </c>
      <c r="E145" s="550">
        <v>21.20353982300885</v>
      </c>
      <c r="F145" s="8"/>
    </row>
    <row r="146" spans="2:6">
      <c r="B146" s="7"/>
      <c r="C146" s="259" t="s">
        <v>414</v>
      </c>
      <c r="D146" s="283">
        <v>26</v>
      </c>
      <c r="E146" s="550">
        <v>21.477272727272727</v>
      </c>
      <c r="F146" s="8"/>
    </row>
    <row r="147" spans="2:6">
      <c r="B147" s="7"/>
      <c r="C147" s="259" t="s">
        <v>405</v>
      </c>
      <c r="D147" s="283">
        <v>25</v>
      </c>
      <c r="E147" s="550">
        <v>21.822784810126581</v>
      </c>
      <c r="F147" s="8"/>
    </row>
    <row r="148" spans="2:6">
      <c r="B148" s="7"/>
      <c r="C148" s="259" t="s">
        <v>428</v>
      </c>
      <c r="D148" s="283">
        <v>24</v>
      </c>
      <c r="E148" s="550">
        <v>22.3</v>
      </c>
      <c r="F148" s="8"/>
    </row>
    <row r="149" spans="2:6">
      <c r="B149" s="7"/>
      <c r="C149" s="259" t="s">
        <v>610</v>
      </c>
      <c r="D149" s="283">
        <v>23</v>
      </c>
      <c r="E149" s="550">
        <v>22.4</v>
      </c>
      <c r="F149" s="8"/>
    </row>
    <row r="150" spans="2:6">
      <c r="B150" s="7"/>
      <c r="C150" s="259" t="s">
        <v>625</v>
      </c>
      <c r="D150" s="283">
        <v>22</v>
      </c>
      <c r="E150" s="550">
        <v>22.727272727272727</v>
      </c>
      <c r="F150" s="8"/>
    </row>
    <row r="151" spans="2:6">
      <c r="B151" s="7"/>
      <c r="C151" s="259" t="s">
        <v>670</v>
      </c>
      <c r="D151" s="283">
        <v>21</v>
      </c>
      <c r="E151" s="550">
        <v>22.916666666666668</v>
      </c>
      <c r="F151" s="8"/>
    </row>
    <row r="152" spans="2:6">
      <c r="B152" s="7"/>
      <c r="C152" s="259" t="s">
        <v>668</v>
      </c>
      <c r="D152" s="283">
        <v>20</v>
      </c>
      <c r="E152" s="550">
        <v>22.990243902439026</v>
      </c>
      <c r="F152" s="8"/>
    </row>
    <row r="153" spans="2:6">
      <c r="B153" s="7"/>
      <c r="C153" s="259" t="s">
        <v>408</v>
      </c>
      <c r="D153" s="283">
        <v>19</v>
      </c>
      <c r="E153" s="550">
        <v>23.125</v>
      </c>
      <c r="F153" s="8"/>
    </row>
    <row r="154" spans="2:6">
      <c r="B154" s="7"/>
      <c r="C154" s="259" t="s">
        <v>339</v>
      </c>
      <c r="D154" s="283">
        <v>18</v>
      </c>
      <c r="E154" s="550">
        <v>23.25</v>
      </c>
      <c r="F154" s="8"/>
    </row>
    <row r="155" spans="2:6">
      <c r="B155" s="7"/>
      <c r="C155" s="259" t="s">
        <v>378</v>
      </c>
      <c r="D155" s="283">
        <v>17</v>
      </c>
      <c r="E155" s="550">
        <v>23.664179104477611</v>
      </c>
      <c r="F155" s="8"/>
    </row>
    <row r="156" spans="2:6">
      <c r="B156" s="7"/>
      <c r="C156" s="259" t="s">
        <v>381</v>
      </c>
      <c r="D156" s="283">
        <v>16</v>
      </c>
      <c r="E156" s="550">
        <v>24.056910569105693</v>
      </c>
      <c r="F156" s="8"/>
    </row>
    <row r="157" spans="2:6">
      <c r="B157" s="7"/>
      <c r="C157" s="259" t="s">
        <v>361</v>
      </c>
      <c r="D157" s="283">
        <v>15</v>
      </c>
      <c r="E157" s="550">
        <v>24.180851063829788</v>
      </c>
      <c r="F157" s="8"/>
    </row>
    <row r="158" spans="2:6">
      <c r="B158" s="7"/>
      <c r="C158" s="259" t="s">
        <v>387</v>
      </c>
      <c r="D158" s="283">
        <v>14</v>
      </c>
      <c r="E158" s="550">
        <v>25.208</v>
      </c>
      <c r="F158" s="8"/>
    </row>
    <row r="159" spans="2:6">
      <c r="B159" s="7"/>
      <c r="C159" s="259" t="s">
        <v>372</v>
      </c>
      <c r="D159" s="283">
        <v>13</v>
      </c>
      <c r="E159" s="550">
        <v>25.266666666666666</v>
      </c>
      <c r="F159" s="8"/>
    </row>
    <row r="160" spans="2:6">
      <c r="B160" s="7"/>
      <c r="C160" s="259" t="s">
        <v>429</v>
      </c>
      <c r="D160" s="283">
        <v>12</v>
      </c>
      <c r="E160" s="550">
        <v>26.285714285714285</v>
      </c>
      <c r="F160" s="8"/>
    </row>
    <row r="161" spans="2:6">
      <c r="B161" s="7"/>
      <c r="C161" s="259" t="s">
        <v>355</v>
      </c>
      <c r="D161" s="283">
        <v>11</v>
      </c>
      <c r="E161" s="550">
        <v>27.521739130434781</v>
      </c>
      <c r="F161" s="8"/>
    </row>
    <row r="162" spans="2:6">
      <c r="B162" s="7"/>
      <c r="C162" s="259" t="s">
        <v>376</v>
      </c>
      <c r="D162" s="283">
        <v>10</v>
      </c>
      <c r="E162" s="550">
        <v>28.232558139534884</v>
      </c>
      <c r="F162" s="8"/>
    </row>
    <row r="163" spans="2:6">
      <c r="B163" s="7"/>
      <c r="C163" s="259" t="s">
        <v>321</v>
      </c>
      <c r="D163" s="283">
        <v>9</v>
      </c>
      <c r="E163" s="550">
        <v>29.34215167548501</v>
      </c>
      <c r="F163" s="8"/>
    </row>
    <row r="164" spans="2:6">
      <c r="B164" s="7"/>
      <c r="C164" s="259" t="s">
        <v>1135</v>
      </c>
      <c r="D164" s="283">
        <v>8</v>
      </c>
      <c r="E164" s="550">
        <v>29.7</v>
      </c>
      <c r="F164" s="8"/>
    </row>
    <row r="165" spans="2:6">
      <c r="B165" s="7"/>
      <c r="C165" s="259" t="s">
        <v>356</v>
      </c>
      <c r="D165" s="283">
        <v>7</v>
      </c>
      <c r="E165" s="550">
        <v>29.841269841269842</v>
      </c>
      <c r="F165" s="8"/>
    </row>
    <row r="166" spans="2:6">
      <c r="B166" s="7"/>
      <c r="C166" s="259" t="s">
        <v>971</v>
      </c>
      <c r="D166" s="283">
        <v>6</v>
      </c>
      <c r="E166" s="550">
        <v>30.625</v>
      </c>
      <c r="F166" s="8"/>
    </row>
    <row r="167" spans="2:6">
      <c r="B167" s="7"/>
      <c r="C167" s="259" t="s">
        <v>365</v>
      </c>
      <c r="D167" s="283">
        <v>5</v>
      </c>
      <c r="E167" s="550">
        <v>37.777777777777779</v>
      </c>
      <c r="F167" s="8"/>
    </row>
    <row r="168" spans="2:6">
      <c r="B168" s="7"/>
      <c r="C168" s="259" t="s">
        <v>600</v>
      </c>
      <c r="D168" s="283">
        <v>4</v>
      </c>
      <c r="E168" s="550">
        <v>45.595238095238095</v>
      </c>
      <c r="F168" s="8"/>
    </row>
    <row r="169" spans="2:6">
      <c r="B169" s="7"/>
      <c r="C169" s="259" t="s">
        <v>402</v>
      </c>
      <c r="D169" s="283">
        <v>3</v>
      </c>
      <c r="E169" s="550">
        <v>47.479452054794521</v>
      </c>
      <c r="F169" s="8"/>
    </row>
    <row r="170" spans="2:6">
      <c r="B170" s="7"/>
      <c r="C170" s="259" t="s">
        <v>744</v>
      </c>
      <c r="D170" s="283">
        <v>2</v>
      </c>
      <c r="E170" s="550">
        <v>56.886363636363633</v>
      </c>
      <c r="F170" s="8"/>
    </row>
    <row r="171" spans="2:6">
      <c r="B171" s="7"/>
      <c r="C171" s="259" t="s">
        <v>401</v>
      </c>
      <c r="D171" s="283">
        <v>1</v>
      </c>
      <c r="E171" s="265">
        <v>172</v>
      </c>
      <c r="F171" s="8"/>
    </row>
    <row r="172" spans="2:6">
      <c r="B172" s="216"/>
      <c r="C172" s="141"/>
      <c r="D172" s="185"/>
      <c r="E172" s="185"/>
      <c r="F172" s="8"/>
    </row>
    <row r="173" spans="2:6" ht="17.25" thickBot="1">
      <c r="B173" s="252"/>
      <c r="C173" s="221" t="s">
        <v>1449</v>
      </c>
      <c r="D173" s="219"/>
      <c r="E173" s="219"/>
      <c r="F173" s="10"/>
    </row>
    <row r="174" spans="3:5">
      <c r="C174" s="141"/>
      <c r="D174" s="185"/>
      <c r="E174" s="185"/>
    </row>
    <row r="175" spans="3:5">
      <c r="C175" s="213" t="s">
        <v>162</v>
      </c>
      <c r="D175" s="185"/>
      <c r="E175" s="185"/>
    </row>
    <row r="176" spans="3:5">
      <c r="C176" s="213" t="s">
        <v>163</v>
      </c>
      <c r="D176" s="185"/>
      <c r="E176" s="185"/>
    </row>
    <row r="177" spans="3:5">
      <c r="C177" s="141" t="s">
        <v>164</v>
      </c>
      <c r="D177" s="185"/>
      <c r="E177" s="185"/>
    </row>
    <row r="178" spans="3:5">
      <c r="C178" s="141" t="s">
        <v>165</v>
      </c>
      <c r="D178" s="185"/>
      <c r="E178" s="185"/>
    </row>
    <row r="179" spans="3:5">
      <c r="C179" s="141" t="s">
        <v>166</v>
      </c>
      <c r="D179" s="185"/>
      <c r="E179" s="185"/>
    </row>
    <row r="180" spans="3:5">
      <c r="C180" s="213" t="s">
        <v>167</v>
      </c>
      <c r="D180" s="185"/>
      <c r="E180" s="185"/>
    </row>
    <row r="181" spans="3:5">
      <c r="C181" s="141" t="s">
        <v>168</v>
      </c>
      <c r="D181" s="185"/>
      <c r="E181" s="185"/>
    </row>
    <row r="182" spans="3:5">
      <c r="C182" s="141"/>
      <c r="D182" s="185"/>
      <c r="E182" s="185"/>
    </row>
    <row r="183" spans="3:5">
      <c r="C183" s="141"/>
      <c r="D183" s="185"/>
      <c r="E183" s="185"/>
    </row>
    <row r="184" spans="3:5">
      <c r="C184" s="141"/>
      <c r="D184" s="185"/>
      <c r="E184" s="185"/>
    </row>
    <row r="185" spans="3:5">
      <c r="C185" s="141"/>
      <c r="D185" s="185"/>
      <c r="E185" s="185"/>
    </row>
    <row r="186" spans="3:5">
      <c r="C186" s="141"/>
      <c r="D186" s="185"/>
      <c r="E186" s="185"/>
    </row>
  </sheetData>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2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7">
    <tabColor theme="9" tint="0.79998168889431442"/>
    <pageSetUpPr fitToPage="1"/>
  </sheetPr>
  <dimension ref="A1:M289"/>
  <sheetViews>
    <sheetView topLeftCell="A1" view="normal" workbookViewId="0">
      <pane ySplit="6" topLeftCell="A130" activePane="bottomLeft" state="frozen"/>
      <selection pane="bottomLeft" activeCell="C141" sqref="C141"/>
    </sheetView>
  </sheetViews>
  <sheetFormatPr defaultColWidth="9.28515625" defaultRowHeight="16.5"/>
  <cols>
    <col min="1" max="1" width="8.5703125" style="1" customWidth="1"/>
    <col min="2" max="2" width="2.7109375" style="1" customWidth="1"/>
    <col min="3" max="3" width="47.5703125" style="1" customWidth="1"/>
    <col min="4" max="4" width="14" style="1" customWidth="1"/>
    <col min="5" max="5" width="14.7109375" style="1" customWidth="1"/>
    <col min="6" max="6" width="18.5703125" style="1" customWidth="1"/>
    <col min="7" max="7" width="14" style="1" bestFit="1" customWidth="1"/>
    <col min="8" max="8" width="2.7109375" style="1" customWidth="1"/>
    <col min="9" max="16384" width="9.27734375" style="1" customWidth="1"/>
  </cols>
  <sheetData>
    <row r="1" ht="15" customHeight="1" thickBot="1"/>
    <row r="2" spans="2:8">
      <c r="B2" s="4"/>
      <c r="C2" s="5"/>
      <c r="D2" s="11"/>
      <c r="E2" s="11"/>
      <c r="F2" s="11"/>
      <c r="G2" s="11"/>
      <c r="H2" s="6"/>
    </row>
    <row r="3" spans="2:8" s="141" customFormat="1">
      <c r="B3" s="216"/>
      <c r="C3" s="213" t="s">
        <v>1979</v>
      </c>
      <c r="D3" s="185"/>
      <c r="E3" s="185"/>
      <c r="F3" s="185"/>
      <c r="G3" s="185"/>
      <c r="H3" s="214"/>
    </row>
    <row r="4" spans="2:8" s="141" customFormat="1">
      <c r="B4" s="216"/>
      <c r="C4" s="213"/>
      <c r="D4" s="185"/>
      <c r="E4" s="185"/>
      <c r="F4" s="185"/>
      <c r="G4" s="185"/>
      <c r="H4" s="214"/>
    </row>
    <row r="5" spans="2:8" s="141" customFormat="1" ht="26.25">
      <c r="B5" s="216"/>
      <c r="C5" s="376" t="s">
        <v>772</v>
      </c>
      <c r="D5" s="185"/>
      <c r="E5" s="185"/>
      <c r="F5" s="222" t="s">
        <v>605</v>
      </c>
      <c r="G5" s="222"/>
      <c r="H5" s="214"/>
    </row>
    <row r="6" spans="2:8" s="141" customFormat="1" ht="66">
      <c r="B6" s="216"/>
      <c r="C6" s="223" t="s">
        <v>222</v>
      </c>
      <c r="D6" s="217" t="s">
        <v>1980</v>
      </c>
      <c r="E6" s="224" t="s">
        <v>1981</v>
      </c>
      <c r="F6" s="224" t="s">
        <v>1982</v>
      </c>
      <c r="G6" s="668" t="s">
        <v>1966</v>
      </c>
      <c r="H6" s="214"/>
    </row>
    <row r="7" spans="2:8">
      <c r="B7" s="7"/>
      <c r="C7" s="144" t="s">
        <v>429</v>
      </c>
      <c r="D7" s="145">
        <v>1</v>
      </c>
      <c r="E7" s="412">
        <v>45</v>
      </c>
      <c r="F7" s="414">
        <v>0.75</v>
      </c>
      <c r="G7" s="414"/>
      <c r="H7" s="8"/>
    </row>
    <row r="8" spans="2:8">
      <c r="B8" s="7"/>
      <c r="C8" s="144" t="s">
        <v>385</v>
      </c>
      <c r="D8" s="145">
        <v>2</v>
      </c>
      <c r="E8" s="412">
        <v>80</v>
      </c>
      <c r="F8" s="414">
        <v>0.72727272727272729</v>
      </c>
      <c r="G8" s="414"/>
      <c r="H8" s="8"/>
    </row>
    <row r="9" spans="2:8">
      <c r="B9" s="7"/>
      <c r="C9" s="144" t="s">
        <v>249</v>
      </c>
      <c r="D9" s="145">
        <v>3</v>
      </c>
      <c r="E9" s="412">
        <v>1240</v>
      </c>
      <c r="F9" s="414">
        <v>0.67208672086720866</v>
      </c>
      <c r="G9" s="731">
        <v>1</v>
      </c>
      <c r="H9" s="8"/>
    </row>
    <row r="10" spans="2:8">
      <c r="B10" s="7"/>
      <c r="C10" s="144" t="s">
        <v>1173</v>
      </c>
      <c r="D10" s="145">
        <v>4</v>
      </c>
      <c r="E10" s="412">
        <v>10</v>
      </c>
      <c r="F10" s="414">
        <v>0.66666666666666663</v>
      </c>
      <c r="G10" s="414"/>
      <c r="H10" s="8"/>
    </row>
    <row r="11" spans="2:8">
      <c r="B11" s="7"/>
      <c r="C11" s="144" t="s">
        <v>773</v>
      </c>
      <c r="D11" s="145">
        <v>5</v>
      </c>
      <c r="E11" s="412">
        <v>345</v>
      </c>
      <c r="F11" s="414">
        <v>0.57024793388429751</v>
      </c>
      <c r="G11" s="731"/>
      <c r="H11" s="8"/>
    </row>
    <row r="12" spans="2:8">
      <c r="B12" s="7"/>
      <c r="C12" s="144" t="s">
        <v>214</v>
      </c>
      <c r="D12" s="145">
        <v>6</v>
      </c>
      <c r="E12" s="412">
        <v>2315</v>
      </c>
      <c r="F12" s="414">
        <v>0.52793614595210947</v>
      </c>
      <c r="G12" s="731">
        <v>2</v>
      </c>
      <c r="H12" s="8"/>
    </row>
    <row r="13" spans="2:8">
      <c r="B13" s="7"/>
      <c r="C13" s="144" t="s">
        <v>354</v>
      </c>
      <c r="D13" s="145">
        <v>7</v>
      </c>
      <c r="E13" s="412">
        <v>395</v>
      </c>
      <c r="F13" s="414">
        <v>0.52666666666666662</v>
      </c>
      <c r="G13" s="731"/>
      <c r="H13" s="8"/>
    </row>
    <row r="14" spans="2:8">
      <c r="B14" s="7"/>
      <c r="C14" s="144" t="s">
        <v>362</v>
      </c>
      <c r="D14" s="145">
        <v>8</v>
      </c>
      <c r="E14" s="412">
        <v>475</v>
      </c>
      <c r="F14" s="414">
        <v>0.51630434782608692</v>
      </c>
      <c r="G14" s="731"/>
      <c r="H14" s="8"/>
    </row>
    <row r="15" spans="2:8">
      <c r="B15" s="7"/>
      <c r="C15" s="144" t="s">
        <v>213</v>
      </c>
      <c r="D15" s="145">
        <v>9</v>
      </c>
      <c r="E15" s="412">
        <v>3055</v>
      </c>
      <c r="F15" s="414">
        <v>0.5138772077375946</v>
      </c>
      <c r="G15" s="731">
        <v>3</v>
      </c>
      <c r="H15" s="8"/>
    </row>
    <row r="16" spans="2:8">
      <c r="B16" s="7"/>
      <c r="C16" s="144" t="s">
        <v>182</v>
      </c>
      <c r="D16" s="145">
        <v>10</v>
      </c>
      <c r="E16" s="412">
        <v>1025</v>
      </c>
      <c r="F16" s="414">
        <v>0.50368550368550369</v>
      </c>
      <c r="G16" s="731">
        <v>4</v>
      </c>
      <c r="H16" s="8"/>
    </row>
    <row r="17" spans="2:8">
      <c r="B17" s="7"/>
      <c r="C17" s="144" t="s">
        <v>1389</v>
      </c>
      <c r="D17" s="145">
        <v>11</v>
      </c>
      <c r="E17" s="412">
        <v>10</v>
      </c>
      <c r="F17" s="414">
        <v>0.5</v>
      </c>
      <c r="G17" s="731"/>
      <c r="H17" s="8"/>
    </row>
    <row r="18" spans="2:8">
      <c r="B18" s="7"/>
      <c r="C18" s="144" t="s">
        <v>632</v>
      </c>
      <c r="D18" s="145">
        <v>12</v>
      </c>
      <c r="E18" s="412">
        <v>1750</v>
      </c>
      <c r="F18" s="414">
        <v>0.49645390070921985</v>
      </c>
      <c r="G18" s="731">
        <v>5</v>
      </c>
      <c r="H18" s="8"/>
    </row>
    <row r="19" spans="2:8">
      <c r="B19" s="7"/>
      <c r="C19" s="144" t="s">
        <v>668</v>
      </c>
      <c r="D19" s="145">
        <v>13</v>
      </c>
      <c r="E19" s="412">
        <v>650</v>
      </c>
      <c r="F19" s="414">
        <v>0.48507462686567165</v>
      </c>
      <c r="G19" s="731"/>
      <c r="H19" s="8"/>
    </row>
    <row r="20" spans="2:8">
      <c r="B20" s="7"/>
      <c r="C20" s="144" t="s">
        <v>175</v>
      </c>
      <c r="D20" s="145">
        <v>14</v>
      </c>
      <c r="E20" s="412">
        <v>3750</v>
      </c>
      <c r="F20" s="414">
        <v>0.47709923664122139</v>
      </c>
      <c r="G20" s="731">
        <v>6</v>
      </c>
      <c r="H20" s="8"/>
    </row>
    <row r="21" spans="2:8">
      <c r="B21" s="7"/>
      <c r="C21" s="144" t="s">
        <v>237</v>
      </c>
      <c r="D21" s="145">
        <v>15</v>
      </c>
      <c r="E21" s="412">
        <v>4630</v>
      </c>
      <c r="F21" s="414">
        <v>0.46767676767676769</v>
      </c>
      <c r="G21" s="731">
        <v>7</v>
      </c>
      <c r="H21" s="8"/>
    </row>
    <row r="22" spans="2:8">
      <c r="B22" s="7"/>
      <c r="C22" s="144" t="s">
        <v>240</v>
      </c>
      <c r="D22" s="145">
        <v>16</v>
      </c>
      <c r="E22" s="412">
        <v>2890</v>
      </c>
      <c r="F22" s="414">
        <v>0.4665052461662631</v>
      </c>
      <c r="G22" s="731">
        <v>8</v>
      </c>
      <c r="H22" s="8"/>
    </row>
    <row r="23" spans="2:8">
      <c r="B23" s="7"/>
      <c r="C23" s="144" t="s">
        <v>392</v>
      </c>
      <c r="D23" s="145">
        <v>17</v>
      </c>
      <c r="E23" s="412">
        <v>315</v>
      </c>
      <c r="F23" s="414">
        <v>0.45323741007194246</v>
      </c>
      <c r="G23" s="731"/>
      <c r="H23" s="8"/>
    </row>
    <row r="24" spans="2:8">
      <c r="B24" s="7"/>
      <c r="C24" s="144" t="s">
        <v>358</v>
      </c>
      <c r="D24" s="145">
        <v>18</v>
      </c>
      <c r="E24" s="412">
        <v>690</v>
      </c>
      <c r="F24" s="414">
        <v>0.44805194805194803</v>
      </c>
      <c r="G24" s="731"/>
      <c r="H24" s="8"/>
    </row>
    <row r="25" spans="2:8">
      <c r="B25" s="7"/>
      <c r="C25" s="144" t="s">
        <v>1182</v>
      </c>
      <c r="D25" s="145">
        <v>19</v>
      </c>
      <c r="E25" s="412">
        <v>20</v>
      </c>
      <c r="F25" s="414">
        <v>0.44444444444444442</v>
      </c>
      <c r="G25" s="731"/>
      <c r="H25" s="8"/>
    </row>
    <row r="26" spans="2:8">
      <c r="B26" s="7"/>
      <c r="C26" s="144" t="s">
        <v>220</v>
      </c>
      <c r="D26" s="145">
        <v>20</v>
      </c>
      <c r="E26" s="412">
        <v>1540</v>
      </c>
      <c r="F26" s="414">
        <v>0.44062947067238911</v>
      </c>
      <c r="G26" s="731">
        <v>9</v>
      </c>
      <c r="H26" s="8"/>
    </row>
    <row r="27" spans="2:8">
      <c r="B27" s="7"/>
      <c r="C27" s="144" t="s">
        <v>180</v>
      </c>
      <c r="D27" s="145">
        <v>21</v>
      </c>
      <c r="E27" s="412">
        <v>1105</v>
      </c>
      <c r="F27" s="414">
        <v>0.43849206349206349</v>
      </c>
      <c r="G27" s="731">
        <v>10</v>
      </c>
      <c r="H27" s="8"/>
    </row>
    <row r="28" spans="2:8">
      <c r="B28" s="7"/>
      <c r="C28" s="144" t="s">
        <v>380</v>
      </c>
      <c r="D28" s="145">
        <v>22</v>
      </c>
      <c r="E28" s="412">
        <v>480</v>
      </c>
      <c r="F28" s="414">
        <v>0.43636363636363634</v>
      </c>
      <c r="G28" s="731"/>
      <c r="H28" s="8"/>
    </row>
    <row r="29" spans="2:8">
      <c r="B29" s="7"/>
      <c r="C29" s="144" t="s">
        <v>654</v>
      </c>
      <c r="D29" s="145" t="s">
        <v>548</v>
      </c>
      <c r="E29" s="412">
        <v>600</v>
      </c>
      <c r="F29" s="414">
        <v>0.43478260869565216</v>
      </c>
      <c r="G29" s="731"/>
      <c r="H29" s="8"/>
    </row>
    <row r="30" spans="2:8">
      <c r="B30" s="7"/>
      <c r="C30" s="144" t="s">
        <v>1948</v>
      </c>
      <c r="D30" s="145" t="s">
        <v>548</v>
      </c>
      <c r="E30" s="412">
        <v>50</v>
      </c>
      <c r="F30" s="414">
        <v>0.43478260869565216</v>
      </c>
      <c r="G30" s="731"/>
      <c r="H30" s="8"/>
    </row>
    <row r="31" spans="2:8">
      <c r="B31" s="7"/>
      <c r="C31" s="144" t="s">
        <v>178</v>
      </c>
      <c r="D31" s="145">
        <v>25</v>
      </c>
      <c r="E31" s="412">
        <v>2395</v>
      </c>
      <c r="F31" s="414">
        <v>0.43075539568345322</v>
      </c>
      <c r="G31" s="731">
        <v>11</v>
      </c>
      <c r="H31" s="8"/>
    </row>
    <row r="32" spans="2:8">
      <c r="B32" s="7"/>
      <c r="C32" s="144" t="s">
        <v>1294</v>
      </c>
      <c r="D32" s="145">
        <v>26</v>
      </c>
      <c r="E32" s="412">
        <v>575</v>
      </c>
      <c r="F32" s="414">
        <v>0.43071161048689138</v>
      </c>
      <c r="G32" s="731"/>
      <c r="H32" s="8"/>
    </row>
    <row r="33" spans="2:8">
      <c r="B33" s="7"/>
      <c r="C33" s="144" t="s">
        <v>218</v>
      </c>
      <c r="D33" s="145">
        <v>27</v>
      </c>
      <c r="E33" s="412">
        <v>3030</v>
      </c>
      <c r="F33" s="414">
        <v>0.43070362473347545</v>
      </c>
      <c r="G33" s="731">
        <v>12</v>
      </c>
      <c r="H33" s="8"/>
    </row>
    <row r="34" spans="2:8">
      <c r="B34" s="7"/>
      <c r="C34" s="144" t="s">
        <v>651</v>
      </c>
      <c r="D34" s="145">
        <v>28</v>
      </c>
      <c r="E34" s="412">
        <v>100</v>
      </c>
      <c r="F34" s="414">
        <v>0.40816326530612246</v>
      </c>
      <c r="G34" s="731"/>
      <c r="H34" s="8"/>
    </row>
    <row r="35" spans="2:8">
      <c r="B35" s="7"/>
      <c r="C35" s="144" t="s">
        <v>390</v>
      </c>
      <c r="D35" s="145">
        <v>29</v>
      </c>
      <c r="E35" s="412">
        <v>380</v>
      </c>
      <c r="F35" s="414">
        <v>0.39583333333333331</v>
      </c>
      <c r="G35" s="731"/>
      <c r="H35" s="8"/>
    </row>
    <row r="36" spans="2:8">
      <c r="B36" s="7"/>
      <c r="C36" s="144" t="s">
        <v>343</v>
      </c>
      <c r="D36" s="145">
        <v>30</v>
      </c>
      <c r="E36" s="412">
        <v>540</v>
      </c>
      <c r="F36" s="414">
        <v>0.39560439560439559</v>
      </c>
      <c r="G36" s="731"/>
      <c r="H36" s="8"/>
    </row>
    <row r="37" spans="2:8">
      <c r="B37" s="7"/>
      <c r="C37" s="144" t="s">
        <v>1387</v>
      </c>
      <c r="D37" s="145">
        <v>31</v>
      </c>
      <c r="E37" s="412">
        <v>135</v>
      </c>
      <c r="F37" s="414">
        <v>0.391304347826087</v>
      </c>
      <c r="G37" s="731"/>
      <c r="H37" s="8"/>
    </row>
    <row r="38" spans="2:8">
      <c r="B38" s="7"/>
      <c r="C38" s="144" t="s">
        <v>219</v>
      </c>
      <c r="D38" s="145">
        <v>32</v>
      </c>
      <c r="E38" s="412">
        <v>1025</v>
      </c>
      <c r="F38" s="414">
        <v>0.38899430740037949</v>
      </c>
      <c r="G38" s="731">
        <v>13</v>
      </c>
      <c r="H38" s="8"/>
    </row>
    <row r="39" spans="2:8">
      <c r="B39" s="7"/>
      <c r="C39" s="144" t="s">
        <v>427</v>
      </c>
      <c r="D39" s="145">
        <v>33</v>
      </c>
      <c r="E39" s="412">
        <v>35</v>
      </c>
      <c r="F39" s="414">
        <v>0.3888888888888889</v>
      </c>
      <c r="G39" s="731"/>
      <c r="H39" s="8"/>
    </row>
    <row r="40" spans="2:8">
      <c r="B40" s="7"/>
      <c r="C40" s="144" t="s">
        <v>347</v>
      </c>
      <c r="D40" s="145">
        <v>34</v>
      </c>
      <c r="E40" s="412">
        <v>785</v>
      </c>
      <c r="F40" s="414">
        <v>0.38861386138613863</v>
      </c>
      <c r="G40" s="731"/>
      <c r="H40" s="8"/>
    </row>
    <row r="41" spans="2:8">
      <c r="B41" s="7"/>
      <c r="C41" s="144" t="s">
        <v>1618</v>
      </c>
      <c r="D41" s="145" t="s">
        <v>459</v>
      </c>
      <c r="E41" s="412">
        <v>75</v>
      </c>
      <c r="F41" s="414">
        <v>0.38461538461538464</v>
      </c>
      <c r="G41" s="731"/>
      <c r="H41" s="8"/>
    </row>
    <row r="42" spans="2:8">
      <c r="B42" s="7"/>
      <c r="C42" s="144" t="s">
        <v>341</v>
      </c>
      <c r="D42" s="145" t="s">
        <v>459</v>
      </c>
      <c r="E42" s="412">
        <v>600</v>
      </c>
      <c r="F42" s="414">
        <v>0.38461538461538464</v>
      </c>
      <c r="G42" s="731"/>
      <c r="H42" s="8"/>
    </row>
    <row r="43" spans="2:8">
      <c r="B43" s="7"/>
      <c r="C43" s="144" t="s">
        <v>333</v>
      </c>
      <c r="D43" s="145">
        <v>37</v>
      </c>
      <c r="E43" s="412">
        <v>615</v>
      </c>
      <c r="F43" s="414">
        <v>0.37846153846153846</v>
      </c>
      <c r="G43" s="731"/>
      <c r="H43" s="8"/>
    </row>
    <row r="44" spans="2:8">
      <c r="B44" s="7"/>
      <c r="C44" s="144" t="s">
        <v>379</v>
      </c>
      <c r="D44" s="145">
        <v>38</v>
      </c>
      <c r="E44" s="412">
        <v>360</v>
      </c>
      <c r="F44" s="414">
        <v>0.37696335078534032</v>
      </c>
      <c r="G44" s="731"/>
      <c r="H44" s="8"/>
    </row>
    <row r="45" spans="2:8">
      <c r="B45" s="7"/>
      <c r="C45" s="144" t="s">
        <v>332</v>
      </c>
      <c r="D45" s="145">
        <v>39</v>
      </c>
      <c r="E45" s="412">
        <v>625</v>
      </c>
      <c r="F45" s="414">
        <v>0.37650602409638556</v>
      </c>
      <c r="G45" s="731"/>
      <c r="H45" s="8"/>
    </row>
    <row r="46" spans="2:8">
      <c r="B46" s="7"/>
      <c r="C46" s="144" t="s">
        <v>365</v>
      </c>
      <c r="D46" s="145">
        <v>40</v>
      </c>
      <c r="E46" s="412">
        <v>30</v>
      </c>
      <c r="F46" s="414">
        <v>0.375</v>
      </c>
      <c r="G46" s="731"/>
      <c r="H46" s="8"/>
    </row>
    <row r="47" spans="2:8">
      <c r="B47" s="7"/>
      <c r="C47" s="144" t="s">
        <v>746</v>
      </c>
      <c r="D47" s="145">
        <v>41</v>
      </c>
      <c r="E47" s="412">
        <v>685</v>
      </c>
      <c r="F47" s="414">
        <v>0.37431693989071041</v>
      </c>
      <c r="G47" s="731"/>
      <c r="H47" s="8"/>
    </row>
    <row r="48" spans="2:8">
      <c r="B48" s="7"/>
      <c r="C48" s="144" t="s">
        <v>328</v>
      </c>
      <c r="D48" s="145">
        <v>42</v>
      </c>
      <c r="E48" s="412">
        <v>645</v>
      </c>
      <c r="F48" s="414">
        <v>0.37283236994219654</v>
      </c>
      <c r="G48" s="731"/>
      <c r="H48" s="8"/>
    </row>
    <row r="49" spans="2:8">
      <c r="B49" s="7"/>
      <c r="C49" s="144" t="s">
        <v>331</v>
      </c>
      <c r="D49" s="145">
        <v>43</v>
      </c>
      <c r="E49" s="412">
        <v>575</v>
      </c>
      <c r="F49" s="414">
        <v>0.36163522012578614</v>
      </c>
      <c r="G49" s="731"/>
      <c r="H49" s="8"/>
    </row>
    <row r="50" spans="2:8">
      <c r="B50" s="7"/>
      <c r="C50" s="144" t="s">
        <v>211</v>
      </c>
      <c r="D50" s="145">
        <v>44</v>
      </c>
      <c r="E50" s="412">
        <v>1510</v>
      </c>
      <c r="F50" s="414">
        <v>0.35697399527186763</v>
      </c>
      <c r="G50" s="731">
        <v>14</v>
      </c>
      <c r="H50" s="8"/>
    </row>
    <row r="51" spans="2:8">
      <c r="B51" s="7"/>
      <c r="C51" s="144" t="s">
        <v>212</v>
      </c>
      <c r="D51" s="145">
        <v>45</v>
      </c>
      <c r="E51" s="412">
        <v>1295</v>
      </c>
      <c r="F51" s="414">
        <v>0.355281207133059</v>
      </c>
      <c r="G51" s="731">
        <v>15</v>
      </c>
      <c r="H51" s="8"/>
    </row>
    <row r="52" spans="2:8">
      <c r="B52" s="7"/>
      <c r="C52" s="144" t="s">
        <v>415</v>
      </c>
      <c r="D52" s="145">
        <v>46</v>
      </c>
      <c r="E52" s="412">
        <v>150</v>
      </c>
      <c r="F52" s="414">
        <v>0.35294117647058826</v>
      </c>
      <c r="G52" s="731"/>
      <c r="H52" s="8"/>
    </row>
    <row r="53" spans="2:8">
      <c r="B53" s="7"/>
      <c r="C53" s="144" t="s">
        <v>344</v>
      </c>
      <c r="D53" s="145">
        <v>47</v>
      </c>
      <c r="E53" s="412">
        <v>785</v>
      </c>
      <c r="F53" s="414">
        <v>0.35201793721973096</v>
      </c>
      <c r="G53" s="731"/>
      <c r="H53" s="8"/>
    </row>
    <row r="54" spans="2:8">
      <c r="B54" s="7"/>
      <c r="C54" s="144" t="s">
        <v>174</v>
      </c>
      <c r="D54" s="145">
        <v>48</v>
      </c>
      <c r="E54" s="412">
        <v>1890</v>
      </c>
      <c r="F54" s="414">
        <v>0.35130111524163571</v>
      </c>
      <c r="G54" s="731">
        <v>16</v>
      </c>
      <c r="H54" s="8"/>
    </row>
    <row r="55" spans="2:8">
      <c r="B55" s="7"/>
      <c r="C55" s="144" t="s">
        <v>399</v>
      </c>
      <c r="D55" s="145">
        <v>49</v>
      </c>
      <c r="E55" s="412">
        <v>105</v>
      </c>
      <c r="F55" s="414">
        <v>0.35</v>
      </c>
      <c r="G55" s="731"/>
      <c r="H55" s="8"/>
    </row>
    <row r="56" spans="2:8">
      <c r="B56" s="7"/>
      <c r="C56" s="144" t="s">
        <v>1138</v>
      </c>
      <c r="D56" s="145">
        <v>50</v>
      </c>
      <c r="E56" s="412">
        <v>150</v>
      </c>
      <c r="F56" s="414">
        <v>0.34482758620689657</v>
      </c>
      <c r="G56" s="731"/>
      <c r="H56" s="8"/>
    </row>
    <row r="57" spans="2:8">
      <c r="B57" s="7"/>
      <c r="C57" s="144" t="s">
        <v>339</v>
      </c>
      <c r="D57" s="145">
        <v>51</v>
      </c>
      <c r="E57" s="412">
        <v>395</v>
      </c>
      <c r="F57" s="414">
        <v>0.34347826086956523</v>
      </c>
      <c r="G57" s="731"/>
      <c r="H57" s="8"/>
    </row>
    <row r="58" spans="2:8">
      <c r="B58" s="7"/>
      <c r="C58" s="144" t="s">
        <v>57</v>
      </c>
      <c r="D58" s="145">
        <v>52</v>
      </c>
      <c r="E58" s="412">
        <v>895</v>
      </c>
      <c r="F58" s="414">
        <v>0.342911877394636</v>
      </c>
      <c r="G58" s="731">
        <v>17</v>
      </c>
      <c r="H58" s="8"/>
    </row>
    <row r="59" spans="2:8">
      <c r="B59" s="7"/>
      <c r="C59" s="144" t="s">
        <v>368</v>
      </c>
      <c r="D59" s="145">
        <v>53</v>
      </c>
      <c r="E59" s="412">
        <v>420</v>
      </c>
      <c r="F59" s="414">
        <v>0.34146341463414637</v>
      </c>
      <c r="G59" s="731"/>
      <c r="H59" s="8"/>
    </row>
    <row r="60" spans="2:8">
      <c r="B60" s="7"/>
      <c r="C60" s="144" t="s">
        <v>274</v>
      </c>
      <c r="D60" s="145">
        <v>54</v>
      </c>
      <c r="E60" s="412">
        <v>1280</v>
      </c>
      <c r="F60" s="414">
        <v>0.34042553191489361</v>
      </c>
      <c r="G60" s="731">
        <v>18</v>
      </c>
      <c r="H60" s="8"/>
    </row>
    <row r="61" spans="2:8">
      <c r="B61" s="7"/>
      <c r="C61" s="144" t="s">
        <v>366</v>
      </c>
      <c r="D61" s="145">
        <v>55</v>
      </c>
      <c r="E61" s="412">
        <v>440</v>
      </c>
      <c r="F61" s="414">
        <v>0.33846153846153848</v>
      </c>
      <c r="G61" s="731"/>
      <c r="H61" s="8"/>
    </row>
    <row r="62" spans="2:8">
      <c r="B62" s="7"/>
      <c r="C62" s="144" t="s">
        <v>329</v>
      </c>
      <c r="D62" s="145" t="s">
        <v>1696</v>
      </c>
      <c r="E62" s="412">
        <v>475</v>
      </c>
      <c r="F62" s="414">
        <v>0.33333333333333331</v>
      </c>
      <c r="G62" s="731"/>
      <c r="H62" s="8"/>
    </row>
    <row r="63" spans="2:8">
      <c r="B63" s="7"/>
      <c r="C63" s="144" t="s">
        <v>1155</v>
      </c>
      <c r="D63" s="145" t="s">
        <v>1696</v>
      </c>
      <c r="E63" s="412">
        <v>15</v>
      </c>
      <c r="F63" s="414">
        <v>0.33333333333333331</v>
      </c>
      <c r="G63" s="731"/>
      <c r="H63" s="8"/>
    </row>
    <row r="64" spans="2:8">
      <c r="B64" s="7"/>
      <c r="C64" s="144" t="s">
        <v>1953</v>
      </c>
      <c r="D64" s="145" t="s">
        <v>1696</v>
      </c>
      <c r="E64" s="412">
        <v>5</v>
      </c>
      <c r="F64" s="414">
        <v>0.33333333333333331</v>
      </c>
      <c r="G64" s="731"/>
      <c r="H64" s="8"/>
    </row>
    <row r="65" spans="2:8">
      <c r="B65" s="7"/>
      <c r="C65" s="144" t="s">
        <v>1388</v>
      </c>
      <c r="D65" s="145" t="s">
        <v>1696</v>
      </c>
      <c r="E65" s="412">
        <v>5</v>
      </c>
      <c r="F65" s="414">
        <v>0.33333333333333331</v>
      </c>
      <c r="G65" s="731"/>
      <c r="H65" s="8"/>
    </row>
    <row r="66" spans="2:8">
      <c r="B66" s="7"/>
      <c r="C66" s="144" t="s">
        <v>326</v>
      </c>
      <c r="D66" s="145">
        <v>60</v>
      </c>
      <c r="E66" s="412">
        <v>555</v>
      </c>
      <c r="F66" s="414">
        <v>0.33134328358208953</v>
      </c>
      <c r="G66" s="731"/>
      <c r="H66" s="8"/>
    </row>
    <row r="67" spans="2:8">
      <c r="B67" s="7"/>
      <c r="C67" s="144" t="s">
        <v>241</v>
      </c>
      <c r="D67" s="145">
        <v>61</v>
      </c>
      <c r="E67" s="412">
        <v>1195</v>
      </c>
      <c r="F67" s="414">
        <v>0.330567081604426</v>
      </c>
      <c r="G67" s="731">
        <v>19</v>
      </c>
      <c r="H67" s="8"/>
    </row>
    <row r="68" spans="2:8">
      <c r="B68" s="7"/>
      <c r="C68" s="144" t="s">
        <v>216</v>
      </c>
      <c r="D68" s="145">
        <v>62</v>
      </c>
      <c r="E68" s="412">
        <v>1030</v>
      </c>
      <c r="F68" s="414">
        <v>0.326984126984127</v>
      </c>
      <c r="G68" s="731">
        <v>20</v>
      </c>
      <c r="H68" s="8"/>
    </row>
    <row r="69" spans="2:8">
      <c r="B69" s="7"/>
      <c r="C69" s="144" t="s">
        <v>322</v>
      </c>
      <c r="D69" s="145">
        <v>63</v>
      </c>
      <c r="E69" s="412">
        <v>585</v>
      </c>
      <c r="F69" s="414">
        <v>0.31793478260869568</v>
      </c>
      <c r="G69" s="731"/>
      <c r="H69" s="8"/>
    </row>
    <row r="70" spans="2:8">
      <c r="B70" s="7"/>
      <c r="C70" s="144" t="s">
        <v>395</v>
      </c>
      <c r="D70" s="145">
        <v>64</v>
      </c>
      <c r="E70" s="412">
        <v>370</v>
      </c>
      <c r="F70" s="414">
        <v>0.31623931623931623</v>
      </c>
      <c r="G70" s="731"/>
      <c r="H70" s="8"/>
    </row>
    <row r="71" spans="2:8">
      <c r="B71" s="7"/>
      <c r="C71" s="144" t="s">
        <v>381</v>
      </c>
      <c r="D71" s="145">
        <v>65</v>
      </c>
      <c r="E71" s="412">
        <v>295</v>
      </c>
      <c r="F71" s="414">
        <v>0.31550802139037432</v>
      </c>
      <c r="G71" s="731"/>
      <c r="H71" s="8"/>
    </row>
    <row r="72" spans="2:8">
      <c r="B72" s="7"/>
      <c r="C72" s="144" t="s">
        <v>215</v>
      </c>
      <c r="D72" s="145">
        <v>66</v>
      </c>
      <c r="E72" s="412">
        <v>1205</v>
      </c>
      <c r="F72" s="414">
        <v>0.31136950904392763</v>
      </c>
      <c r="G72" s="731">
        <v>21</v>
      </c>
      <c r="H72" s="8"/>
    </row>
    <row r="73" spans="2:8">
      <c r="B73" s="7"/>
      <c r="C73" s="144" t="s">
        <v>345</v>
      </c>
      <c r="D73" s="145">
        <v>67</v>
      </c>
      <c r="E73" s="412">
        <v>270</v>
      </c>
      <c r="F73" s="414">
        <v>0.31034482758620691</v>
      </c>
      <c r="G73" s="414"/>
      <c r="H73" s="8"/>
    </row>
    <row r="74" spans="2:8">
      <c r="B74" s="7"/>
      <c r="C74" s="144" t="s">
        <v>397</v>
      </c>
      <c r="D74" s="145">
        <v>68</v>
      </c>
      <c r="E74" s="412">
        <v>125</v>
      </c>
      <c r="F74" s="414">
        <v>0.30864197530864196</v>
      </c>
      <c r="G74" s="414"/>
      <c r="H74" s="8"/>
    </row>
    <row r="75" spans="2:8">
      <c r="B75" s="7"/>
      <c r="C75" s="144" t="s">
        <v>176</v>
      </c>
      <c r="D75" s="145">
        <v>69</v>
      </c>
      <c r="E75" s="412">
        <v>1135</v>
      </c>
      <c r="F75" s="414">
        <v>0.30717185385656293</v>
      </c>
      <c r="G75" s="731">
        <v>22</v>
      </c>
      <c r="H75" s="8"/>
    </row>
    <row r="76" spans="2:8">
      <c r="B76" s="7"/>
      <c r="C76" s="144" t="s">
        <v>177</v>
      </c>
      <c r="D76" s="145">
        <v>70</v>
      </c>
      <c r="E76" s="412">
        <v>1030</v>
      </c>
      <c r="F76" s="414">
        <v>0.30161054172767204</v>
      </c>
      <c r="G76" s="731">
        <v>23</v>
      </c>
      <c r="H76" s="8"/>
    </row>
    <row r="77" spans="2:8">
      <c r="B77" s="7"/>
      <c r="C77" s="144" t="s">
        <v>179</v>
      </c>
      <c r="D77" s="145">
        <v>71</v>
      </c>
      <c r="E77" s="412">
        <v>930</v>
      </c>
      <c r="F77" s="414">
        <v>0.30048465266558966</v>
      </c>
      <c r="G77" s="731">
        <v>24</v>
      </c>
      <c r="H77" s="8"/>
    </row>
    <row r="78" spans="2:8">
      <c r="B78" s="7"/>
      <c r="C78" s="144" t="s">
        <v>1139</v>
      </c>
      <c r="D78" s="145">
        <v>72</v>
      </c>
      <c r="E78" s="412">
        <v>15</v>
      </c>
      <c r="F78" s="414">
        <v>0.3</v>
      </c>
      <c r="G78" s="414"/>
      <c r="H78" s="8"/>
    </row>
    <row r="79" spans="2:8">
      <c r="B79" s="7"/>
      <c r="C79" s="144" t="s">
        <v>359</v>
      </c>
      <c r="D79" s="145">
        <v>73</v>
      </c>
      <c r="E79" s="412">
        <v>585</v>
      </c>
      <c r="F79" s="414">
        <v>0.29620253164556964</v>
      </c>
      <c r="G79" s="731"/>
      <c r="H79" s="8"/>
    </row>
    <row r="80" spans="2:8">
      <c r="B80" s="7"/>
      <c r="C80" s="144" t="s">
        <v>383</v>
      </c>
      <c r="D80" s="145">
        <v>74</v>
      </c>
      <c r="E80" s="412">
        <v>300</v>
      </c>
      <c r="F80" s="414">
        <v>0.29411764705882354</v>
      </c>
      <c r="G80" s="414"/>
      <c r="H80" s="8"/>
    </row>
    <row r="81" spans="2:8">
      <c r="B81" s="7"/>
      <c r="C81" s="144" t="s">
        <v>374</v>
      </c>
      <c r="D81" s="145">
        <v>75</v>
      </c>
      <c r="E81" s="412">
        <v>300</v>
      </c>
      <c r="F81" s="414">
        <v>0.28985507246376813</v>
      </c>
      <c r="G81" s="414"/>
      <c r="H81" s="8"/>
    </row>
    <row r="82" spans="2:8">
      <c r="B82" s="7"/>
      <c r="C82" s="144" t="s">
        <v>670</v>
      </c>
      <c r="D82" s="145" t="s">
        <v>1322</v>
      </c>
      <c r="E82" s="412">
        <v>60</v>
      </c>
      <c r="F82" s="414">
        <v>0.2857142857142857</v>
      </c>
      <c r="G82" s="414"/>
      <c r="H82" s="8"/>
    </row>
    <row r="83" spans="2:8">
      <c r="B83" s="7"/>
      <c r="C83" s="144" t="s">
        <v>1950</v>
      </c>
      <c r="D83" s="145" t="s">
        <v>1322</v>
      </c>
      <c r="E83" s="412">
        <v>10</v>
      </c>
      <c r="F83" s="414">
        <v>0.2857142857142857</v>
      </c>
      <c r="G83" s="414"/>
      <c r="H83" s="8"/>
    </row>
    <row r="84" spans="2:8">
      <c r="B84" s="7"/>
      <c r="C84" s="144" t="s">
        <v>363</v>
      </c>
      <c r="D84" s="145">
        <v>78</v>
      </c>
      <c r="E84" s="412">
        <v>430</v>
      </c>
      <c r="F84" s="414">
        <v>0.28382838283828382</v>
      </c>
      <c r="G84" s="414"/>
      <c r="H84" s="8"/>
    </row>
    <row r="85" spans="2:8">
      <c r="B85" s="7"/>
      <c r="C85" s="144" t="s">
        <v>355</v>
      </c>
      <c r="D85" s="145">
        <v>79</v>
      </c>
      <c r="E85" s="412">
        <v>290</v>
      </c>
      <c r="F85" s="414">
        <v>0.28292682926829266</v>
      </c>
      <c r="G85" s="414"/>
      <c r="H85" s="8"/>
    </row>
    <row r="86" spans="2:8">
      <c r="B86" s="7"/>
      <c r="C86" s="144" t="s">
        <v>655</v>
      </c>
      <c r="D86" s="145">
        <v>80</v>
      </c>
      <c r="E86" s="412">
        <v>190</v>
      </c>
      <c r="F86" s="414">
        <v>0.2814814814814815</v>
      </c>
      <c r="G86" s="414"/>
      <c r="H86" s="8"/>
    </row>
    <row r="87" spans="2:8">
      <c r="B87" s="7"/>
      <c r="C87" s="144" t="s">
        <v>971</v>
      </c>
      <c r="D87" s="145">
        <v>81</v>
      </c>
      <c r="E87" s="412">
        <v>70</v>
      </c>
      <c r="F87" s="414">
        <v>0.28</v>
      </c>
      <c r="G87" s="414"/>
      <c r="H87" s="8"/>
    </row>
    <row r="88" spans="2:8">
      <c r="B88" s="7"/>
      <c r="C88" s="144" t="s">
        <v>327</v>
      </c>
      <c r="D88" s="145">
        <v>82</v>
      </c>
      <c r="E88" s="412">
        <v>560</v>
      </c>
      <c r="F88" s="414">
        <v>0.2793017456359102</v>
      </c>
      <c r="G88" s="414"/>
      <c r="H88" s="8"/>
    </row>
    <row r="89" spans="2:8">
      <c r="B89" s="7"/>
      <c r="C89" s="144" t="s">
        <v>486</v>
      </c>
      <c r="D89" s="145">
        <v>83</v>
      </c>
      <c r="E89" s="412">
        <v>475</v>
      </c>
      <c r="F89" s="414">
        <v>0.26912181303116145</v>
      </c>
      <c r="G89" s="414"/>
      <c r="H89" s="8"/>
    </row>
    <row r="90" spans="2:8">
      <c r="B90" s="7"/>
      <c r="C90" s="144" t="s">
        <v>340</v>
      </c>
      <c r="D90" s="145">
        <v>84</v>
      </c>
      <c r="E90" s="412">
        <v>805</v>
      </c>
      <c r="F90" s="414">
        <v>0.26788685524126454</v>
      </c>
      <c r="G90" s="414"/>
      <c r="H90" s="8"/>
    </row>
    <row r="91" spans="2:8">
      <c r="B91" s="7"/>
      <c r="C91" s="144" t="s">
        <v>350</v>
      </c>
      <c r="D91" s="145">
        <v>85</v>
      </c>
      <c r="E91" s="412">
        <v>465</v>
      </c>
      <c r="F91" s="414">
        <v>0.26495726495726496</v>
      </c>
      <c r="G91" s="414"/>
      <c r="H91" s="8"/>
    </row>
    <row r="92" spans="2:8">
      <c r="B92" s="7"/>
      <c r="C92" s="144" t="s">
        <v>1143</v>
      </c>
      <c r="D92" s="145">
        <v>86</v>
      </c>
      <c r="E92" s="412">
        <v>25</v>
      </c>
      <c r="F92" s="414">
        <v>0.26315789473684209</v>
      </c>
      <c r="G92" s="414"/>
      <c r="H92" s="8"/>
    </row>
    <row r="93" spans="2:8">
      <c r="B93" s="7"/>
      <c r="C93" s="144" t="s">
        <v>346</v>
      </c>
      <c r="D93" s="145">
        <v>87</v>
      </c>
      <c r="E93" s="412">
        <v>460</v>
      </c>
      <c r="F93" s="414">
        <v>0.26285714285714284</v>
      </c>
      <c r="G93" s="414"/>
      <c r="H93" s="8"/>
    </row>
    <row r="94" spans="2:8">
      <c r="B94" s="7"/>
      <c r="C94" s="144" t="s">
        <v>367</v>
      </c>
      <c r="D94" s="145">
        <v>88</v>
      </c>
      <c r="E94" s="412">
        <v>245</v>
      </c>
      <c r="F94" s="414">
        <v>0.26063829787234044</v>
      </c>
      <c r="G94" s="414"/>
      <c r="H94" s="8"/>
    </row>
    <row r="95" spans="2:8">
      <c r="B95" s="7"/>
      <c r="C95" s="144" t="s">
        <v>334</v>
      </c>
      <c r="D95" s="145">
        <v>89</v>
      </c>
      <c r="E95" s="412">
        <v>250</v>
      </c>
      <c r="F95" s="414">
        <v>0.26041666666666669</v>
      </c>
      <c r="G95" s="414"/>
      <c r="H95" s="8"/>
    </row>
    <row r="96" spans="2:8">
      <c r="B96" s="7"/>
      <c r="C96" s="144" t="s">
        <v>372</v>
      </c>
      <c r="D96" s="145">
        <v>90</v>
      </c>
      <c r="E96" s="412">
        <v>135</v>
      </c>
      <c r="F96" s="414">
        <v>0.25714285714285712</v>
      </c>
      <c r="G96" s="414"/>
      <c r="H96" s="8"/>
    </row>
    <row r="97" spans="2:8">
      <c r="B97" s="7"/>
      <c r="C97" s="144" t="s">
        <v>335</v>
      </c>
      <c r="D97" s="145">
        <v>91</v>
      </c>
      <c r="E97" s="412">
        <v>690</v>
      </c>
      <c r="F97" s="414">
        <v>0.2518248175182482</v>
      </c>
      <c r="G97" s="414"/>
      <c r="H97" s="8"/>
    </row>
    <row r="98" spans="2:8">
      <c r="B98" s="7"/>
      <c r="C98" s="144" t="s">
        <v>1166</v>
      </c>
      <c r="D98" s="145" t="s">
        <v>462</v>
      </c>
      <c r="E98" s="412">
        <v>5</v>
      </c>
      <c r="F98" s="414">
        <v>0.25</v>
      </c>
      <c r="G98" s="414"/>
      <c r="H98" s="8"/>
    </row>
    <row r="99" spans="2:8">
      <c r="B99" s="7"/>
      <c r="C99" s="144" t="s">
        <v>610</v>
      </c>
      <c r="D99" s="145" t="s">
        <v>462</v>
      </c>
      <c r="E99" s="412">
        <v>10</v>
      </c>
      <c r="F99" s="414">
        <v>0.25</v>
      </c>
      <c r="G99" s="414"/>
      <c r="H99" s="8"/>
    </row>
    <row r="100" spans="2:8">
      <c r="B100" s="7"/>
      <c r="C100" s="144" t="s">
        <v>936</v>
      </c>
      <c r="D100" s="145" t="s">
        <v>462</v>
      </c>
      <c r="E100" s="412">
        <v>15</v>
      </c>
      <c r="F100" s="414">
        <v>0.25</v>
      </c>
      <c r="G100" s="414"/>
      <c r="H100" s="8"/>
    </row>
    <row r="101" spans="2:8">
      <c r="B101" s="7"/>
      <c r="C101" s="144" t="s">
        <v>404</v>
      </c>
      <c r="D101" s="145">
        <v>95</v>
      </c>
      <c r="E101" s="412">
        <v>80</v>
      </c>
      <c r="F101" s="414">
        <v>0.24615384615384617</v>
      </c>
      <c r="G101" s="414"/>
      <c r="H101" s="8"/>
    </row>
    <row r="102" spans="2:8">
      <c r="B102" s="7"/>
      <c r="C102" s="144" t="s">
        <v>352</v>
      </c>
      <c r="D102" s="145">
        <v>96</v>
      </c>
      <c r="E102" s="412">
        <v>390</v>
      </c>
      <c r="F102" s="414">
        <v>0.2445141065830721</v>
      </c>
      <c r="G102" s="414"/>
      <c r="H102" s="8"/>
    </row>
    <row r="103" spans="2:8">
      <c r="B103" s="7"/>
      <c r="C103" s="144" t="s">
        <v>414</v>
      </c>
      <c r="D103" s="145" t="s">
        <v>1794</v>
      </c>
      <c r="E103" s="412">
        <v>75</v>
      </c>
      <c r="F103" s="414">
        <v>0.24193548387096775</v>
      </c>
      <c r="G103" s="414"/>
      <c r="H103" s="8"/>
    </row>
    <row r="104" spans="2:8">
      <c r="B104" s="7"/>
      <c r="C104" s="144" t="s">
        <v>418</v>
      </c>
      <c r="D104" s="145" t="s">
        <v>1794</v>
      </c>
      <c r="E104" s="412">
        <v>75</v>
      </c>
      <c r="F104" s="414">
        <v>0.24193548387096775</v>
      </c>
      <c r="G104" s="414"/>
      <c r="H104" s="8"/>
    </row>
    <row r="105" spans="2:8">
      <c r="B105" s="7"/>
      <c r="C105" s="144" t="s">
        <v>387</v>
      </c>
      <c r="D105" s="145">
        <v>99</v>
      </c>
      <c r="E105" s="412">
        <v>180</v>
      </c>
      <c r="F105" s="414">
        <v>0.24161073825503357</v>
      </c>
      <c r="G105" s="414"/>
      <c r="H105" s="8"/>
    </row>
    <row r="106" spans="2:8">
      <c r="B106" s="7"/>
      <c r="C106" s="144" t="s">
        <v>389</v>
      </c>
      <c r="D106" s="145">
        <v>100</v>
      </c>
      <c r="E106" s="412">
        <v>370</v>
      </c>
      <c r="F106" s="414">
        <v>0.23870967741935484</v>
      </c>
      <c r="G106" s="414"/>
      <c r="H106" s="8"/>
    </row>
    <row r="107" spans="2:8">
      <c r="B107" s="7"/>
      <c r="C107" s="144" t="s">
        <v>361</v>
      </c>
      <c r="D107" s="145">
        <v>101</v>
      </c>
      <c r="E107" s="412">
        <v>115</v>
      </c>
      <c r="F107" s="414">
        <v>0.23711340206185566</v>
      </c>
      <c r="G107" s="414"/>
      <c r="H107" s="8"/>
    </row>
    <row r="108" spans="2:8">
      <c r="B108" s="7"/>
      <c r="C108" s="144" t="s">
        <v>338</v>
      </c>
      <c r="D108" s="145">
        <v>102</v>
      </c>
      <c r="E108" s="412">
        <v>630</v>
      </c>
      <c r="F108" s="414">
        <v>0.23507462686567165</v>
      </c>
      <c r="G108" s="414"/>
      <c r="H108" s="8"/>
    </row>
    <row r="109" spans="2:8">
      <c r="B109" s="7"/>
      <c r="C109" s="144" t="s">
        <v>371</v>
      </c>
      <c r="D109" s="145">
        <v>103</v>
      </c>
      <c r="E109" s="412">
        <v>140</v>
      </c>
      <c r="F109" s="414">
        <v>0.23140495867768596</v>
      </c>
      <c r="G109" s="414"/>
      <c r="H109" s="8"/>
    </row>
    <row r="110" spans="2:8">
      <c r="B110" s="7"/>
      <c r="C110" s="144" t="s">
        <v>356</v>
      </c>
      <c r="D110" s="145">
        <v>104</v>
      </c>
      <c r="E110" s="412">
        <v>250</v>
      </c>
      <c r="F110" s="414">
        <v>0.22727272727272727</v>
      </c>
      <c r="G110" s="414"/>
      <c r="H110" s="8"/>
    </row>
    <row r="111" spans="2:8">
      <c r="B111" s="7"/>
      <c r="C111" s="144" t="s">
        <v>323</v>
      </c>
      <c r="D111" s="145">
        <v>105</v>
      </c>
      <c r="E111" s="412">
        <v>480</v>
      </c>
      <c r="F111" s="414">
        <v>0.22068965517241379</v>
      </c>
      <c r="G111" s="414"/>
      <c r="H111" s="8"/>
    </row>
    <row r="112" spans="2:8">
      <c r="B112" s="7"/>
      <c r="C112" s="144" t="s">
        <v>394</v>
      </c>
      <c r="D112" s="145">
        <v>106</v>
      </c>
      <c r="E112" s="412">
        <v>260</v>
      </c>
      <c r="F112" s="414">
        <v>0.21940928270042195</v>
      </c>
      <c r="G112" s="731"/>
      <c r="H112" s="8"/>
    </row>
    <row r="113" spans="2:8">
      <c r="B113" s="7"/>
      <c r="C113" s="144" t="s">
        <v>596</v>
      </c>
      <c r="D113" s="145">
        <v>107</v>
      </c>
      <c r="E113" s="412">
        <v>65</v>
      </c>
      <c r="F113" s="414">
        <v>0.21666666666666667</v>
      </c>
      <c r="G113" s="414"/>
      <c r="H113" s="8"/>
    </row>
    <row r="114" spans="2:8">
      <c r="B114" s="7"/>
      <c r="C114" s="144" t="s">
        <v>364</v>
      </c>
      <c r="D114" s="145">
        <v>108</v>
      </c>
      <c r="E114" s="412">
        <v>215</v>
      </c>
      <c r="F114" s="414">
        <v>0.21287128712871287</v>
      </c>
      <c r="G114" s="414"/>
      <c r="H114" s="8"/>
    </row>
    <row r="115" spans="2:8">
      <c r="B115" s="7"/>
      <c r="C115" s="144" t="s">
        <v>403</v>
      </c>
      <c r="D115" s="145">
        <v>109</v>
      </c>
      <c r="E115" s="412">
        <v>90</v>
      </c>
      <c r="F115" s="414">
        <v>0.20689655172413793</v>
      </c>
      <c r="G115" s="414"/>
      <c r="H115" s="8"/>
    </row>
    <row r="116" spans="2:8">
      <c r="B116" s="7"/>
      <c r="C116" s="144" t="s">
        <v>369</v>
      </c>
      <c r="D116" s="145">
        <v>110</v>
      </c>
      <c r="E116" s="412">
        <v>220</v>
      </c>
      <c r="F116" s="414">
        <v>0.20465116279069767</v>
      </c>
      <c r="G116" s="414"/>
      <c r="H116" s="8"/>
    </row>
    <row r="117" spans="2:8">
      <c r="B117" s="7"/>
      <c r="C117" s="144" t="s">
        <v>348</v>
      </c>
      <c r="D117" s="145">
        <v>111</v>
      </c>
      <c r="E117" s="412">
        <v>195</v>
      </c>
      <c r="F117" s="414">
        <v>0.20207253886010362</v>
      </c>
      <c r="G117" s="414"/>
      <c r="H117" s="8"/>
    </row>
    <row r="118" spans="2:8">
      <c r="B118" s="7"/>
      <c r="C118" s="144" t="s">
        <v>351</v>
      </c>
      <c r="D118" s="145">
        <v>112</v>
      </c>
      <c r="E118" s="412">
        <v>290</v>
      </c>
      <c r="F118" s="414">
        <v>0.2013888888888889</v>
      </c>
      <c r="G118" s="414"/>
      <c r="H118" s="8"/>
    </row>
    <row r="119" spans="2:8">
      <c r="B119" s="7"/>
      <c r="C119" s="144" t="s">
        <v>1951</v>
      </c>
      <c r="D119" s="145" t="s">
        <v>465</v>
      </c>
      <c r="E119" s="412">
        <v>5</v>
      </c>
      <c r="F119" s="414">
        <v>0.2</v>
      </c>
      <c r="G119" s="414"/>
      <c r="H119" s="8"/>
    </row>
    <row r="120" spans="2:8">
      <c r="B120" s="7"/>
      <c r="C120" s="144" t="s">
        <v>1264</v>
      </c>
      <c r="D120" s="145" t="s">
        <v>465</v>
      </c>
      <c r="E120" s="412">
        <v>5</v>
      </c>
      <c r="F120" s="414">
        <v>0.2</v>
      </c>
      <c r="G120" s="414"/>
      <c r="H120" s="8"/>
    </row>
    <row r="121" spans="2:8">
      <c r="B121" s="7"/>
      <c r="C121" s="144" t="s">
        <v>1181</v>
      </c>
      <c r="D121" s="145" t="s">
        <v>465</v>
      </c>
      <c r="E121" s="412">
        <v>5</v>
      </c>
      <c r="F121" s="414">
        <v>0.2</v>
      </c>
      <c r="G121" s="414"/>
      <c r="H121" s="8"/>
    </row>
    <row r="122" spans="2:8">
      <c r="B122" s="7"/>
      <c r="C122" s="144" t="s">
        <v>330</v>
      </c>
      <c r="D122" s="145">
        <v>116</v>
      </c>
      <c r="E122" s="412">
        <v>480</v>
      </c>
      <c r="F122" s="414">
        <v>0.1955193482688391</v>
      </c>
      <c r="G122" s="414"/>
      <c r="H122" s="8"/>
    </row>
    <row r="123" spans="2:8">
      <c r="B123" s="7"/>
      <c r="C123" s="144" t="s">
        <v>505</v>
      </c>
      <c r="D123" s="145">
        <v>117</v>
      </c>
      <c r="E123" s="412">
        <v>170</v>
      </c>
      <c r="F123" s="414">
        <v>0.19428571428571428</v>
      </c>
      <c r="G123" s="414"/>
      <c r="H123" s="8"/>
    </row>
    <row r="124" spans="2:8">
      <c r="B124" s="7"/>
      <c r="C124" s="144" t="s">
        <v>324</v>
      </c>
      <c r="D124" s="145">
        <v>118</v>
      </c>
      <c r="E124" s="412">
        <v>480</v>
      </c>
      <c r="F124" s="414">
        <v>0.19277108433734941</v>
      </c>
      <c r="G124" s="414"/>
      <c r="H124" s="8"/>
    </row>
    <row r="125" spans="2:8">
      <c r="B125" s="7"/>
      <c r="C125" s="144" t="s">
        <v>349</v>
      </c>
      <c r="D125" s="145">
        <v>119</v>
      </c>
      <c r="E125" s="412">
        <v>340</v>
      </c>
      <c r="F125" s="414">
        <v>0.19263456090651557</v>
      </c>
      <c r="G125" s="414"/>
      <c r="H125" s="8"/>
    </row>
    <row r="126" spans="2:8">
      <c r="B126" s="7"/>
      <c r="C126" s="144" t="s">
        <v>377</v>
      </c>
      <c r="D126" s="145">
        <v>120</v>
      </c>
      <c r="E126" s="412">
        <v>140</v>
      </c>
      <c r="F126" s="414">
        <v>0.19178082191780821</v>
      </c>
      <c r="G126" s="414"/>
      <c r="H126" s="8"/>
    </row>
    <row r="127" spans="2:8">
      <c r="B127" s="7"/>
      <c r="C127" s="144" t="s">
        <v>745</v>
      </c>
      <c r="D127" s="145">
        <v>121</v>
      </c>
      <c r="E127" s="412">
        <v>20</v>
      </c>
      <c r="F127" s="414">
        <v>0.19047619047619047</v>
      </c>
      <c r="G127" s="414"/>
      <c r="H127" s="8"/>
    </row>
    <row r="128" spans="2:8">
      <c r="B128" s="7"/>
      <c r="C128" s="144" t="s">
        <v>951</v>
      </c>
      <c r="D128" s="145" t="s">
        <v>446</v>
      </c>
      <c r="E128" s="412">
        <v>15</v>
      </c>
      <c r="F128" s="414">
        <v>0.1875</v>
      </c>
      <c r="G128" s="414"/>
      <c r="H128" s="8"/>
    </row>
    <row r="129" spans="2:8">
      <c r="B129" s="7"/>
      <c r="C129" s="144" t="s">
        <v>401</v>
      </c>
      <c r="D129" s="145" t="s">
        <v>446</v>
      </c>
      <c r="E129" s="412">
        <v>15</v>
      </c>
      <c r="F129" s="414">
        <v>0.1875</v>
      </c>
      <c r="G129" s="414"/>
      <c r="H129" s="8"/>
    </row>
    <row r="130" spans="2:8">
      <c r="B130" s="7"/>
      <c r="C130" s="144" t="s">
        <v>378</v>
      </c>
      <c r="D130" s="145">
        <v>124</v>
      </c>
      <c r="E130" s="412">
        <v>150</v>
      </c>
      <c r="F130" s="414">
        <v>0.18633540372670807</v>
      </c>
      <c r="G130" s="414"/>
      <c r="H130" s="8"/>
    </row>
    <row r="131" spans="2:8">
      <c r="B131" s="7"/>
      <c r="C131" s="144" t="s">
        <v>652</v>
      </c>
      <c r="D131" s="145">
        <v>125</v>
      </c>
      <c r="E131" s="412">
        <v>80</v>
      </c>
      <c r="F131" s="414">
        <v>0.18181818181818182</v>
      </c>
      <c r="G131" s="414"/>
      <c r="H131" s="8"/>
    </row>
    <row r="132" spans="2:8">
      <c r="B132" s="7"/>
      <c r="C132" s="144" t="s">
        <v>477</v>
      </c>
      <c r="D132" s="145">
        <v>126</v>
      </c>
      <c r="E132" s="412">
        <v>310</v>
      </c>
      <c r="F132" s="414">
        <v>0.18128654970760233</v>
      </c>
      <c r="G132" s="414"/>
      <c r="H132" s="8"/>
    </row>
    <row r="133" spans="2:8">
      <c r="B133" s="7"/>
      <c r="C133" s="144" t="s">
        <v>353</v>
      </c>
      <c r="D133" s="145">
        <v>127</v>
      </c>
      <c r="E133" s="412">
        <v>365</v>
      </c>
      <c r="F133" s="414">
        <v>0.18069306930693069</v>
      </c>
      <c r="G133" s="414"/>
      <c r="H133" s="8"/>
    </row>
    <row r="134" spans="2:8">
      <c r="B134" s="7"/>
      <c r="C134" s="144" t="s">
        <v>744</v>
      </c>
      <c r="D134" s="145">
        <v>128</v>
      </c>
      <c r="E134" s="412">
        <v>50</v>
      </c>
      <c r="F134" s="414">
        <v>0.17857142857142858</v>
      </c>
      <c r="G134" s="414"/>
      <c r="H134" s="8"/>
    </row>
    <row r="135" spans="2:8">
      <c r="B135" s="7"/>
      <c r="C135" s="144" t="s">
        <v>665</v>
      </c>
      <c r="D135" s="145">
        <v>129</v>
      </c>
      <c r="E135" s="412">
        <v>15</v>
      </c>
      <c r="F135" s="414">
        <v>0.17647058823529413</v>
      </c>
      <c r="G135" s="414"/>
      <c r="H135" s="8"/>
    </row>
    <row r="136" spans="2:8">
      <c r="B136" s="7"/>
      <c r="C136" s="144" t="s">
        <v>393</v>
      </c>
      <c r="D136" s="145">
        <v>130</v>
      </c>
      <c r="E136" s="412">
        <v>155</v>
      </c>
      <c r="F136" s="414">
        <v>0.17613636363636365</v>
      </c>
      <c r="G136" s="414"/>
      <c r="H136" s="8"/>
    </row>
    <row r="137" spans="2:10">
      <c r="B137" s="7"/>
      <c r="C137" s="144" t="s">
        <v>386</v>
      </c>
      <c r="D137" s="145">
        <v>131</v>
      </c>
      <c r="E137" s="412">
        <v>160</v>
      </c>
      <c r="F137" s="414">
        <v>0.1702127659574468</v>
      </c>
      <c r="G137" s="414"/>
      <c r="H137" s="8"/>
      <c r="J137" s="835"/>
    </row>
    <row r="138" spans="2:10">
      <c r="B138" s="7"/>
      <c r="C138" s="144" t="s">
        <v>336</v>
      </c>
      <c r="D138" s="145">
        <v>132</v>
      </c>
      <c r="E138" s="412">
        <v>300</v>
      </c>
      <c r="F138" s="414">
        <v>0.16997167138810199</v>
      </c>
      <c r="G138" s="414"/>
      <c r="H138" s="8"/>
      <c r="J138" s="835"/>
    </row>
    <row r="139" spans="2:11">
      <c r="B139" s="7"/>
      <c r="C139" s="144" t="s">
        <v>425</v>
      </c>
      <c r="D139" s="145">
        <v>133</v>
      </c>
      <c r="E139" s="412">
        <v>60</v>
      </c>
      <c r="F139" s="414">
        <v>0.16901408450704225</v>
      </c>
      <c r="G139" s="414"/>
      <c r="H139" s="8"/>
      <c r="J139" s="835"/>
      <c r="K139" s="835"/>
    </row>
    <row r="140" spans="2:11">
      <c r="B140" s="7"/>
      <c r="C140" s="144" t="s">
        <v>413</v>
      </c>
      <c r="D140" s="145">
        <v>134</v>
      </c>
      <c r="E140" s="412">
        <v>140</v>
      </c>
      <c r="F140" s="414">
        <v>0.16867469879518071</v>
      </c>
      <c r="G140" s="414"/>
      <c r="H140" s="8"/>
      <c r="J140" s="835"/>
      <c r="K140" s="835"/>
    </row>
    <row r="141" spans="2:11">
      <c r="B141" s="7"/>
      <c r="C141" s="149" t="s">
        <v>546</v>
      </c>
      <c r="D141" s="150">
        <v>135</v>
      </c>
      <c r="E141" s="413">
        <v>75</v>
      </c>
      <c r="F141" s="416">
        <v>0.16853932584269662</v>
      </c>
      <c r="G141" s="416"/>
      <c r="H141" s="8"/>
      <c r="J141" s="835"/>
      <c r="K141" s="835"/>
    </row>
    <row r="142" spans="2:11">
      <c r="B142" s="7"/>
      <c r="C142" s="144" t="s">
        <v>342</v>
      </c>
      <c r="D142" s="145">
        <v>136</v>
      </c>
      <c r="E142" s="412">
        <v>195</v>
      </c>
      <c r="F142" s="414">
        <v>0.16738197424892703</v>
      </c>
      <c r="G142" s="414"/>
      <c r="H142" s="8"/>
      <c r="J142" s="835"/>
      <c r="K142" s="835"/>
    </row>
    <row r="143" spans="2:10">
      <c r="B143" s="7"/>
      <c r="C143" s="144" t="s">
        <v>1622</v>
      </c>
      <c r="D143" s="145" t="s">
        <v>1638</v>
      </c>
      <c r="E143" s="412">
        <v>5</v>
      </c>
      <c r="F143" s="414">
        <v>0.16666666666666666</v>
      </c>
      <c r="G143" s="414"/>
      <c r="H143" s="8"/>
      <c r="J143" s="835"/>
    </row>
    <row r="144" spans="2:10">
      <c r="B144" s="7"/>
      <c r="C144" s="144" t="s">
        <v>1074</v>
      </c>
      <c r="D144" s="145" t="s">
        <v>1638</v>
      </c>
      <c r="E144" s="412">
        <v>10</v>
      </c>
      <c r="F144" s="414">
        <v>0.16666666666666666</v>
      </c>
      <c r="G144" s="414"/>
      <c r="H144" s="8"/>
      <c r="J144" s="835"/>
    </row>
    <row r="145" spans="2:8">
      <c r="B145" s="7"/>
      <c r="C145" s="144" t="s">
        <v>765</v>
      </c>
      <c r="D145" s="145" t="s">
        <v>1638</v>
      </c>
      <c r="E145" s="412">
        <v>20</v>
      </c>
      <c r="F145" s="414">
        <v>0.16666666666666666</v>
      </c>
      <c r="G145" s="414"/>
      <c r="H145" s="8"/>
    </row>
    <row r="146" spans="2:8">
      <c r="B146" s="7"/>
      <c r="C146" s="144" t="s">
        <v>420</v>
      </c>
      <c r="D146" s="145">
        <v>140</v>
      </c>
      <c r="E146" s="412">
        <v>120</v>
      </c>
      <c r="F146" s="414">
        <v>0.16551724137931034</v>
      </c>
      <c r="G146" s="414"/>
      <c r="H146" s="8"/>
    </row>
    <row r="147" spans="2:8">
      <c r="B147" s="7"/>
      <c r="C147" s="144" t="s">
        <v>376</v>
      </c>
      <c r="D147" s="145">
        <v>141</v>
      </c>
      <c r="E147" s="412">
        <v>115</v>
      </c>
      <c r="F147" s="414">
        <v>0.1619718309859155</v>
      </c>
      <c r="G147" s="414"/>
      <c r="H147" s="8"/>
    </row>
    <row r="148" spans="2:8">
      <c r="B148" s="7"/>
      <c r="C148" s="144" t="s">
        <v>950</v>
      </c>
      <c r="D148" s="145">
        <v>142</v>
      </c>
      <c r="E148" s="412">
        <v>90</v>
      </c>
      <c r="F148" s="414">
        <v>0.16071428571428573</v>
      </c>
      <c r="G148" s="414"/>
      <c r="H148" s="8"/>
    </row>
    <row r="149" spans="2:8">
      <c r="B149" s="7"/>
      <c r="C149" s="144" t="s">
        <v>360</v>
      </c>
      <c r="D149" s="145">
        <v>143</v>
      </c>
      <c r="E149" s="412">
        <v>140</v>
      </c>
      <c r="F149" s="414">
        <v>0.16</v>
      </c>
      <c r="G149" s="414"/>
      <c r="H149" s="8"/>
    </row>
    <row r="150" spans="2:8">
      <c r="B150" s="7"/>
      <c r="C150" s="144" t="s">
        <v>419</v>
      </c>
      <c r="D150" s="145">
        <v>144</v>
      </c>
      <c r="E150" s="412">
        <v>50</v>
      </c>
      <c r="F150" s="414">
        <v>0.15625</v>
      </c>
      <c r="G150" s="414"/>
      <c r="H150" s="8"/>
    </row>
    <row r="151" spans="2:8">
      <c r="B151" s="7"/>
      <c r="C151" s="144" t="s">
        <v>417</v>
      </c>
      <c r="D151" s="145">
        <v>145</v>
      </c>
      <c r="E151" s="412">
        <v>65</v>
      </c>
      <c r="F151" s="414">
        <v>0.15476190476190477</v>
      </c>
      <c r="G151" s="414"/>
      <c r="H151" s="8"/>
    </row>
    <row r="152" spans="2:8">
      <c r="B152" s="7"/>
      <c r="C152" s="144" t="s">
        <v>325</v>
      </c>
      <c r="D152" s="145">
        <v>146</v>
      </c>
      <c r="E152" s="412">
        <v>330</v>
      </c>
      <c r="F152" s="414">
        <v>0.15456674473067916</v>
      </c>
      <c r="G152" s="414"/>
      <c r="H152" s="8"/>
    </row>
    <row r="153" spans="2:8">
      <c r="B153" s="7"/>
      <c r="C153" s="144" t="s">
        <v>998</v>
      </c>
      <c r="D153" s="145" t="s">
        <v>1947</v>
      </c>
      <c r="E153" s="412">
        <v>10</v>
      </c>
      <c r="F153" s="414">
        <v>0.15384615384615385</v>
      </c>
      <c r="G153" s="414"/>
      <c r="H153" s="8"/>
    </row>
    <row r="154" spans="2:8">
      <c r="B154" s="7"/>
      <c r="C154" s="144" t="s">
        <v>409</v>
      </c>
      <c r="D154" s="145" t="s">
        <v>1947</v>
      </c>
      <c r="E154" s="412">
        <v>40</v>
      </c>
      <c r="F154" s="414">
        <v>0.15384615384615385</v>
      </c>
      <c r="G154" s="414"/>
      <c r="H154" s="8"/>
    </row>
    <row r="155" spans="2:8">
      <c r="B155" s="7"/>
      <c r="C155" s="144" t="s">
        <v>375</v>
      </c>
      <c r="D155" s="145">
        <v>149</v>
      </c>
      <c r="E155" s="412">
        <v>225</v>
      </c>
      <c r="F155" s="414">
        <v>0.15202702702702703</v>
      </c>
      <c r="G155" s="414"/>
      <c r="H155" s="8"/>
    </row>
    <row r="156" spans="2:8">
      <c r="B156" s="7"/>
      <c r="C156" s="144" t="s">
        <v>407</v>
      </c>
      <c r="D156" s="145">
        <v>150</v>
      </c>
      <c r="E156" s="412">
        <v>110</v>
      </c>
      <c r="F156" s="414">
        <v>0.14864864864864866</v>
      </c>
      <c r="G156" s="414"/>
      <c r="H156" s="8"/>
    </row>
    <row r="157" spans="2:8">
      <c r="B157" s="7"/>
      <c r="C157" s="144" t="s">
        <v>416</v>
      </c>
      <c r="D157" s="145">
        <v>151</v>
      </c>
      <c r="E157" s="412">
        <v>35</v>
      </c>
      <c r="F157" s="414">
        <v>0.14583333333333334</v>
      </c>
      <c r="G157" s="414"/>
      <c r="H157" s="8"/>
    </row>
    <row r="158" spans="2:8">
      <c r="B158" s="7"/>
      <c r="C158" s="144" t="s">
        <v>321</v>
      </c>
      <c r="D158" s="145">
        <v>152</v>
      </c>
      <c r="E158" s="412">
        <v>825</v>
      </c>
      <c r="F158" s="414">
        <v>0.14360313315926893</v>
      </c>
      <c r="G158" s="414"/>
      <c r="H158" s="8"/>
    </row>
    <row r="159" spans="2:8">
      <c r="B159" s="7"/>
      <c r="C159" s="144" t="s">
        <v>402</v>
      </c>
      <c r="D159" s="145">
        <v>153</v>
      </c>
      <c r="E159" s="412">
        <v>80</v>
      </c>
      <c r="F159" s="414">
        <v>0.1415929203539823</v>
      </c>
      <c r="G159" s="414"/>
      <c r="H159" s="8"/>
    </row>
    <row r="160" spans="2:8">
      <c r="B160" s="7"/>
      <c r="C160" s="144" t="s">
        <v>422</v>
      </c>
      <c r="D160" s="145">
        <v>154</v>
      </c>
      <c r="E160" s="412">
        <v>45</v>
      </c>
      <c r="F160" s="414">
        <v>0.140625</v>
      </c>
      <c r="G160" s="414"/>
      <c r="H160" s="8"/>
    </row>
    <row r="161" spans="2:8">
      <c r="B161" s="7"/>
      <c r="C161" s="144" t="s">
        <v>382</v>
      </c>
      <c r="D161" s="145">
        <v>155</v>
      </c>
      <c r="E161" s="412">
        <v>135</v>
      </c>
      <c r="F161" s="414">
        <v>0.13989637305699482</v>
      </c>
      <c r="G161" s="414"/>
      <c r="H161" s="8"/>
    </row>
    <row r="162" spans="2:8">
      <c r="B162" s="7"/>
      <c r="C162" s="144" t="s">
        <v>370</v>
      </c>
      <c r="D162" s="145">
        <v>156</v>
      </c>
      <c r="E162" s="412">
        <v>190</v>
      </c>
      <c r="F162" s="414">
        <v>0.13818181818181818</v>
      </c>
      <c r="G162" s="414"/>
      <c r="H162" s="8"/>
    </row>
    <row r="163" spans="2:8">
      <c r="B163" s="7"/>
      <c r="C163" s="144" t="s">
        <v>405</v>
      </c>
      <c r="D163" s="145">
        <v>157</v>
      </c>
      <c r="E163" s="412">
        <v>90</v>
      </c>
      <c r="F163" s="414">
        <v>0.13740458015267176</v>
      </c>
      <c r="G163" s="414"/>
      <c r="H163" s="8"/>
    </row>
    <row r="164" spans="2:8">
      <c r="B164" s="7"/>
      <c r="C164" s="144" t="s">
        <v>410</v>
      </c>
      <c r="D164" s="145">
        <v>158</v>
      </c>
      <c r="E164" s="412">
        <v>60</v>
      </c>
      <c r="F164" s="414">
        <v>0.13636363636363635</v>
      </c>
      <c r="G164" s="414"/>
      <c r="H164" s="8"/>
    </row>
    <row r="165" spans="2:8">
      <c r="B165" s="7"/>
      <c r="C165" s="144" t="s">
        <v>1141</v>
      </c>
      <c r="D165" s="145" t="s">
        <v>1983</v>
      </c>
      <c r="E165" s="412">
        <v>15</v>
      </c>
      <c r="F165" s="414">
        <v>0.13043478260869565</v>
      </c>
      <c r="G165" s="414"/>
      <c r="H165" s="8"/>
    </row>
    <row r="166" spans="2:8">
      <c r="B166" s="7"/>
      <c r="C166" s="144" t="s">
        <v>398</v>
      </c>
      <c r="D166" s="145" t="s">
        <v>1983</v>
      </c>
      <c r="E166" s="412">
        <v>90</v>
      </c>
      <c r="F166" s="414">
        <v>0.13043478260869565</v>
      </c>
      <c r="G166" s="414"/>
      <c r="H166" s="8"/>
    </row>
    <row r="167" spans="2:9">
      <c r="B167" s="7"/>
      <c r="C167" s="144" t="s">
        <v>658</v>
      </c>
      <c r="D167" s="145">
        <v>161</v>
      </c>
      <c r="E167" s="412">
        <v>190</v>
      </c>
      <c r="F167" s="414">
        <v>0.13013698630136986</v>
      </c>
      <c r="G167" s="414"/>
      <c r="H167" s="8"/>
      <c r="I167" s="614"/>
    </row>
    <row r="168" spans="2:8">
      <c r="B168" s="7"/>
      <c r="C168" s="144" t="s">
        <v>1591</v>
      </c>
      <c r="D168" s="145">
        <v>162</v>
      </c>
      <c r="E168" s="412">
        <v>20</v>
      </c>
      <c r="F168" s="414">
        <v>0.12121212121212122</v>
      </c>
      <c r="G168" s="414"/>
      <c r="H168" s="8"/>
    </row>
    <row r="169" spans="2:8">
      <c r="B169" s="7"/>
      <c r="C169" s="144" t="s">
        <v>599</v>
      </c>
      <c r="D169" s="145">
        <v>163</v>
      </c>
      <c r="E169" s="412">
        <v>50</v>
      </c>
      <c r="F169" s="414">
        <v>0.11764705882352941</v>
      </c>
      <c r="G169" s="414"/>
      <c r="H169" s="8"/>
    </row>
    <row r="170" spans="2:8">
      <c r="B170" s="7"/>
      <c r="C170" s="144" t="s">
        <v>406</v>
      </c>
      <c r="D170" s="145">
        <v>164</v>
      </c>
      <c r="E170" s="412">
        <v>60</v>
      </c>
      <c r="F170" s="414">
        <v>0.11538461538461539</v>
      </c>
      <c r="G170" s="414"/>
      <c r="H170" s="8"/>
    </row>
    <row r="171" spans="2:8">
      <c r="B171" s="7"/>
      <c r="C171" s="144" t="s">
        <v>396</v>
      </c>
      <c r="D171" s="145">
        <v>165</v>
      </c>
      <c r="E171" s="412">
        <v>80</v>
      </c>
      <c r="F171" s="414">
        <v>0.11347517730496454</v>
      </c>
      <c r="G171" s="414"/>
      <c r="H171" s="8"/>
    </row>
    <row r="172" spans="2:8">
      <c r="B172" s="7"/>
      <c r="C172" s="144" t="s">
        <v>629</v>
      </c>
      <c r="D172" s="145">
        <v>166</v>
      </c>
      <c r="E172" s="412">
        <v>190</v>
      </c>
      <c r="F172" s="414">
        <v>0.10555555555555556</v>
      </c>
      <c r="G172" s="414"/>
      <c r="H172" s="8"/>
    </row>
    <row r="173" spans="2:8">
      <c r="B173" s="7"/>
      <c r="C173" s="144" t="s">
        <v>597</v>
      </c>
      <c r="D173" s="145">
        <v>167</v>
      </c>
      <c r="E173" s="412">
        <v>45</v>
      </c>
      <c r="F173" s="414">
        <v>0.10465116279069768</v>
      </c>
      <c r="G173" s="414"/>
      <c r="H173" s="8"/>
    </row>
    <row r="174" spans="2:8">
      <c r="B174" s="7"/>
      <c r="C174" s="144" t="s">
        <v>373</v>
      </c>
      <c r="D174" s="145">
        <v>168</v>
      </c>
      <c r="E174" s="412">
        <v>105</v>
      </c>
      <c r="F174" s="414">
        <v>0.10194174757281553</v>
      </c>
      <c r="G174" s="414"/>
      <c r="H174" s="8"/>
    </row>
    <row r="175" spans="2:8">
      <c r="B175" s="7"/>
      <c r="C175" s="144" t="s">
        <v>430</v>
      </c>
      <c r="D175" s="145">
        <v>169</v>
      </c>
      <c r="E175" s="412">
        <v>10</v>
      </c>
      <c r="F175" s="414">
        <v>0.095238095238095233</v>
      </c>
      <c r="G175" s="414"/>
      <c r="H175" s="8"/>
    </row>
    <row r="176" spans="2:8">
      <c r="B176" s="7"/>
      <c r="C176" s="144" t="s">
        <v>1946</v>
      </c>
      <c r="D176" s="145">
        <v>170</v>
      </c>
      <c r="E176" s="412">
        <v>20</v>
      </c>
      <c r="F176" s="414">
        <v>0.093023255813953487</v>
      </c>
      <c r="G176" s="414"/>
      <c r="H176" s="8"/>
    </row>
    <row r="177" spans="2:8">
      <c r="B177" s="7"/>
      <c r="C177" s="144" t="s">
        <v>598</v>
      </c>
      <c r="D177" s="145">
        <v>171</v>
      </c>
      <c r="E177" s="412">
        <v>20</v>
      </c>
      <c r="F177" s="414">
        <v>0.088888888888888892</v>
      </c>
      <c r="G177" s="414"/>
      <c r="H177" s="8"/>
    </row>
    <row r="178" spans="2:8">
      <c r="B178" s="7"/>
      <c r="C178" s="144" t="s">
        <v>411</v>
      </c>
      <c r="D178" s="145">
        <v>172</v>
      </c>
      <c r="E178" s="412">
        <v>50</v>
      </c>
      <c r="F178" s="414">
        <v>0.088495575221238937</v>
      </c>
      <c r="G178" s="414"/>
      <c r="H178" s="8"/>
    </row>
    <row r="179" spans="2:8">
      <c r="B179" s="7"/>
      <c r="C179" s="144" t="s">
        <v>996</v>
      </c>
      <c r="D179" s="145">
        <v>173</v>
      </c>
      <c r="E179" s="412">
        <v>15</v>
      </c>
      <c r="F179" s="414">
        <v>0.088235294117647065</v>
      </c>
      <c r="G179" s="414"/>
      <c r="H179" s="8"/>
    </row>
    <row r="180" spans="2:8">
      <c r="B180" s="7"/>
      <c r="C180" s="144" t="s">
        <v>1135</v>
      </c>
      <c r="D180" s="145">
        <v>174</v>
      </c>
      <c r="E180" s="412">
        <v>15</v>
      </c>
      <c r="F180" s="414">
        <v>0.085714285714285715</v>
      </c>
      <c r="G180" s="414"/>
      <c r="H180" s="8"/>
    </row>
    <row r="181" spans="2:8">
      <c r="B181" s="7"/>
      <c r="C181" s="144" t="s">
        <v>600</v>
      </c>
      <c r="D181" s="145">
        <v>175</v>
      </c>
      <c r="E181" s="412">
        <v>20</v>
      </c>
      <c r="F181" s="414">
        <v>0.0851063829787234</v>
      </c>
      <c r="G181" s="414"/>
      <c r="H181" s="8"/>
    </row>
    <row r="182" spans="2:8">
      <c r="B182" s="7"/>
      <c r="C182" s="144" t="s">
        <v>1444</v>
      </c>
      <c r="D182" s="145" t="s">
        <v>1949</v>
      </c>
      <c r="E182" s="412">
        <v>10</v>
      </c>
      <c r="F182" s="414">
        <v>0.083333333333333329</v>
      </c>
      <c r="G182" s="414"/>
      <c r="H182" s="8"/>
    </row>
    <row r="183" spans="2:8">
      <c r="B183" s="7"/>
      <c r="C183" s="144" t="s">
        <v>602</v>
      </c>
      <c r="D183" s="145" t="s">
        <v>1949</v>
      </c>
      <c r="E183" s="412">
        <v>20</v>
      </c>
      <c r="F183" s="414">
        <v>0.083333333333333329</v>
      </c>
      <c r="G183" s="414"/>
      <c r="H183" s="8"/>
    </row>
    <row r="184" spans="2:8">
      <c r="B184" s="7"/>
      <c r="C184" s="144" t="s">
        <v>1859</v>
      </c>
      <c r="D184" s="145" t="s">
        <v>1369</v>
      </c>
      <c r="E184" s="412">
        <v>10</v>
      </c>
      <c r="F184" s="414">
        <v>0.076923076923076927</v>
      </c>
      <c r="G184" s="414"/>
      <c r="H184" s="8"/>
    </row>
    <row r="185" spans="2:8">
      <c r="B185" s="7"/>
      <c r="C185" s="144" t="s">
        <v>428</v>
      </c>
      <c r="D185" s="145" t="s">
        <v>1369</v>
      </c>
      <c r="E185" s="412">
        <v>5</v>
      </c>
      <c r="F185" s="414">
        <v>0.076923076923076927</v>
      </c>
      <c r="G185" s="414"/>
      <c r="H185" s="8"/>
    </row>
    <row r="186" spans="2:8">
      <c r="B186" s="7"/>
      <c r="C186" s="144" t="s">
        <v>625</v>
      </c>
      <c r="D186" s="145" t="s">
        <v>1369</v>
      </c>
      <c r="E186" s="412">
        <v>10</v>
      </c>
      <c r="F186" s="414">
        <v>0.076923076923076927</v>
      </c>
      <c r="G186" s="414"/>
      <c r="H186" s="8"/>
    </row>
    <row r="187" spans="2:8">
      <c r="B187" s="7"/>
      <c r="C187" s="144" t="s">
        <v>511</v>
      </c>
      <c r="D187" s="145">
        <v>181</v>
      </c>
      <c r="E187" s="412">
        <v>50</v>
      </c>
      <c r="F187" s="414">
        <v>0.0684931506849315</v>
      </c>
      <c r="G187" s="414"/>
      <c r="H187" s="8"/>
    </row>
    <row r="188" spans="2:8">
      <c r="B188" s="7"/>
      <c r="C188" s="144" t="s">
        <v>391</v>
      </c>
      <c r="D188" s="145">
        <v>182</v>
      </c>
      <c r="E188" s="412">
        <v>35</v>
      </c>
      <c r="F188" s="414">
        <v>0.06363636363636363</v>
      </c>
      <c r="G188" s="414"/>
      <c r="H188" s="8"/>
    </row>
    <row r="189" spans="2:8">
      <c r="B189" s="7"/>
      <c r="C189" s="144" t="s">
        <v>935</v>
      </c>
      <c r="D189" s="145">
        <v>183</v>
      </c>
      <c r="E189" s="412">
        <v>10</v>
      </c>
      <c r="F189" s="414">
        <v>0.060606060606060608</v>
      </c>
      <c r="G189" s="414"/>
      <c r="H189" s="8"/>
    </row>
    <row r="190" spans="2:8">
      <c r="B190" s="7"/>
      <c r="C190" s="144" t="s">
        <v>1073</v>
      </c>
      <c r="D190" s="145">
        <v>184</v>
      </c>
      <c r="E190" s="412">
        <v>5</v>
      </c>
      <c r="F190" s="414">
        <v>0.055555555555555552</v>
      </c>
      <c r="G190" s="414"/>
      <c r="H190" s="8"/>
    </row>
    <row r="191" spans="2:8">
      <c r="B191" s="7"/>
      <c r="C191" s="144" t="s">
        <v>601</v>
      </c>
      <c r="D191" s="145">
        <v>185</v>
      </c>
      <c r="E191" s="412">
        <v>5</v>
      </c>
      <c r="F191" s="414">
        <v>0.047619047619047616</v>
      </c>
      <c r="G191" s="414"/>
      <c r="H191" s="8"/>
    </row>
    <row r="192" spans="2:8">
      <c r="B192" s="7"/>
      <c r="C192" s="144" t="s">
        <v>1144</v>
      </c>
      <c r="D192" s="145">
        <v>186</v>
      </c>
      <c r="E192" s="412">
        <v>25</v>
      </c>
      <c r="F192" s="414">
        <v>0.043478260869565216</v>
      </c>
      <c r="G192" s="414"/>
      <c r="H192" s="8"/>
    </row>
    <row r="193" spans="2:8" s="141" customFormat="1">
      <c r="B193" s="216"/>
      <c r="D193" s="185"/>
      <c r="E193" s="185"/>
      <c r="F193" s="185"/>
      <c r="G193" s="185"/>
      <c r="H193" s="214"/>
    </row>
    <row r="194" spans="2:8" s="141" customFormat="1">
      <c r="B194" s="216"/>
      <c r="C194" s="209" t="s">
        <v>940</v>
      </c>
      <c r="D194" s="185"/>
      <c r="E194" s="185"/>
      <c r="F194" s="185"/>
      <c r="G194" s="185"/>
      <c r="H194" s="214"/>
    </row>
    <row r="195" spans="2:13" s="141" customFormat="1">
      <c r="B195" s="216"/>
      <c r="C195" s="220" t="s">
        <v>1958</v>
      </c>
      <c r="D195" s="185"/>
      <c r="E195" s="185"/>
      <c r="F195" s="185"/>
      <c r="G195" s="185"/>
      <c r="H195" s="214"/>
      <c r="J195" s="1"/>
      <c r="K195" s="1"/>
      <c r="L195" s="1"/>
      <c r="M195" s="1"/>
    </row>
    <row r="196" spans="2:13" s="141" customFormat="1" ht="17.25" thickBot="1">
      <c r="B196" s="252"/>
      <c r="C196" s="221" t="s">
        <v>1959</v>
      </c>
      <c r="D196" s="219"/>
      <c r="E196" s="219"/>
      <c r="F196" s="219"/>
      <c r="G196" s="219"/>
      <c r="H196" s="215"/>
      <c r="J196" s="1"/>
      <c r="K196" s="1"/>
      <c r="L196" s="1"/>
      <c r="M196" s="1"/>
    </row>
    <row r="198" spans="3:9">
      <c r="C198" s="521" t="s">
        <v>171</v>
      </c>
      <c r="D198" s="521"/>
      <c r="E198" s="521"/>
      <c r="F198" s="521"/>
      <c r="G198" s="521"/>
      <c r="H198" s="521"/>
      <c r="I198" s="521"/>
    </row>
    <row r="199" spans="3:3">
      <c r="C199" s="1" t="s">
        <v>145</v>
      </c>
    </row>
    <row r="200" spans="3:3">
      <c r="C200" s="1" t="s">
        <v>146</v>
      </c>
    </row>
    <row r="201" spans="3:3">
      <c r="C201" s="1" t="s">
        <v>147</v>
      </c>
    </row>
    <row r="203" spans="3:3">
      <c r="C203" s="1" t="s">
        <v>172</v>
      </c>
    </row>
    <row r="205" spans="3:3">
      <c r="C205" s="1" t="s">
        <v>148</v>
      </c>
    </row>
    <row r="206" spans="3:3">
      <c r="C206" s="1" t="s">
        <v>149</v>
      </c>
    </row>
    <row r="207" spans="3:3">
      <c r="C207" s="1" t="s">
        <v>150</v>
      </c>
    </row>
    <row r="208" spans="3:3">
      <c r="C208" s="1" t="s">
        <v>151</v>
      </c>
    </row>
    <row r="209" spans="3:3">
      <c r="C209" s="1" t="s">
        <v>153</v>
      </c>
    </row>
    <row r="211" spans="3:3">
      <c r="C211" s="1" t="s">
        <v>154</v>
      </c>
    </row>
    <row r="212" spans="3:3">
      <c r="C212" s="1" t="s">
        <v>155</v>
      </c>
    </row>
    <row r="214" spans="3:3">
      <c r="C214" s="1" t="s">
        <v>156</v>
      </c>
    </row>
    <row r="215" spans="3:3">
      <c r="C215" s="1" t="s">
        <v>157</v>
      </c>
    </row>
    <row r="217" spans="3:3">
      <c r="C217" s="1" t="s">
        <v>173</v>
      </c>
    </row>
    <row r="219" spans="3:3">
      <c r="C219" s="1" t="s">
        <v>158</v>
      </c>
    </row>
    <row r="220" spans="3:3">
      <c r="C220" s="1" t="s">
        <v>159</v>
      </c>
    </row>
    <row r="222" spans="3:3">
      <c r="C222" s="1" t="s">
        <v>160</v>
      </c>
    </row>
    <row r="223" spans="3:3">
      <c r="C223" s="1" t="s">
        <v>161</v>
      </c>
    </row>
    <row r="225" spans="3:3">
      <c r="C225" s="1" t="s">
        <v>0</v>
      </c>
    </row>
    <row r="227" spans="3:3">
      <c r="C227" s="1" t="s">
        <v>1599</v>
      </c>
    </row>
    <row r="228" spans="3:3">
      <c r="C228" s="1" t="s">
        <v>1600</v>
      </c>
    </row>
    <row r="229" spans="3:3">
      <c r="C229" s="1" t="s">
        <v>1601</v>
      </c>
    </row>
    <row r="230" spans="3:3">
      <c r="C230" s="1" t="s">
        <v>1602</v>
      </c>
    </row>
    <row r="232" spans="3:9" hidden="1">
      <c r="C232" s="1" t="str">
        <f>C47</f>
        <v>City, University of London</v>
      </c>
      <c r="D232" s="2">
        <f>D47</f>
        <v>41</v>
      </c>
      <c r="E232" s="2">
        <f>E47</f>
        <v>685</v>
      </c>
      <c r="F232" s="828">
        <f>F47</f>
        <v>0.37431693989071041</v>
      </c>
      <c r="G232" s="1">
        <f>E232/F232</f>
        <v>1829.9999999999998</v>
      </c>
      <c r="I232" s="1">
        <f>'AS1'!H242</f>
        <v>1830</v>
      </c>
    </row>
    <row r="233" spans="3:9" hidden="1">
      <c r="C233" s="1" t="str">
        <f>C141</f>
        <v>St George's, University of London</v>
      </c>
      <c r="D233" s="2">
        <f>D141</f>
        <v>135</v>
      </c>
      <c r="E233" s="2">
        <f>E141</f>
        <v>75</v>
      </c>
      <c r="F233" s="828">
        <f>F141</f>
        <v>0.16853932584269662</v>
      </c>
      <c r="G233" s="1">
        <f>E233/F233</f>
        <v>445</v>
      </c>
      <c r="I233" s="1">
        <f>'AS1'!H243</f>
        <v>445</v>
      </c>
    </row>
    <row r="234" spans="3:9" hidden="1">
      <c r="C234" s="1" t="s">
        <v>2048</v>
      </c>
      <c r="D234" s="2" t="str">
        <f>D62</f>
        <v>=56</v>
      </c>
      <c r="E234" s="2">
        <f>E232+E233</f>
        <v>760</v>
      </c>
      <c r="F234" s="828">
        <f>E234/G234</f>
        <v>0.33406593406593404</v>
      </c>
      <c r="G234" s="1">
        <f>G232+G233</f>
        <v>2275</v>
      </c>
      <c r="I234" s="1">
        <f>'AS1'!H244</f>
        <v>2275</v>
      </c>
    </row>
    <row r="241" customHeight="1"/>
    <row r="242" customHeight="1"/>
    <row r="246" customHeight="1"/>
    <row r="247" customHeight="1"/>
    <row r="249" customHeight="1"/>
    <row r="251" customHeight="1"/>
    <row r="253" customHeight="1"/>
    <row r="254" customHeight="1"/>
    <row r="255" customHeight="1"/>
    <row r="256" customHeight="1"/>
    <row r="257" customHeight="1"/>
    <row r="258" customHeight="1"/>
    <row r="260" customHeight="1"/>
    <row r="262" customHeight="1"/>
    <row r="263" customHeight="1"/>
    <row r="264" customHeight="1"/>
    <row r="265" customHeight="1"/>
    <row r="266" customHeight="1"/>
    <row r="267" customHeight="1"/>
    <row r="269" customHeight="1"/>
    <row r="271" customHeight="1"/>
    <row r="272" customHeight="1"/>
    <row r="273" customHeight="1"/>
    <row r="274" customHeight="1"/>
    <row r="275" customHeight="1"/>
    <row r="276" customHeight="1"/>
    <row r="278" customHeight="1"/>
    <row r="280" customHeight="1"/>
    <row r="282" customHeight="1"/>
    <row r="284" customHeight="1"/>
    <row r="286" customHeight="1"/>
    <row r="288" customHeight="1"/>
    <row r="289" customHeight="1"/>
  </sheetData>
  <autoFilter ref="C6:G192"/>
  <mergeCells count="1">
    <mergeCell ref="C198:I198"/>
  </mergeCells>
  <hyperlinks>
    <hyperlink ref="C5"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2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9" tint="0.79998168889431442"/>
    <pageSetUpPr fitToPage="1"/>
  </sheetPr>
  <dimension ref="A1:J308"/>
  <sheetViews>
    <sheetView topLeftCell="A1" view="normal" workbookViewId="0">
      <pane ySplit="5" topLeftCell="A77" activePane="bottomLeft" state="frozen"/>
      <selection pane="bottomLeft" activeCell="C86" sqref="C86"/>
    </sheetView>
  </sheetViews>
  <sheetFormatPr defaultColWidth="9.28515625" defaultRowHeight="16.5"/>
  <cols>
    <col min="1" max="1" width="8.5703125" style="1" customWidth="1"/>
    <col min="2" max="2" width="2.7109375" style="1" customWidth="1"/>
    <col min="3" max="3" width="47.5703125" style="1" customWidth="1"/>
    <col min="4" max="4" width="12" style="2" customWidth="1"/>
    <col min="5" max="5" width="14.5703125" style="2" customWidth="1"/>
    <col min="6" max="6" width="10.7109375" style="1" customWidth="1"/>
    <col min="7" max="8" width="17.27734375" style="1" customWidth="1"/>
    <col min="9" max="9" width="12.7109375" style="1" customWidth="1"/>
    <col min="10" max="16384" width="9.27734375" style="1" customWidth="1"/>
  </cols>
  <sheetData>
    <row r="1" ht="15" customHeight="1" thickBot="1"/>
    <row r="2" spans="2:9">
      <c r="B2" s="4"/>
      <c r="C2" s="896" t="s">
        <v>1614</v>
      </c>
      <c r="D2" s="896"/>
      <c r="E2" s="896"/>
      <c r="F2" s="896"/>
      <c r="G2" s="896"/>
      <c r="H2" s="896"/>
      <c r="I2" s="897"/>
    </row>
    <row r="3" spans="2:9" s="141" customFormat="1">
      <c r="B3" s="216"/>
      <c r="C3" s="213" t="s">
        <v>1988</v>
      </c>
      <c r="D3" s="185"/>
      <c r="E3" s="185"/>
      <c r="F3" s="185"/>
      <c r="G3" s="185"/>
      <c r="H3" s="185"/>
      <c r="I3" s="214"/>
    </row>
    <row r="4" spans="2:9" s="141" customFormat="1" ht="26.25">
      <c r="B4" s="216"/>
      <c r="C4" s="376" t="s">
        <v>772</v>
      </c>
      <c r="D4" s="185"/>
      <c r="E4" s="185"/>
      <c r="F4" s="185"/>
      <c r="G4" s="222" t="s">
        <v>605</v>
      </c>
      <c r="H4" s="222"/>
      <c r="I4" s="214"/>
    </row>
    <row r="5" spans="2:9" s="141" customFormat="1" ht="49.5">
      <c r="B5" s="216"/>
      <c r="C5" s="223" t="s">
        <v>222</v>
      </c>
      <c r="D5" s="217" t="s">
        <v>1613</v>
      </c>
      <c r="E5" s="142" t="s">
        <v>1985</v>
      </c>
      <c r="F5" s="142" t="s">
        <v>1986</v>
      </c>
      <c r="G5" s="217" t="s">
        <v>1987</v>
      </c>
      <c r="H5" s="217" t="s">
        <v>1966</v>
      </c>
      <c r="I5" s="214"/>
    </row>
    <row r="6" spans="2:10">
      <c r="B6" s="7"/>
      <c r="C6" s="144" t="s">
        <v>421</v>
      </c>
      <c r="D6" s="145">
        <v>1</v>
      </c>
      <c r="E6" s="226">
        <v>25</v>
      </c>
      <c r="F6" s="226"/>
      <c r="G6" s="800">
        <v>1</v>
      </c>
      <c r="H6" s="800"/>
      <c r="I6" s="8"/>
      <c r="J6" s="440"/>
    </row>
    <row r="7" spans="2:10">
      <c r="B7" s="7"/>
      <c r="C7" s="144" t="s">
        <v>401</v>
      </c>
      <c r="D7" s="145">
        <v>2</v>
      </c>
      <c r="E7" s="226">
        <v>240</v>
      </c>
      <c r="F7" s="226">
        <v>95</v>
      </c>
      <c r="G7" s="800">
        <v>0.71641791044776115</v>
      </c>
      <c r="H7" s="800"/>
      <c r="I7" s="8"/>
      <c r="J7" s="440"/>
    </row>
    <row r="8" spans="2:10">
      <c r="B8" s="7"/>
      <c r="C8" s="144" t="s">
        <v>600</v>
      </c>
      <c r="D8" s="145">
        <v>3</v>
      </c>
      <c r="E8" s="226">
        <v>425</v>
      </c>
      <c r="F8" s="226">
        <v>235</v>
      </c>
      <c r="G8" s="800">
        <v>0.64393939393939392</v>
      </c>
      <c r="H8" s="800"/>
      <c r="I8" s="8"/>
      <c r="J8" s="440"/>
    </row>
    <row r="9" spans="2:10">
      <c r="B9" s="7"/>
      <c r="C9" s="144" t="s">
        <v>996</v>
      </c>
      <c r="D9" s="145">
        <v>4</v>
      </c>
      <c r="E9" s="226">
        <v>305</v>
      </c>
      <c r="F9" s="226">
        <v>180</v>
      </c>
      <c r="G9" s="800">
        <v>0.62886597938144329</v>
      </c>
      <c r="H9" s="800"/>
      <c r="I9" s="8"/>
      <c r="J9" s="440"/>
    </row>
    <row r="10" spans="2:10">
      <c r="B10" s="7"/>
      <c r="C10" s="144" t="s">
        <v>511</v>
      </c>
      <c r="D10" s="145">
        <v>5</v>
      </c>
      <c r="E10" s="226">
        <v>1250</v>
      </c>
      <c r="F10" s="226">
        <v>745</v>
      </c>
      <c r="G10" s="800">
        <v>0.62656641604010022</v>
      </c>
      <c r="H10" s="800"/>
      <c r="I10" s="8"/>
      <c r="J10" s="440"/>
    </row>
    <row r="11" spans="2:10">
      <c r="B11" s="7"/>
      <c r="C11" s="144" t="s">
        <v>625</v>
      </c>
      <c r="D11" s="145">
        <v>6</v>
      </c>
      <c r="E11" s="226">
        <v>220</v>
      </c>
      <c r="F11" s="226">
        <v>135</v>
      </c>
      <c r="G11" s="800">
        <v>0.61971830985915488</v>
      </c>
      <c r="H11" s="800"/>
      <c r="I11" s="8"/>
      <c r="J11" s="440"/>
    </row>
    <row r="12" spans="2:10">
      <c r="B12" s="7"/>
      <c r="C12" s="144" t="s">
        <v>1074</v>
      </c>
      <c r="D12" s="145">
        <v>7</v>
      </c>
      <c r="E12" s="226">
        <v>95</v>
      </c>
      <c r="F12" s="226">
        <v>60</v>
      </c>
      <c r="G12" s="800">
        <v>0.61290322580645162</v>
      </c>
      <c r="H12" s="800"/>
      <c r="I12" s="8"/>
      <c r="J12" s="440"/>
    </row>
    <row r="13" spans="2:10">
      <c r="B13" s="7"/>
      <c r="C13" s="144" t="s">
        <v>601</v>
      </c>
      <c r="D13" s="145">
        <v>8</v>
      </c>
      <c r="E13" s="226">
        <v>180</v>
      </c>
      <c r="F13" s="226">
        <v>115</v>
      </c>
      <c r="G13" s="800">
        <v>0.61016949152542377</v>
      </c>
      <c r="H13" s="800"/>
      <c r="I13" s="8"/>
      <c r="J13" s="440"/>
    </row>
    <row r="14" spans="2:10">
      <c r="B14" s="7"/>
      <c r="C14" s="144" t="s">
        <v>377</v>
      </c>
      <c r="D14" s="145">
        <v>9</v>
      </c>
      <c r="E14" s="226">
        <v>1130</v>
      </c>
      <c r="F14" s="226">
        <v>735</v>
      </c>
      <c r="G14" s="800">
        <v>0.60589812332439674</v>
      </c>
      <c r="H14" s="800"/>
      <c r="I14" s="8"/>
      <c r="J14" s="440"/>
    </row>
    <row r="15" spans="2:10">
      <c r="B15" s="7"/>
      <c r="C15" s="144" t="s">
        <v>371</v>
      </c>
      <c r="D15" s="145">
        <v>10</v>
      </c>
      <c r="E15" s="226">
        <v>925</v>
      </c>
      <c r="F15" s="226">
        <v>610</v>
      </c>
      <c r="G15" s="800">
        <v>0.60260586319218246</v>
      </c>
      <c r="H15" s="800"/>
      <c r="I15" s="8"/>
      <c r="J15" s="440"/>
    </row>
    <row r="16" spans="2:10">
      <c r="B16" s="7"/>
      <c r="C16" s="144" t="s">
        <v>416</v>
      </c>
      <c r="D16" s="145">
        <v>11</v>
      </c>
      <c r="E16" s="226">
        <v>370</v>
      </c>
      <c r="F16" s="226">
        <v>245</v>
      </c>
      <c r="G16" s="800">
        <v>0.60162601626016265</v>
      </c>
      <c r="H16" s="800"/>
      <c r="I16" s="8"/>
      <c r="J16" s="440"/>
    </row>
    <row r="17" spans="2:10">
      <c r="B17" s="7"/>
      <c r="C17" s="144" t="s">
        <v>376</v>
      </c>
      <c r="D17" s="145">
        <v>12</v>
      </c>
      <c r="E17" s="226">
        <v>1115</v>
      </c>
      <c r="F17" s="226">
        <v>740</v>
      </c>
      <c r="G17" s="800">
        <v>0.601078167115903</v>
      </c>
      <c r="H17" s="800"/>
      <c r="I17" s="8"/>
      <c r="J17" s="440"/>
    </row>
    <row r="18" spans="2:10">
      <c r="B18" s="7"/>
      <c r="C18" s="144" t="s">
        <v>396</v>
      </c>
      <c r="D18" s="145">
        <v>13</v>
      </c>
      <c r="E18" s="226">
        <v>1065</v>
      </c>
      <c r="F18" s="226">
        <v>710</v>
      </c>
      <c r="G18" s="800">
        <v>0.6</v>
      </c>
      <c r="H18" s="800"/>
      <c r="I18" s="8"/>
      <c r="J18" s="440"/>
    </row>
    <row r="19" spans="2:10">
      <c r="B19" s="7"/>
      <c r="C19" s="144" t="s">
        <v>343</v>
      </c>
      <c r="D19" s="145">
        <v>14</v>
      </c>
      <c r="E19" s="226">
        <v>1960</v>
      </c>
      <c r="F19" s="226">
        <v>1365</v>
      </c>
      <c r="G19" s="800">
        <v>0.58947368421052626</v>
      </c>
      <c r="H19" s="800"/>
      <c r="I19" s="8"/>
      <c r="J19" s="440"/>
    </row>
    <row r="20" spans="2:10">
      <c r="B20" s="7"/>
      <c r="C20" s="144" t="s">
        <v>429</v>
      </c>
      <c r="D20" s="145">
        <v>15</v>
      </c>
      <c r="E20" s="226">
        <v>85</v>
      </c>
      <c r="F20" s="226">
        <v>60</v>
      </c>
      <c r="G20" s="800">
        <v>0.58620689655172409</v>
      </c>
      <c r="H20" s="800"/>
      <c r="I20" s="8"/>
      <c r="J20" s="440"/>
    </row>
    <row r="21" spans="2:10">
      <c r="B21" s="7"/>
      <c r="C21" s="144" t="s">
        <v>331</v>
      </c>
      <c r="D21" s="145">
        <v>16</v>
      </c>
      <c r="E21" s="226">
        <v>2225</v>
      </c>
      <c r="F21" s="226">
        <v>1610</v>
      </c>
      <c r="G21" s="800">
        <v>0.58018252933507175</v>
      </c>
      <c r="H21" s="800"/>
      <c r="I21" s="8"/>
      <c r="J21" s="440"/>
    </row>
    <row r="22" spans="2:10">
      <c r="B22" s="7"/>
      <c r="C22" s="144" t="s">
        <v>215</v>
      </c>
      <c r="D22" s="145">
        <v>17</v>
      </c>
      <c r="E22" s="226">
        <v>5350</v>
      </c>
      <c r="F22" s="226">
        <v>3875</v>
      </c>
      <c r="G22" s="800">
        <v>0.57994579945799463</v>
      </c>
      <c r="H22" s="837">
        <v>1</v>
      </c>
      <c r="I22" s="8"/>
      <c r="J22" s="440"/>
    </row>
    <row r="23" spans="2:10">
      <c r="B23" s="7"/>
      <c r="C23" s="144" t="s">
        <v>212</v>
      </c>
      <c r="D23" s="145">
        <v>18</v>
      </c>
      <c r="E23" s="226">
        <v>5010</v>
      </c>
      <c r="F23" s="226">
        <v>3675</v>
      </c>
      <c r="G23" s="800">
        <v>0.57685664939550951</v>
      </c>
      <c r="H23" s="837">
        <v>2</v>
      </c>
      <c r="I23" s="8"/>
      <c r="J23" s="440"/>
    </row>
    <row r="24" spans="2:10">
      <c r="B24" s="7"/>
      <c r="C24" s="144" t="s">
        <v>219</v>
      </c>
      <c r="D24" s="145">
        <v>19</v>
      </c>
      <c r="E24" s="226">
        <v>3605</v>
      </c>
      <c r="F24" s="226">
        <v>2645</v>
      </c>
      <c r="G24" s="800">
        <v>0.5768</v>
      </c>
      <c r="H24" s="837">
        <v>3</v>
      </c>
      <c r="I24" s="8"/>
      <c r="J24" s="440"/>
    </row>
    <row r="25" spans="2:10">
      <c r="B25" s="7"/>
      <c r="C25" s="144" t="s">
        <v>341</v>
      </c>
      <c r="D25" s="145">
        <v>20</v>
      </c>
      <c r="E25" s="226">
        <v>2125</v>
      </c>
      <c r="F25" s="226">
        <v>1570</v>
      </c>
      <c r="G25" s="800">
        <v>0.57510148849797027</v>
      </c>
      <c r="H25" s="800"/>
      <c r="I25" s="8"/>
      <c r="J25" s="440"/>
    </row>
    <row r="26" spans="2:10">
      <c r="B26" s="7"/>
      <c r="C26" s="144" t="s">
        <v>362</v>
      </c>
      <c r="D26" s="145">
        <v>21</v>
      </c>
      <c r="E26" s="226">
        <v>1250</v>
      </c>
      <c r="F26" s="226">
        <v>925</v>
      </c>
      <c r="G26" s="800">
        <v>0.57471264367816088</v>
      </c>
      <c r="H26" s="800"/>
      <c r="I26" s="8"/>
      <c r="J26" s="440"/>
    </row>
    <row r="27" spans="2:10">
      <c r="B27" s="7"/>
      <c r="C27" s="144" t="s">
        <v>354</v>
      </c>
      <c r="D27" s="145">
        <v>22</v>
      </c>
      <c r="E27" s="226">
        <v>1015</v>
      </c>
      <c r="F27" s="226">
        <v>755</v>
      </c>
      <c r="G27" s="800">
        <v>0.57344632768361581</v>
      </c>
      <c r="H27" s="837"/>
      <c r="I27" s="8"/>
      <c r="J27" s="440"/>
    </row>
    <row r="28" spans="2:10">
      <c r="B28" s="7"/>
      <c r="C28" s="144" t="s">
        <v>505</v>
      </c>
      <c r="D28" s="145">
        <v>23</v>
      </c>
      <c r="E28" s="226">
        <v>1175</v>
      </c>
      <c r="F28" s="226">
        <v>875</v>
      </c>
      <c r="G28" s="800">
        <v>0.573170731707317</v>
      </c>
      <c r="H28" s="800"/>
      <c r="I28" s="8"/>
      <c r="J28" s="440"/>
    </row>
    <row r="29" spans="2:10">
      <c r="B29" s="7"/>
      <c r="C29" s="144" t="s">
        <v>1859</v>
      </c>
      <c r="D29" s="145" t="s">
        <v>466</v>
      </c>
      <c r="E29" s="226">
        <v>180</v>
      </c>
      <c r="F29" s="226">
        <v>135</v>
      </c>
      <c r="G29" s="800">
        <v>0.5714285714285714</v>
      </c>
      <c r="H29" s="800"/>
      <c r="I29" s="8"/>
      <c r="J29" s="440"/>
    </row>
    <row r="30" spans="2:9">
      <c r="B30" s="7"/>
      <c r="C30" s="144" t="s">
        <v>1294</v>
      </c>
      <c r="D30" s="145" t="s">
        <v>466</v>
      </c>
      <c r="E30" s="226">
        <v>1780</v>
      </c>
      <c r="F30" s="226">
        <v>1335</v>
      </c>
      <c r="G30" s="800">
        <v>0.5714285714285714</v>
      </c>
      <c r="H30" s="800"/>
      <c r="I30" s="8"/>
    </row>
    <row r="31" spans="2:9">
      <c r="B31" s="7"/>
      <c r="C31" s="144" t="s">
        <v>596</v>
      </c>
      <c r="D31" s="145">
        <v>26</v>
      </c>
      <c r="E31" s="226">
        <v>670</v>
      </c>
      <c r="F31" s="226">
        <v>505</v>
      </c>
      <c r="G31" s="800">
        <v>0.57021276595744685</v>
      </c>
      <c r="H31" s="800"/>
      <c r="I31" s="8"/>
    </row>
    <row r="32" spans="2:9">
      <c r="B32" s="7"/>
      <c r="C32" s="144" t="s">
        <v>1946</v>
      </c>
      <c r="D32" s="145">
        <v>27</v>
      </c>
      <c r="E32" s="226">
        <v>305</v>
      </c>
      <c r="F32" s="226">
        <v>230</v>
      </c>
      <c r="G32" s="800">
        <v>0.57009345794392519</v>
      </c>
      <c r="H32" s="837"/>
      <c r="I32" s="8"/>
    </row>
    <row r="33" spans="2:9">
      <c r="B33" s="7"/>
      <c r="C33" s="144" t="s">
        <v>249</v>
      </c>
      <c r="D33" s="145">
        <v>28</v>
      </c>
      <c r="E33" s="226">
        <v>2520</v>
      </c>
      <c r="F33" s="226">
        <v>1910</v>
      </c>
      <c r="G33" s="800">
        <v>0.56884875846501126</v>
      </c>
      <c r="H33" s="837">
        <v>4</v>
      </c>
      <c r="I33" s="8"/>
    </row>
    <row r="34" spans="2:9">
      <c r="B34" s="7"/>
      <c r="C34" s="144" t="s">
        <v>220</v>
      </c>
      <c r="D34" s="145">
        <v>29</v>
      </c>
      <c r="E34" s="226">
        <v>4555</v>
      </c>
      <c r="F34" s="226">
        <v>3500</v>
      </c>
      <c r="G34" s="800">
        <v>0.5654872749844817</v>
      </c>
      <c r="H34" s="837">
        <v>5</v>
      </c>
      <c r="I34" s="8"/>
    </row>
    <row r="35" spans="2:9">
      <c r="B35" s="7"/>
      <c r="C35" s="144" t="s">
        <v>651</v>
      </c>
      <c r="D35" s="145">
        <v>30</v>
      </c>
      <c r="E35" s="226">
        <v>325</v>
      </c>
      <c r="F35" s="226">
        <v>250</v>
      </c>
      <c r="G35" s="800">
        <v>0.56521739130434778</v>
      </c>
      <c r="H35" s="837"/>
      <c r="I35" s="8"/>
    </row>
    <row r="36" spans="2:9">
      <c r="B36" s="7"/>
      <c r="C36" s="144" t="s">
        <v>665</v>
      </c>
      <c r="D36" s="145">
        <v>31</v>
      </c>
      <c r="E36" s="226">
        <v>110</v>
      </c>
      <c r="F36" s="226">
        <v>85</v>
      </c>
      <c r="G36" s="800">
        <v>0.5641025641025641</v>
      </c>
      <c r="H36" s="800"/>
      <c r="I36" s="8"/>
    </row>
    <row r="37" spans="2:9">
      <c r="B37" s="7"/>
      <c r="C37" s="144" t="s">
        <v>655</v>
      </c>
      <c r="D37" s="145">
        <v>32</v>
      </c>
      <c r="E37" s="226">
        <v>860</v>
      </c>
      <c r="F37" s="226">
        <v>680</v>
      </c>
      <c r="G37" s="800">
        <v>0.55844155844155841</v>
      </c>
      <c r="H37" s="800"/>
      <c r="I37" s="8"/>
    </row>
    <row r="38" spans="2:9">
      <c r="B38" s="7"/>
      <c r="C38" s="144" t="s">
        <v>326</v>
      </c>
      <c r="D38" s="145">
        <v>33</v>
      </c>
      <c r="E38" s="226">
        <v>2115</v>
      </c>
      <c r="F38" s="226">
        <v>1675</v>
      </c>
      <c r="G38" s="800">
        <v>0.558047493403694</v>
      </c>
      <c r="H38" s="800"/>
      <c r="I38" s="8"/>
    </row>
    <row r="39" spans="2:9">
      <c r="B39" s="7"/>
      <c r="C39" s="144" t="s">
        <v>328</v>
      </c>
      <c r="D39" s="145">
        <v>34</v>
      </c>
      <c r="E39" s="226">
        <v>2525</v>
      </c>
      <c r="F39" s="226">
        <v>2010</v>
      </c>
      <c r="G39" s="800">
        <v>0.55678059536934954</v>
      </c>
      <c r="H39" s="800"/>
      <c r="I39" s="8"/>
    </row>
    <row r="40" spans="2:9">
      <c r="B40" s="7"/>
      <c r="C40" s="144" t="s">
        <v>346</v>
      </c>
      <c r="D40" s="145">
        <v>35</v>
      </c>
      <c r="E40" s="226">
        <v>2190</v>
      </c>
      <c r="F40" s="226">
        <v>1750</v>
      </c>
      <c r="G40" s="800">
        <v>0.5558375634517766</v>
      </c>
      <c r="H40" s="800"/>
      <c r="I40" s="8"/>
    </row>
    <row r="41" spans="2:9">
      <c r="B41" s="7"/>
      <c r="C41" s="144" t="s">
        <v>409</v>
      </c>
      <c r="D41" s="145">
        <v>36</v>
      </c>
      <c r="E41" s="226">
        <v>325</v>
      </c>
      <c r="F41" s="226">
        <v>260</v>
      </c>
      <c r="G41" s="800">
        <v>0.55555555555555558</v>
      </c>
      <c r="H41" s="800"/>
      <c r="I41" s="8"/>
    </row>
    <row r="42" spans="2:9">
      <c r="B42" s="7"/>
      <c r="C42" s="144" t="s">
        <v>322</v>
      </c>
      <c r="D42" s="145">
        <v>37</v>
      </c>
      <c r="E42" s="226">
        <v>2270</v>
      </c>
      <c r="F42" s="226">
        <v>1840</v>
      </c>
      <c r="G42" s="800">
        <v>0.55231143552311435</v>
      </c>
      <c r="H42" s="800"/>
      <c r="I42" s="8"/>
    </row>
    <row r="43" spans="2:9">
      <c r="B43" s="7"/>
      <c r="C43" s="144" t="s">
        <v>744</v>
      </c>
      <c r="D43" s="145">
        <v>38</v>
      </c>
      <c r="E43" s="226">
        <v>345</v>
      </c>
      <c r="F43" s="226">
        <v>280</v>
      </c>
      <c r="G43" s="800">
        <v>0.552</v>
      </c>
      <c r="H43" s="800"/>
      <c r="I43" s="8"/>
    </row>
    <row r="44" spans="2:9">
      <c r="B44" s="7"/>
      <c r="C44" s="144" t="s">
        <v>329</v>
      </c>
      <c r="D44" s="145">
        <v>39</v>
      </c>
      <c r="E44" s="226">
        <v>1770</v>
      </c>
      <c r="F44" s="226">
        <v>1440</v>
      </c>
      <c r="G44" s="800">
        <v>0.55140186915887845</v>
      </c>
      <c r="H44" s="800"/>
      <c r="I44" s="8"/>
    </row>
    <row r="45" spans="2:9">
      <c r="B45" s="7"/>
      <c r="C45" s="144" t="s">
        <v>348</v>
      </c>
      <c r="D45" s="145">
        <v>40</v>
      </c>
      <c r="E45" s="226">
        <v>1170</v>
      </c>
      <c r="F45" s="226">
        <v>970</v>
      </c>
      <c r="G45" s="800">
        <v>0.54672897196261683</v>
      </c>
      <c r="H45" s="837"/>
      <c r="I45" s="8"/>
    </row>
    <row r="46" spans="2:9">
      <c r="B46" s="7"/>
      <c r="C46" s="144" t="s">
        <v>176</v>
      </c>
      <c r="D46" s="145">
        <v>41</v>
      </c>
      <c r="E46" s="226">
        <v>4455</v>
      </c>
      <c r="F46" s="226">
        <v>3700</v>
      </c>
      <c r="G46" s="800">
        <v>0.54629061925199263</v>
      </c>
      <c r="H46" s="837">
        <v>6</v>
      </c>
      <c r="I46" s="8"/>
    </row>
    <row r="47" spans="2:9">
      <c r="B47" s="7"/>
      <c r="C47" s="144" t="s">
        <v>410</v>
      </c>
      <c r="D47" s="145">
        <v>42</v>
      </c>
      <c r="E47" s="226">
        <v>535</v>
      </c>
      <c r="F47" s="226">
        <v>445</v>
      </c>
      <c r="G47" s="800">
        <v>0.54591836734693877</v>
      </c>
      <c r="H47" s="800"/>
      <c r="I47" s="8"/>
    </row>
    <row r="48" spans="2:9">
      <c r="B48" s="7"/>
      <c r="C48" s="144" t="s">
        <v>383</v>
      </c>
      <c r="D48" s="145">
        <v>43</v>
      </c>
      <c r="E48" s="226">
        <v>1220</v>
      </c>
      <c r="F48" s="226">
        <v>1020</v>
      </c>
      <c r="G48" s="800">
        <v>0.5446428571428571</v>
      </c>
      <c r="H48" s="800"/>
      <c r="I48" s="8"/>
    </row>
    <row r="49" spans="2:9">
      <c r="B49" s="7"/>
      <c r="C49" s="144" t="s">
        <v>350</v>
      </c>
      <c r="D49" s="145">
        <v>44</v>
      </c>
      <c r="E49" s="226">
        <v>2095</v>
      </c>
      <c r="F49" s="226">
        <v>1760</v>
      </c>
      <c r="G49" s="800">
        <v>0.543450064850843</v>
      </c>
      <c r="H49" s="800"/>
      <c r="I49" s="8"/>
    </row>
    <row r="50" spans="2:9">
      <c r="B50" s="7"/>
      <c r="C50" s="144" t="s">
        <v>397</v>
      </c>
      <c r="D50" s="145">
        <v>45</v>
      </c>
      <c r="E50" s="226">
        <v>490</v>
      </c>
      <c r="F50" s="226">
        <v>415</v>
      </c>
      <c r="G50" s="800">
        <v>0.54143646408839774</v>
      </c>
      <c r="H50" s="800"/>
      <c r="I50" s="8"/>
    </row>
    <row r="51" spans="2:9">
      <c r="B51" s="7"/>
      <c r="C51" s="144" t="s">
        <v>182</v>
      </c>
      <c r="D51" s="145">
        <v>46</v>
      </c>
      <c r="E51" s="226">
        <v>2395</v>
      </c>
      <c r="F51" s="226">
        <v>2030</v>
      </c>
      <c r="G51" s="800">
        <v>0.5412429378531074</v>
      </c>
      <c r="H51" s="837">
        <v>7</v>
      </c>
      <c r="I51" s="8"/>
    </row>
    <row r="52" spans="2:9">
      <c r="B52" s="7"/>
      <c r="C52" s="144" t="s">
        <v>372</v>
      </c>
      <c r="D52" s="145">
        <v>47</v>
      </c>
      <c r="E52" s="226">
        <v>630</v>
      </c>
      <c r="F52" s="226">
        <v>540</v>
      </c>
      <c r="G52" s="800">
        <v>0.53846153846153844</v>
      </c>
      <c r="H52" s="800"/>
      <c r="I52" s="8"/>
    </row>
    <row r="53" spans="2:9">
      <c r="B53" s="7"/>
      <c r="C53" s="144" t="s">
        <v>332</v>
      </c>
      <c r="D53" s="145">
        <v>48</v>
      </c>
      <c r="E53" s="226">
        <v>1920</v>
      </c>
      <c r="F53" s="226">
        <v>1655</v>
      </c>
      <c r="G53" s="800">
        <v>0.53706293706293706</v>
      </c>
      <c r="H53" s="837"/>
      <c r="I53" s="8"/>
    </row>
    <row r="54" spans="2:9">
      <c r="B54" s="7"/>
      <c r="C54" s="144" t="s">
        <v>379</v>
      </c>
      <c r="D54" s="145">
        <v>49</v>
      </c>
      <c r="E54" s="226">
        <v>1110</v>
      </c>
      <c r="F54" s="226">
        <v>960</v>
      </c>
      <c r="G54" s="800">
        <v>0.53623188405797106</v>
      </c>
      <c r="H54" s="800"/>
      <c r="I54" s="8"/>
    </row>
    <row r="55" spans="2:9">
      <c r="B55" s="7"/>
      <c r="C55" s="144" t="s">
        <v>180</v>
      </c>
      <c r="D55" s="145">
        <v>50</v>
      </c>
      <c r="E55" s="226">
        <v>2920</v>
      </c>
      <c r="F55" s="226">
        <v>2530</v>
      </c>
      <c r="G55" s="800">
        <v>0.5357798165137615</v>
      </c>
      <c r="H55" s="837">
        <v>8</v>
      </c>
      <c r="I55" s="8"/>
    </row>
    <row r="56" spans="2:9">
      <c r="B56" s="7"/>
      <c r="C56" s="144" t="s">
        <v>216</v>
      </c>
      <c r="D56" s="145">
        <v>51</v>
      </c>
      <c r="E56" s="226">
        <v>3625</v>
      </c>
      <c r="F56" s="226">
        <v>3160</v>
      </c>
      <c r="G56" s="800">
        <v>0.53426676492262348</v>
      </c>
      <c r="H56" s="837">
        <v>9</v>
      </c>
      <c r="I56" s="8"/>
    </row>
    <row r="57" spans="2:9">
      <c r="B57" s="7"/>
      <c r="C57" s="144" t="s">
        <v>179</v>
      </c>
      <c r="D57" s="145">
        <v>52</v>
      </c>
      <c r="E57" s="226">
        <v>3540</v>
      </c>
      <c r="F57" s="226">
        <v>3095</v>
      </c>
      <c r="G57" s="800">
        <v>0.53353428786737</v>
      </c>
      <c r="H57" s="837">
        <v>10</v>
      </c>
      <c r="I57" s="8"/>
    </row>
    <row r="58" spans="2:9">
      <c r="B58" s="7"/>
      <c r="C58" s="144" t="s">
        <v>342</v>
      </c>
      <c r="D58" s="145">
        <v>53</v>
      </c>
      <c r="E58" s="226">
        <v>1340</v>
      </c>
      <c r="F58" s="226">
        <v>1175</v>
      </c>
      <c r="G58" s="800">
        <v>0.532803180914513</v>
      </c>
      <c r="H58" s="800"/>
      <c r="I58" s="8"/>
    </row>
    <row r="59" spans="2:9">
      <c r="B59" s="7"/>
      <c r="C59" s="144" t="s">
        <v>670</v>
      </c>
      <c r="D59" s="145">
        <v>54</v>
      </c>
      <c r="E59" s="226">
        <v>245</v>
      </c>
      <c r="F59" s="226">
        <v>215</v>
      </c>
      <c r="G59" s="800">
        <v>0.532608695652174</v>
      </c>
      <c r="H59" s="837"/>
      <c r="I59" s="8"/>
    </row>
    <row r="60" spans="2:9">
      <c r="B60" s="7"/>
      <c r="C60" s="144" t="s">
        <v>174</v>
      </c>
      <c r="D60" s="145">
        <v>55</v>
      </c>
      <c r="E60" s="226">
        <v>5990</v>
      </c>
      <c r="F60" s="226">
        <v>5385</v>
      </c>
      <c r="G60" s="800">
        <v>0.52659340659340659</v>
      </c>
      <c r="H60" s="837">
        <v>11</v>
      </c>
      <c r="I60" s="8"/>
    </row>
    <row r="61" spans="2:9">
      <c r="B61" s="7"/>
      <c r="C61" s="144" t="s">
        <v>218</v>
      </c>
      <c r="D61" s="145">
        <v>56</v>
      </c>
      <c r="E61" s="226">
        <v>7835</v>
      </c>
      <c r="F61" s="226">
        <v>7050</v>
      </c>
      <c r="G61" s="800">
        <v>0.52636882767887139</v>
      </c>
      <c r="H61" s="837">
        <v>12</v>
      </c>
      <c r="I61" s="8"/>
    </row>
    <row r="62" spans="2:9">
      <c r="B62" s="7"/>
      <c r="C62" s="144" t="s">
        <v>325</v>
      </c>
      <c r="D62" s="145">
        <v>57</v>
      </c>
      <c r="E62" s="226">
        <v>2370</v>
      </c>
      <c r="F62" s="226">
        <v>2135</v>
      </c>
      <c r="G62" s="800">
        <v>0.52608213096559375</v>
      </c>
      <c r="H62" s="800"/>
      <c r="I62" s="8"/>
    </row>
    <row r="63" spans="2:9">
      <c r="B63" s="7"/>
      <c r="C63" s="144" t="s">
        <v>327</v>
      </c>
      <c r="D63" s="145">
        <v>58</v>
      </c>
      <c r="E63" s="226">
        <v>2205</v>
      </c>
      <c r="F63" s="226">
        <v>2005</v>
      </c>
      <c r="G63" s="800">
        <v>0.52375296912114011</v>
      </c>
      <c r="H63" s="800"/>
      <c r="I63" s="8"/>
    </row>
    <row r="64" spans="2:9">
      <c r="B64" s="7"/>
      <c r="C64" s="144" t="s">
        <v>356</v>
      </c>
      <c r="D64" s="145">
        <v>59</v>
      </c>
      <c r="E64" s="226">
        <v>1215</v>
      </c>
      <c r="F64" s="226">
        <v>1105</v>
      </c>
      <c r="G64" s="800">
        <v>0.52370689655172409</v>
      </c>
      <c r="H64" s="837"/>
      <c r="I64" s="8"/>
    </row>
    <row r="65" spans="2:9">
      <c r="B65" s="7"/>
      <c r="C65" s="144" t="s">
        <v>213</v>
      </c>
      <c r="D65" s="145">
        <v>60</v>
      </c>
      <c r="E65" s="226">
        <v>6525</v>
      </c>
      <c r="F65" s="226">
        <v>5940</v>
      </c>
      <c r="G65" s="800">
        <v>0.52346570397111913</v>
      </c>
      <c r="H65" s="837">
        <v>13</v>
      </c>
      <c r="I65" s="8"/>
    </row>
    <row r="66" spans="2:9">
      <c r="B66" s="7"/>
      <c r="C66" s="144" t="s">
        <v>381</v>
      </c>
      <c r="D66" s="145">
        <v>61</v>
      </c>
      <c r="E66" s="226">
        <v>1030</v>
      </c>
      <c r="F66" s="226">
        <v>940</v>
      </c>
      <c r="G66" s="800">
        <v>0.52284263959390864</v>
      </c>
      <c r="H66" s="800"/>
      <c r="I66" s="8"/>
    </row>
    <row r="67" spans="2:9">
      <c r="B67" s="7"/>
      <c r="C67" s="144" t="s">
        <v>387</v>
      </c>
      <c r="D67" s="145">
        <v>62</v>
      </c>
      <c r="E67" s="226">
        <v>815</v>
      </c>
      <c r="F67" s="226">
        <v>745</v>
      </c>
      <c r="G67" s="800">
        <v>0.52243589743589747</v>
      </c>
      <c r="H67" s="837"/>
      <c r="I67" s="8"/>
    </row>
    <row r="68" spans="2:9">
      <c r="B68" s="7"/>
      <c r="C68" s="144" t="s">
        <v>358</v>
      </c>
      <c r="D68" s="145">
        <v>63</v>
      </c>
      <c r="E68" s="226">
        <v>1670</v>
      </c>
      <c r="F68" s="226">
        <v>1540</v>
      </c>
      <c r="G68" s="800">
        <v>0.52024922118380057</v>
      </c>
      <c r="H68" s="800"/>
      <c r="I68" s="8"/>
    </row>
    <row r="69" spans="2:9">
      <c r="B69" s="7"/>
      <c r="C69" s="144" t="s">
        <v>177</v>
      </c>
      <c r="D69" s="145">
        <v>64</v>
      </c>
      <c r="E69" s="226">
        <v>3660</v>
      </c>
      <c r="F69" s="226">
        <v>3410</v>
      </c>
      <c r="G69" s="800">
        <v>0.51768033946251768</v>
      </c>
      <c r="H69" s="837">
        <v>14</v>
      </c>
      <c r="I69" s="8"/>
    </row>
    <row r="70" spans="2:9">
      <c r="B70" s="7"/>
      <c r="C70" s="144" t="s">
        <v>378</v>
      </c>
      <c r="D70" s="145">
        <v>65</v>
      </c>
      <c r="E70" s="226">
        <v>855</v>
      </c>
      <c r="F70" s="226">
        <v>810</v>
      </c>
      <c r="G70" s="800">
        <v>0.51351351351351349</v>
      </c>
      <c r="H70" s="800"/>
      <c r="I70" s="8"/>
    </row>
    <row r="71" spans="2:9">
      <c r="B71" s="7"/>
      <c r="C71" s="144" t="s">
        <v>364</v>
      </c>
      <c r="D71" s="145">
        <v>66</v>
      </c>
      <c r="E71" s="226">
        <v>1060</v>
      </c>
      <c r="F71" s="226">
        <v>1010</v>
      </c>
      <c r="G71" s="800">
        <v>0.51207729468599039</v>
      </c>
      <c r="H71" s="800"/>
      <c r="I71" s="8"/>
    </row>
    <row r="72" spans="2:9">
      <c r="B72" s="7"/>
      <c r="C72" s="144" t="s">
        <v>175</v>
      </c>
      <c r="D72" s="145">
        <v>67</v>
      </c>
      <c r="E72" s="226">
        <v>8185</v>
      </c>
      <c r="F72" s="226">
        <v>7870</v>
      </c>
      <c r="G72" s="800">
        <v>0.5098100280286515</v>
      </c>
      <c r="H72" s="837">
        <v>15</v>
      </c>
      <c r="I72" s="8"/>
    </row>
    <row r="73" spans="2:9">
      <c r="B73" s="7"/>
      <c r="C73" s="144" t="s">
        <v>393</v>
      </c>
      <c r="D73" s="145">
        <v>68</v>
      </c>
      <c r="E73" s="226">
        <v>915</v>
      </c>
      <c r="F73" s="226">
        <v>885</v>
      </c>
      <c r="G73" s="800">
        <v>0.5083333333333333</v>
      </c>
      <c r="H73" s="800"/>
      <c r="I73" s="8"/>
    </row>
    <row r="74" spans="2:9">
      <c r="B74" s="7"/>
      <c r="C74" s="144" t="s">
        <v>363</v>
      </c>
      <c r="D74" s="145">
        <v>69</v>
      </c>
      <c r="E74" s="226">
        <v>1520</v>
      </c>
      <c r="F74" s="226">
        <v>1510</v>
      </c>
      <c r="G74" s="800">
        <v>0.50165016501650161</v>
      </c>
      <c r="H74" s="837"/>
      <c r="I74" s="8"/>
    </row>
    <row r="75" spans="2:9">
      <c r="B75" s="7"/>
      <c r="C75" s="144" t="s">
        <v>351</v>
      </c>
      <c r="D75" s="145">
        <v>70</v>
      </c>
      <c r="E75" s="226">
        <v>1445</v>
      </c>
      <c r="F75" s="226">
        <v>1440</v>
      </c>
      <c r="G75" s="800">
        <v>0.50086655112651646</v>
      </c>
      <c r="H75" s="800"/>
      <c r="I75" s="8"/>
    </row>
    <row r="76" spans="2:9">
      <c r="B76" s="7"/>
      <c r="C76" s="144" t="s">
        <v>333</v>
      </c>
      <c r="D76" s="145">
        <v>71</v>
      </c>
      <c r="E76" s="226">
        <v>1605</v>
      </c>
      <c r="F76" s="226">
        <v>1625</v>
      </c>
      <c r="G76" s="800">
        <v>0.49690402476780188</v>
      </c>
      <c r="H76" s="800"/>
      <c r="I76" s="8"/>
    </row>
    <row r="77" spans="2:9">
      <c r="B77" s="7"/>
      <c r="C77" s="144" t="s">
        <v>486</v>
      </c>
      <c r="D77" s="145">
        <v>72</v>
      </c>
      <c r="E77" s="226">
        <v>1720</v>
      </c>
      <c r="F77" s="226">
        <v>1765</v>
      </c>
      <c r="G77" s="800">
        <v>0.49354375896700142</v>
      </c>
      <c r="H77" s="837"/>
      <c r="I77" s="8"/>
    </row>
    <row r="78" spans="2:9">
      <c r="B78" s="7"/>
      <c r="C78" s="144" t="s">
        <v>652</v>
      </c>
      <c r="D78" s="145">
        <v>73</v>
      </c>
      <c r="E78" s="226">
        <v>425</v>
      </c>
      <c r="F78" s="226">
        <v>440</v>
      </c>
      <c r="G78" s="800">
        <v>0.4913294797687861</v>
      </c>
      <c r="H78" s="837"/>
      <c r="I78" s="8"/>
    </row>
    <row r="79" spans="2:9">
      <c r="B79" s="7"/>
      <c r="C79" s="144" t="s">
        <v>391</v>
      </c>
      <c r="D79" s="145">
        <v>74</v>
      </c>
      <c r="E79" s="226">
        <v>555</v>
      </c>
      <c r="F79" s="226">
        <v>575</v>
      </c>
      <c r="G79" s="800">
        <v>0.49115044247787609</v>
      </c>
      <c r="H79" s="800"/>
      <c r="I79" s="8"/>
    </row>
    <row r="80" spans="2:9">
      <c r="B80" s="7"/>
      <c r="C80" s="144" t="s">
        <v>214</v>
      </c>
      <c r="D80" s="145">
        <v>75</v>
      </c>
      <c r="E80" s="226">
        <v>4230</v>
      </c>
      <c r="F80" s="226">
        <v>4395</v>
      </c>
      <c r="G80" s="800">
        <v>0.49043478260869566</v>
      </c>
      <c r="H80" s="837">
        <v>16</v>
      </c>
      <c r="I80" s="8"/>
    </row>
    <row r="81" spans="2:9">
      <c r="B81" s="7"/>
      <c r="C81" s="144" t="s">
        <v>334</v>
      </c>
      <c r="D81" s="145">
        <v>76</v>
      </c>
      <c r="E81" s="226">
        <v>920</v>
      </c>
      <c r="F81" s="226">
        <v>965</v>
      </c>
      <c r="G81" s="800">
        <v>0.48806366047745359</v>
      </c>
      <c r="H81" s="800"/>
      <c r="I81" s="8"/>
    </row>
    <row r="82" spans="2:9">
      <c r="B82" s="7"/>
      <c r="C82" s="144" t="s">
        <v>654</v>
      </c>
      <c r="D82" s="145">
        <v>77</v>
      </c>
      <c r="E82" s="226">
        <v>1295</v>
      </c>
      <c r="F82" s="226">
        <v>1380</v>
      </c>
      <c r="G82" s="800">
        <v>0.48411214953271026</v>
      </c>
      <c r="H82" s="800"/>
      <c r="I82" s="8"/>
    </row>
    <row r="83" spans="2:9">
      <c r="B83" s="7"/>
      <c r="C83" s="144" t="s">
        <v>415</v>
      </c>
      <c r="D83" s="145">
        <v>78</v>
      </c>
      <c r="E83" s="226">
        <v>395</v>
      </c>
      <c r="F83" s="226">
        <v>425</v>
      </c>
      <c r="G83" s="800">
        <v>0.48170731707317072</v>
      </c>
      <c r="H83" s="800"/>
      <c r="I83" s="8"/>
    </row>
    <row r="84" spans="2:9">
      <c r="B84" s="7"/>
      <c r="C84" s="144" t="s">
        <v>336</v>
      </c>
      <c r="D84" s="145">
        <v>79</v>
      </c>
      <c r="E84" s="226">
        <v>1625</v>
      </c>
      <c r="F84" s="226">
        <v>1780</v>
      </c>
      <c r="G84" s="800">
        <v>0.47723935389133626</v>
      </c>
      <c r="H84" s="800"/>
      <c r="I84" s="8"/>
    </row>
    <row r="85" spans="2:9">
      <c r="B85" s="7"/>
      <c r="C85" s="144" t="s">
        <v>369</v>
      </c>
      <c r="D85" s="145">
        <v>80</v>
      </c>
      <c r="E85" s="226">
        <v>990</v>
      </c>
      <c r="F85" s="226">
        <v>1095</v>
      </c>
      <c r="G85" s="800">
        <v>0.47482014388489208</v>
      </c>
      <c r="H85" s="800"/>
      <c r="I85" s="8"/>
    </row>
    <row r="86" spans="2:9">
      <c r="B86" s="7"/>
      <c r="C86" s="149" t="s">
        <v>546</v>
      </c>
      <c r="D86" s="229">
        <v>81</v>
      </c>
      <c r="E86" s="229">
        <v>400</v>
      </c>
      <c r="F86" s="229">
        <v>450</v>
      </c>
      <c r="G86" s="801">
        <v>0.47058823529411764</v>
      </c>
      <c r="H86" s="801"/>
      <c r="I86" s="8"/>
    </row>
    <row r="87" spans="2:9">
      <c r="B87" s="7"/>
      <c r="C87" s="144" t="s">
        <v>773</v>
      </c>
      <c r="D87" s="145">
        <v>82</v>
      </c>
      <c r="E87" s="226">
        <v>535</v>
      </c>
      <c r="F87" s="226">
        <v>605</v>
      </c>
      <c r="G87" s="800">
        <v>0.4692982456140351</v>
      </c>
      <c r="H87" s="800"/>
      <c r="I87" s="8"/>
    </row>
    <row r="88" spans="2:9">
      <c r="B88" s="7"/>
      <c r="C88" s="144" t="s">
        <v>324</v>
      </c>
      <c r="D88" s="145">
        <v>83</v>
      </c>
      <c r="E88" s="226">
        <v>2210</v>
      </c>
      <c r="F88" s="226">
        <v>2500</v>
      </c>
      <c r="G88" s="800">
        <v>0.46921443736730362</v>
      </c>
      <c r="H88" s="800"/>
      <c r="I88" s="8"/>
    </row>
    <row r="89" spans="2:9">
      <c r="B89" s="7"/>
      <c r="C89" s="144" t="s">
        <v>330</v>
      </c>
      <c r="D89" s="145">
        <v>84</v>
      </c>
      <c r="E89" s="226">
        <v>2170</v>
      </c>
      <c r="F89" s="226">
        <v>2465</v>
      </c>
      <c r="G89" s="800">
        <v>0.46817691477885653</v>
      </c>
      <c r="H89" s="837"/>
      <c r="I89" s="8"/>
    </row>
    <row r="90" spans="2:9">
      <c r="B90" s="7"/>
      <c r="C90" s="144" t="s">
        <v>361</v>
      </c>
      <c r="D90" s="145" t="s">
        <v>471</v>
      </c>
      <c r="E90" s="226">
        <v>440</v>
      </c>
      <c r="F90" s="226">
        <v>500</v>
      </c>
      <c r="G90" s="800">
        <v>0.46808510638297873</v>
      </c>
      <c r="H90" s="800"/>
      <c r="I90" s="8"/>
    </row>
    <row r="91" spans="2:9">
      <c r="B91" s="7"/>
      <c r="C91" s="144" t="s">
        <v>344</v>
      </c>
      <c r="D91" s="145" t="s">
        <v>471</v>
      </c>
      <c r="E91" s="226">
        <v>1980</v>
      </c>
      <c r="F91" s="226">
        <v>2250</v>
      </c>
      <c r="G91" s="800">
        <v>0.46808510638297873</v>
      </c>
      <c r="H91" s="800"/>
      <c r="I91" s="8"/>
    </row>
    <row r="92" spans="2:9">
      <c r="B92" s="7"/>
      <c r="C92" s="144" t="s">
        <v>413</v>
      </c>
      <c r="D92" s="145">
        <v>87</v>
      </c>
      <c r="E92" s="226">
        <v>765</v>
      </c>
      <c r="F92" s="226">
        <v>870</v>
      </c>
      <c r="G92" s="800">
        <v>0.46788990825688076</v>
      </c>
      <c r="H92" s="800"/>
      <c r="I92" s="8"/>
    </row>
    <row r="93" spans="2:9">
      <c r="B93" s="7"/>
      <c r="C93" s="144" t="s">
        <v>274</v>
      </c>
      <c r="D93" s="145">
        <v>88</v>
      </c>
      <c r="E93" s="226">
        <v>3255</v>
      </c>
      <c r="F93" s="226">
        <v>3760</v>
      </c>
      <c r="G93" s="800">
        <v>0.46400570206699931</v>
      </c>
      <c r="H93" s="837">
        <v>17</v>
      </c>
      <c r="I93" s="8"/>
    </row>
    <row r="94" spans="2:9">
      <c r="B94" s="7"/>
      <c r="C94" s="144" t="s">
        <v>405</v>
      </c>
      <c r="D94" s="145">
        <v>89</v>
      </c>
      <c r="E94" s="226">
        <v>570</v>
      </c>
      <c r="F94" s="226">
        <v>660</v>
      </c>
      <c r="G94" s="800">
        <v>0.46341463414634149</v>
      </c>
      <c r="H94" s="800"/>
      <c r="I94" s="8"/>
    </row>
    <row r="95" spans="2:9">
      <c r="B95" s="7"/>
      <c r="C95" s="144" t="s">
        <v>355</v>
      </c>
      <c r="D95" s="145">
        <v>90</v>
      </c>
      <c r="E95" s="226">
        <v>905</v>
      </c>
      <c r="F95" s="226">
        <v>1055</v>
      </c>
      <c r="G95" s="800">
        <v>0.461734693877551</v>
      </c>
      <c r="H95" s="800"/>
      <c r="I95" s="8"/>
    </row>
    <row r="96" spans="2:9">
      <c r="B96" s="7"/>
      <c r="C96" s="144" t="s">
        <v>374</v>
      </c>
      <c r="D96" s="145">
        <v>91</v>
      </c>
      <c r="E96" s="226">
        <v>890</v>
      </c>
      <c r="F96" s="226">
        <v>1045</v>
      </c>
      <c r="G96" s="800">
        <v>0.4599483204134367</v>
      </c>
      <c r="H96" s="800"/>
      <c r="I96" s="8"/>
    </row>
    <row r="97" spans="2:9">
      <c r="B97" s="7"/>
      <c r="C97" s="144" t="s">
        <v>368</v>
      </c>
      <c r="D97" s="145">
        <v>92</v>
      </c>
      <c r="E97" s="226">
        <v>1050</v>
      </c>
      <c r="F97" s="226">
        <v>1235</v>
      </c>
      <c r="G97" s="800">
        <v>0.45951859956236324</v>
      </c>
      <c r="H97" s="800"/>
      <c r="I97" s="8"/>
    </row>
    <row r="98" spans="2:9">
      <c r="B98" s="7"/>
      <c r="C98" s="144" t="s">
        <v>658</v>
      </c>
      <c r="D98" s="145">
        <v>93</v>
      </c>
      <c r="E98" s="226">
        <v>1210</v>
      </c>
      <c r="F98" s="226">
        <v>1460</v>
      </c>
      <c r="G98" s="800">
        <v>0.45318352059925093</v>
      </c>
      <c r="H98" s="837"/>
      <c r="I98" s="8"/>
    </row>
    <row r="99" spans="2:9">
      <c r="B99" s="7"/>
      <c r="C99" s="144" t="s">
        <v>414</v>
      </c>
      <c r="D99" s="145">
        <v>94</v>
      </c>
      <c r="E99" s="226">
        <v>245</v>
      </c>
      <c r="F99" s="226">
        <v>315</v>
      </c>
      <c r="G99" s="800">
        <v>0.4375</v>
      </c>
      <c r="H99" s="837"/>
      <c r="I99" s="8"/>
    </row>
    <row r="100" spans="2:9">
      <c r="B100" s="7"/>
      <c r="C100" s="144" t="s">
        <v>373</v>
      </c>
      <c r="D100" s="145">
        <v>95</v>
      </c>
      <c r="E100" s="226">
        <v>800</v>
      </c>
      <c r="F100" s="226">
        <v>1030</v>
      </c>
      <c r="G100" s="800">
        <v>0.43715846994535518</v>
      </c>
      <c r="H100" s="800"/>
      <c r="I100" s="8"/>
    </row>
    <row r="101" spans="2:9">
      <c r="B101" s="7"/>
      <c r="C101" s="144" t="s">
        <v>345</v>
      </c>
      <c r="D101" s="145">
        <v>96</v>
      </c>
      <c r="E101" s="226">
        <v>675</v>
      </c>
      <c r="F101" s="226">
        <v>870</v>
      </c>
      <c r="G101" s="800">
        <v>0.43689320388349512</v>
      </c>
      <c r="H101" s="800"/>
      <c r="I101" s="8"/>
    </row>
    <row r="102" spans="2:9">
      <c r="B102" s="7"/>
      <c r="C102" s="144" t="s">
        <v>375</v>
      </c>
      <c r="D102" s="145">
        <v>97</v>
      </c>
      <c r="E102" s="226">
        <v>1140</v>
      </c>
      <c r="F102" s="226">
        <v>1490</v>
      </c>
      <c r="G102" s="800">
        <v>0.43346007604562736</v>
      </c>
      <c r="H102" s="800"/>
      <c r="I102" s="8"/>
    </row>
    <row r="103" spans="2:9">
      <c r="B103" s="7"/>
      <c r="C103" s="144" t="s">
        <v>178</v>
      </c>
      <c r="D103" s="145">
        <v>98</v>
      </c>
      <c r="E103" s="226">
        <v>4265</v>
      </c>
      <c r="F103" s="226">
        <v>5585</v>
      </c>
      <c r="G103" s="800">
        <v>0.43299492385786803</v>
      </c>
      <c r="H103" s="837">
        <v>18</v>
      </c>
      <c r="I103" s="8"/>
    </row>
    <row r="104" spans="2:9">
      <c r="B104" s="7"/>
      <c r="C104" s="144" t="s">
        <v>339</v>
      </c>
      <c r="D104" s="145">
        <v>99</v>
      </c>
      <c r="E104" s="226">
        <v>865</v>
      </c>
      <c r="F104" s="226">
        <v>1155</v>
      </c>
      <c r="G104" s="800">
        <v>0.42821782178217821</v>
      </c>
      <c r="H104" s="800"/>
      <c r="I104" s="8"/>
    </row>
    <row r="105" spans="2:9">
      <c r="B105" s="7"/>
      <c r="C105" s="144" t="s">
        <v>390</v>
      </c>
      <c r="D105" s="145">
        <v>100</v>
      </c>
      <c r="E105" s="226">
        <v>715</v>
      </c>
      <c r="F105" s="226">
        <v>960</v>
      </c>
      <c r="G105" s="800">
        <v>0.42686567164179107</v>
      </c>
      <c r="H105" s="800"/>
      <c r="I105" s="8"/>
    </row>
    <row r="106" spans="2:9">
      <c r="B106" s="7"/>
      <c r="C106" s="144" t="s">
        <v>746</v>
      </c>
      <c r="D106" s="145">
        <v>101</v>
      </c>
      <c r="E106" s="226">
        <v>1360</v>
      </c>
      <c r="F106" s="226">
        <v>1830</v>
      </c>
      <c r="G106" s="800">
        <v>0.42633228840125392</v>
      </c>
      <c r="H106" s="800"/>
      <c r="I106" s="8"/>
    </row>
    <row r="107" spans="2:9">
      <c r="B107" s="7"/>
      <c r="C107" s="144" t="s">
        <v>407</v>
      </c>
      <c r="D107" s="145">
        <v>102</v>
      </c>
      <c r="E107" s="226">
        <v>560</v>
      </c>
      <c r="F107" s="226">
        <v>760</v>
      </c>
      <c r="G107" s="800">
        <v>0.42424242424242425</v>
      </c>
      <c r="H107" s="800"/>
      <c r="I107" s="8"/>
    </row>
    <row r="108" spans="2:9">
      <c r="B108" s="7"/>
      <c r="C108" s="144" t="s">
        <v>347</v>
      </c>
      <c r="D108" s="145">
        <v>103</v>
      </c>
      <c r="E108" s="226">
        <v>1480</v>
      </c>
      <c r="F108" s="226">
        <v>2020</v>
      </c>
      <c r="G108" s="800">
        <v>0.42285714285714288</v>
      </c>
      <c r="H108" s="837"/>
      <c r="I108" s="8"/>
    </row>
    <row r="109" spans="2:9">
      <c r="B109" s="7"/>
      <c r="C109" s="144" t="s">
        <v>395</v>
      </c>
      <c r="D109" s="145">
        <v>104</v>
      </c>
      <c r="E109" s="226">
        <v>855</v>
      </c>
      <c r="F109" s="226">
        <v>1170</v>
      </c>
      <c r="G109" s="800">
        <v>0.42222222222222222</v>
      </c>
      <c r="H109" s="800"/>
      <c r="I109" s="8"/>
    </row>
    <row r="110" spans="2:9">
      <c r="B110" s="7"/>
      <c r="C110" s="144" t="s">
        <v>370</v>
      </c>
      <c r="D110" s="145">
        <v>105</v>
      </c>
      <c r="E110" s="226">
        <v>1005</v>
      </c>
      <c r="F110" s="226">
        <v>1380</v>
      </c>
      <c r="G110" s="800">
        <v>0.42138364779874216</v>
      </c>
      <c r="H110" s="800"/>
      <c r="I110" s="8"/>
    </row>
    <row r="111" spans="2:9">
      <c r="B111" s="7"/>
      <c r="C111" s="144" t="s">
        <v>240</v>
      </c>
      <c r="D111" s="145">
        <v>106</v>
      </c>
      <c r="E111" s="226">
        <v>4510</v>
      </c>
      <c r="F111" s="226">
        <v>6195</v>
      </c>
      <c r="G111" s="800">
        <v>0.42129845866417565</v>
      </c>
      <c r="H111" s="837">
        <v>19</v>
      </c>
      <c r="I111" s="8"/>
    </row>
    <row r="112" spans="2:9">
      <c r="B112" s="7"/>
      <c r="C112" s="144" t="s">
        <v>632</v>
      </c>
      <c r="D112" s="145">
        <v>107</v>
      </c>
      <c r="E112" s="226">
        <v>2535</v>
      </c>
      <c r="F112" s="226">
        <v>3530</v>
      </c>
      <c r="G112" s="800">
        <v>0.41797197032151689</v>
      </c>
      <c r="H112" s="837">
        <v>20</v>
      </c>
      <c r="I112" s="8"/>
    </row>
    <row r="113" spans="2:9">
      <c r="B113" s="7"/>
      <c r="C113" s="144" t="s">
        <v>386</v>
      </c>
      <c r="D113" s="145">
        <v>108</v>
      </c>
      <c r="E113" s="226">
        <v>660</v>
      </c>
      <c r="F113" s="226">
        <v>950</v>
      </c>
      <c r="G113" s="800">
        <v>0.40993788819875776</v>
      </c>
      <c r="H113" s="800"/>
      <c r="I113" s="8"/>
    </row>
    <row r="114" spans="2:9">
      <c r="B114" s="7"/>
      <c r="C114" s="144" t="s">
        <v>352</v>
      </c>
      <c r="D114" s="145">
        <v>109</v>
      </c>
      <c r="E114" s="226">
        <v>1110</v>
      </c>
      <c r="F114" s="226">
        <v>1605</v>
      </c>
      <c r="G114" s="800">
        <v>0.40883977900552487</v>
      </c>
      <c r="H114" s="837"/>
      <c r="I114" s="8"/>
    </row>
    <row r="115" spans="2:9">
      <c r="B115" s="7"/>
      <c r="C115" s="144" t="s">
        <v>340</v>
      </c>
      <c r="D115" s="145">
        <v>110</v>
      </c>
      <c r="E115" s="226">
        <v>2065</v>
      </c>
      <c r="F115" s="226">
        <v>3005</v>
      </c>
      <c r="G115" s="800">
        <v>0.40729783037475348</v>
      </c>
      <c r="H115" s="800"/>
      <c r="I115" s="8"/>
    </row>
    <row r="116" spans="2:9">
      <c r="B116" s="7"/>
      <c r="C116" s="144" t="s">
        <v>323</v>
      </c>
      <c r="D116" s="145">
        <v>111</v>
      </c>
      <c r="E116" s="226">
        <v>1450</v>
      </c>
      <c r="F116" s="226">
        <v>2195</v>
      </c>
      <c r="G116" s="800">
        <v>0.39780521262002744</v>
      </c>
      <c r="H116" s="800"/>
      <c r="I116" s="8"/>
    </row>
    <row r="117" spans="2:9">
      <c r="B117" s="7"/>
      <c r="C117" s="144" t="s">
        <v>392</v>
      </c>
      <c r="D117" s="145">
        <v>112</v>
      </c>
      <c r="E117" s="226">
        <v>445</v>
      </c>
      <c r="F117" s="226">
        <v>690</v>
      </c>
      <c r="G117" s="800">
        <v>0.39207048458149779</v>
      </c>
      <c r="H117" s="800"/>
      <c r="I117" s="8"/>
    </row>
    <row r="118" spans="2:9">
      <c r="B118" s="7"/>
      <c r="C118" s="144" t="s">
        <v>237</v>
      </c>
      <c r="D118" s="145">
        <v>113</v>
      </c>
      <c r="E118" s="226">
        <v>6275</v>
      </c>
      <c r="F118" s="226">
        <v>9910</v>
      </c>
      <c r="G118" s="800">
        <v>0.38770466481309857</v>
      </c>
      <c r="H118" s="837">
        <v>21</v>
      </c>
      <c r="I118" s="8"/>
    </row>
    <row r="119" spans="2:9">
      <c r="B119" s="7"/>
      <c r="C119" s="144" t="s">
        <v>389</v>
      </c>
      <c r="D119" s="145">
        <v>114</v>
      </c>
      <c r="E119" s="226">
        <v>980</v>
      </c>
      <c r="F119" s="226">
        <v>1555</v>
      </c>
      <c r="G119" s="800">
        <v>0.38658777120315579</v>
      </c>
      <c r="H119" s="800"/>
      <c r="I119" s="8"/>
    </row>
    <row r="120" spans="2:9">
      <c r="B120" s="7"/>
      <c r="C120" s="144" t="s">
        <v>335</v>
      </c>
      <c r="D120" s="145">
        <v>115</v>
      </c>
      <c r="E120" s="226">
        <v>1720</v>
      </c>
      <c r="F120" s="226">
        <v>2740</v>
      </c>
      <c r="G120" s="800">
        <v>0.38565022421524664</v>
      </c>
      <c r="H120" s="800"/>
      <c r="I120" s="8"/>
    </row>
    <row r="121" spans="2:9">
      <c r="B121" s="7"/>
      <c r="C121" s="144" t="s">
        <v>629</v>
      </c>
      <c r="D121" s="145">
        <v>116</v>
      </c>
      <c r="E121" s="226">
        <v>1125</v>
      </c>
      <c r="F121" s="226">
        <v>1810</v>
      </c>
      <c r="G121" s="800">
        <v>0.38330494037478707</v>
      </c>
      <c r="H121" s="800"/>
      <c r="I121" s="8"/>
    </row>
    <row r="122" spans="2:9">
      <c r="B122" s="7"/>
      <c r="C122" s="144" t="s">
        <v>950</v>
      </c>
      <c r="D122" s="145">
        <v>117</v>
      </c>
      <c r="E122" s="226">
        <v>340</v>
      </c>
      <c r="F122" s="226">
        <v>555</v>
      </c>
      <c r="G122" s="800">
        <v>0.37988826815642457</v>
      </c>
      <c r="H122" s="800"/>
      <c r="I122" s="8"/>
    </row>
    <row r="123" spans="2:9">
      <c r="B123" s="7"/>
      <c r="C123" s="144" t="s">
        <v>380</v>
      </c>
      <c r="D123" s="145">
        <v>118</v>
      </c>
      <c r="E123" s="226">
        <v>675</v>
      </c>
      <c r="F123" s="226">
        <v>1105</v>
      </c>
      <c r="G123" s="800">
        <v>0.3792134831460674</v>
      </c>
      <c r="H123" s="837"/>
      <c r="I123" s="8"/>
    </row>
    <row r="124" spans="2:9">
      <c r="B124" s="7"/>
      <c r="C124" s="144" t="s">
        <v>971</v>
      </c>
      <c r="D124" s="145">
        <v>119</v>
      </c>
      <c r="E124" s="226">
        <v>150</v>
      </c>
      <c r="F124" s="226">
        <v>250</v>
      </c>
      <c r="G124" s="800">
        <v>0.375</v>
      </c>
      <c r="H124" s="800"/>
      <c r="I124" s="8"/>
    </row>
    <row r="125" spans="2:9">
      <c r="B125" s="7"/>
      <c r="C125" s="144" t="s">
        <v>1135</v>
      </c>
      <c r="D125" s="145">
        <v>120</v>
      </c>
      <c r="E125" s="226">
        <v>105</v>
      </c>
      <c r="F125" s="226">
        <v>190</v>
      </c>
      <c r="G125" s="800">
        <v>0.3559322033898305</v>
      </c>
      <c r="H125" s="800"/>
      <c r="I125" s="8"/>
    </row>
    <row r="126" spans="2:9">
      <c r="B126" s="7"/>
      <c r="C126" s="144" t="s">
        <v>425</v>
      </c>
      <c r="D126" s="145">
        <v>121</v>
      </c>
      <c r="E126" s="226">
        <v>195</v>
      </c>
      <c r="F126" s="226">
        <v>355</v>
      </c>
      <c r="G126" s="800">
        <v>0.35454545454545455</v>
      </c>
      <c r="H126" s="800"/>
      <c r="I126" s="8"/>
    </row>
    <row r="127" spans="2:9">
      <c r="B127" s="7"/>
      <c r="C127" s="144" t="s">
        <v>422</v>
      </c>
      <c r="D127" s="145">
        <v>122</v>
      </c>
      <c r="E127" s="226">
        <v>165</v>
      </c>
      <c r="F127" s="226">
        <v>320</v>
      </c>
      <c r="G127" s="800">
        <v>0.34020618556701032</v>
      </c>
      <c r="H127" s="800"/>
      <c r="I127" s="8"/>
    </row>
    <row r="128" spans="2:9">
      <c r="B128" s="7"/>
      <c r="C128" s="144" t="s">
        <v>1076</v>
      </c>
      <c r="D128" s="145">
        <v>123</v>
      </c>
      <c r="E128" s="226">
        <v>5</v>
      </c>
      <c r="F128" s="226">
        <v>10</v>
      </c>
      <c r="G128" s="800">
        <v>0.33333333333333331</v>
      </c>
      <c r="H128" s="800"/>
      <c r="I128" s="8"/>
    </row>
    <row r="129" spans="2:9">
      <c r="B129" s="7"/>
      <c r="C129" s="144" t="s">
        <v>599</v>
      </c>
      <c r="D129" s="145">
        <v>124</v>
      </c>
      <c r="E129" s="226">
        <v>205</v>
      </c>
      <c r="F129" s="226">
        <v>425</v>
      </c>
      <c r="G129" s="800">
        <v>0.32539682539682541</v>
      </c>
      <c r="H129" s="800"/>
      <c r="I129" s="8"/>
    </row>
    <row r="130" spans="2:9">
      <c r="B130" s="7"/>
      <c r="C130" s="144" t="s">
        <v>359</v>
      </c>
      <c r="D130" s="145">
        <v>125</v>
      </c>
      <c r="E130" s="226">
        <v>925</v>
      </c>
      <c r="F130" s="226">
        <v>1980</v>
      </c>
      <c r="G130" s="800">
        <v>0.31841652323580033</v>
      </c>
      <c r="H130" s="800"/>
      <c r="I130" s="8"/>
    </row>
    <row r="131" spans="2:9">
      <c r="B131" s="7"/>
      <c r="C131" s="144" t="s">
        <v>1622</v>
      </c>
      <c r="D131" s="145">
        <v>126</v>
      </c>
      <c r="E131" s="226">
        <v>5</v>
      </c>
      <c r="F131" s="226">
        <v>30</v>
      </c>
      <c r="G131" s="800">
        <v>0.14285714285714285</v>
      </c>
      <c r="H131" s="800"/>
      <c r="I131" s="8"/>
    </row>
    <row r="132" spans="2:9">
      <c r="B132" s="7"/>
      <c r="C132" s="144" t="s">
        <v>420</v>
      </c>
      <c r="D132" s="145">
        <v>127</v>
      </c>
      <c r="E132" s="226">
        <v>70</v>
      </c>
      <c r="F132" s="226">
        <v>805</v>
      </c>
      <c r="G132" s="800">
        <v>0.08</v>
      </c>
      <c r="H132" s="800"/>
      <c r="I132" s="8"/>
    </row>
    <row r="133" spans="2:9">
      <c r="B133" s="7"/>
      <c r="C133" s="144" t="s">
        <v>1073</v>
      </c>
      <c r="D133" s="145">
        <v>128</v>
      </c>
      <c r="E133" s="226">
        <v>5</v>
      </c>
      <c r="F133" s="226">
        <v>110</v>
      </c>
      <c r="G133" s="800">
        <v>0.043478260869565216</v>
      </c>
      <c r="H133" s="800"/>
      <c r="I133" s="8"/>
    </row>
    <row r="134" spans="2:9">
      <c r="B134" s="7"/>
      <c r="C134" s="144" t="s">
        <v>1955</v>
      </c>
      <c r="D134" s="898" t="s">
        <v>1438</v>
      </c>
      <c r="E134" s="898" t="s">
        <v>1992</v>
      </c>
      <c r="F134" s="226">
        <v>10</v>
      </c>
      <c r="G134" s="898" t="s">
        <v>1438</v>
      </c>
      <c r="H134" s="800"/>
      <c r="I134" s="8"/>
    </row>
    <row r="135" spans="2:9" ht="13.9" customHeight="1">
      <c r="B135" s="7"/>
      <c r="C135" s="144" t="s">
        <v>1141</v>
      </c>
      <c r="D135" s="899"/>
      <c r="E135" s="899"/>
      <c r="F135" s="226">
        <v>125</v>
      </c>
      <c r="G135" s="899"/>
      <c r="H135" s="800"/>
      <c r="I135" s="8"/>
    </row>
    <row r="136" spans="2:9">
      <c r="B136" s="7"/>
      <c r="C136" s="144" t="s">
        <v>951</v>
      </c>
      <c r="D136" s="899"/>
      <c r="E136" s="899"/>
      <c r="F136" s="226">
        <v>80</v>
      </c>
      <c r="G136" s="899"/>
      <c r="H136" s="800"/>
      <c r="I136" s="8"/>
    </row>
    <row r="137" spans="2:9">
      <c r="B137" s="7"/>
      <c r="C137" s="144" t="s">
        <v>1138</v>
      </c>
      <c r="D137" s="899"/>
      <c r="E137" s="899"/>
      <c r="F137" s="226">
        <v>470</v>
      </c>
      <c r="G137" s="899"/>
      <c r="H137" s="800"/>
      <c r="I137" s="8"/>
    </row>
    <row r="138" spans="2:9" customHeight="1">
      <c r="B138" s="7"/>
      <c r="C138" s="144" t="s">
        <v>1444</v>
      </c>
      <c r="D138" s="899"/>
      <c r="E138" s="899"/>
      <c r="F138" s="226">
        <v>120</v>
      </c>
      <c r="G138" s="899"/>
      <c r="H138" s="800"/>
      <c r="I138" s="8"/>
    </row>
    <row r="139" spans="2:9">
      <c r="B139" s="7"/>
      <c r="C139" s="144" t="s">
        <v>1591</v>
      </c>
      <c r="D139" s="899"/>
      <c r="E139" s="899"/>
      <c r="F139" s="226">
        <v>205</v>
      </c>
      <c r="G139" s="899"/>
      <c r="H139" s="800"/>
      <c r="I139" s="8"/>
    </row>
    <row r="140" spans="2:9">
      <c r="B140" s="7"/>
      <c r="C140" s="144" t="s">
        <v>353</v>
      </c>
      <c r="D140" s="899"/>
      <c r="E140" s="899"/>
      <c r="F140" s="226">
        <v>2025</v>
      </c>
      <c r="G140" s="899"/>
      <c r="H140" s="800"/>
      <c r="I140" s="8"/>
    </row>
    <row r="141" spans="2:9">
      <c r="B141" s="7"/>
      <c r="C141" s="144" t="s">
        <v>1155</v>
      </c>
      <c r="D141" s="899"/>
      <c r="E141" s="899"/>
      <c r="F141" s="226">
        <v>50</v>
      </c>
      <c r="G141" s="899"/>
      <c r="H141" s="800"/>
      <c r="I141" s="8"/>
    </row>
    <row r="142" spans="2:9">
      <c r="B142" s="7"/>
      <c r="C142" s="144" t="s">
        <v>1389</v>
      </c>
      <c r="D142" s="899"/>
      <c r="E142" s="899"/>
      <c r="F142" s="226">
        <v>20</v>
      </c>
      <c r="G142" s="899"/>
      <c r="H142" s="800"/>
      <c r="I142" s="8"/>
    </row>
    <row r="143" spans="2:9">
      <c r="B143" s="7"/>
      <c r="C143" s="144" t="s">
        <v>402</v>
      </c>
      <c r="D143" s="899"/>
      <c r="E143" s="899"/>
      <c r="F143" s="226">
        <v>570</v>
      </c>
      <c r="G143" s="899"/>
      <c r="H143" s="800"/>
      <c r="I143" s="8"/>
    </row>
    <row r="144" spans="2:9">
      <c r="B144" s="7"/>
      <c r="C144" s="144" t="s">
        <v>1343</v>
      </c>
      <c r="D144" s="899"/>
      <c r="E144" s="899"/>
      <c r="F144" s="226">
        <v>5</v>
      </c>
      <c r="G144" s="899"/>
      <c r="H144" s="800"/>
      <c r="I144" s="8"/>
    </row>
    <row r="145" spans="2:9">
      <c r="B145" s="7"/>
      <c r="C145" s="144" t="s">
        <v>1953</v>
      </c>
      <c r="D145" s="899"/>
      <c r="E145" s="899"/>
      <c r="F145" s="226">
        <v>15</v>
      </c>
      <c r="G145" s="899"/>
      <c r="H145" s="800"/>
      <c r="I145" s="8"/>
    </row>
    <row r="146" spans="2:9">
      <c r="B146" s="7"/>
      <c r="C146" s="144" t="s">
        <v>1158</v>
      </c>
      <c r="D146" s="899"/>
      <c r="E146" s="899"/>
      <c r="F146" s="226">
        <v>25</v>
      </c>
      <c r="G146" s="899"/>
      <c r="H146" s="800"/>
      <c r="I146" s="8"/>
    </row>
    <row r="147" spans="2:9">
      <c r="B147" s="7"/>
      <c r="C147" s="144" t="s">
        <v>1159</v>
      </c>
      <c r="D147" s="899"/>
      <c r="E147" s="899"/>
      <c r="F147" s="226">
        <v>10</v>
      </c>
      <c r="G147" s="899"/>
      <c r="H147" s="800"/>
      <c r="I147" s="8"/>
    </row>
    <row r="148" spans="2:9">
      <c r="B148" s="7"/>
      <c r="C148" s="144" t="s">
        <v>427</v>
      </c>
      <c r="D148" s="899"/>
      <c r="E148" s="899"/>
      <c r="F148" s="226">
        <v>90</v>
      </c>
      <c r="G148" s="899"/>
      <c r="H148" s="800"/>
      <c r="I148" s="8"/>
    </row>
    <row r="149" spans="2:9">
      <c r="B149" s="7"/>
      <c r="C149" s="144" t="s">
        <v>382</v>
      </c>
      <c r="D149" s="899"/>
      <c r="E149" s="899"/>
      <c r="F149" s="226">
        <v>970</v>
      </c>
      <c r="G149" s="899"/>
      <c r="H149" s="800"/>
      <c r="I149" s="8"/>
    </row>
    <row r="150" spans="2:9">
      <c r="B150" s="7"/>
      <c r="C150" s="144" t="s">
        <v>1951</v>
      </c>
      <c r="D150" s="899"/>
      <c r="E150" s="899"/>
      <c r="F150" s="226">
        <v>35</v>
      </c>
      <c r="G150" s="899"/>
      <c r="H150" s="800"/>
      <c r="I150" s="8"/>
    </row>
    <row r="151" spans="2:9">
      <c r="B151" s="7"/>
      <c r="C151" s="144" t="s">
        <v>597</v>
      </c>
      <c r="D151" s="899"/>
      <c r="E151" s="899"/>
      <c r="F151" s="226">
        <v>430</v>
      </c>
      <c r="G151" s="899"/>
      <c r="H151" s="800"/>
      <c r="I151" s="8"/>
    </row>
    <row r="152" spans="2:9">
      <c r="B152" s="7"/>
      <c r="C152" s="144" t="s">
        <v>1140</v>
      </c>
      <c r="D152" s="899"/>
      <c r="E152" s="899"/>
      <c r="F152" s="226">
        <v>20</v>
      </c>
      <c r="G152" s="899"/>
      <c r="H152" s="800"/>
      <c r="I152" s="8"/>
    </row>
    <row r="153" spans="2:9">
      <c r="B153" s="7"/>
      <c r="C153" s="144" t="s">
        <v>598</v>
      </c>
      <c r="D153" s="899"/>
      <c r="E153" s="899"/>
      <c r="F153" s="226">
        <v>235</v>
      </c>
      <c r="G153" s="899"/>
      <c r="H153" s="800"/>
      <c r="I153" s="8"/>
    </row>
    <row r="154" spans="2:9">
      <c r="B154" s="7"/>
      <c r="C154" s="144" t="s">
        <v>1264</v>
      </c>
      <c r="D154" s="899"/>
      <c r="E154" s="899"/>
      <c r="F154" s="226">
        <v>25</v>
      </c>
      <c r="G154" s="899"/>
      <c r="H154" s="800"/>
      <c r="I154" s="8"/>
    </row>
    <row r="155" spans="2:9">
      <c r="B155" s="7"/>
      <c r="C155" s="144" t="s">
        <v>1388</v>
      </c>
      <c r="D155" s="899"/>
      <c r="E155" s="899"/>
      <c r="F155" s="226">
        <v>20</v>
      </c>
      <c r="G155" s="899"/>
      <c r="H155" s="800"/>
      <c r="I155" s="8"/>
    </row>
    <row r="156" spans="2:9">
      <c r="B156" s="7"/>
      <c r="C156" s="144" t="s">
        <v>1146</v>
      </c>
      <c r="D156" s="899"/>
      <c r="E156" s="899"/>
      <c r="F156" s="226">
        <v>15</v>
      </c>
      <c r="G156" s="899"/>
      <c r="H156" s="800"/>
      <c r="I156" s="8"/>
    </row>
    <row r="157" spans="2:9">
      <c r="B157" s="7"/>
      <c r="C157" s="144" t="s">
        <v>1387</v>
      </c>
      <c r="D157" s="899"/>
      <c r="E157" s="899"/>
      <c r="F157" s="226">
        <v>380</v>
      </c>
      <c r="G157" s="899"/>
      <c r="H157" s="800"/>
      <c r="I157" s="8"/>
    </row>
    <row r="158" spans="2:9">
      <c r="B158" s="7"/>
      <c r="C158" s="144" t="s">
        <v>935</v>
      </c>
      <c r="D158" s="899"/>
      <c r="E158" s="899"/>
      <c r="F158" s="226">
        <v>170</v>
      </c>
      <c r="G158" s="899"/>
      <c r="H158" s="800"/>
      <c r="I158" s="8"/>
    </row>
    <row r="159" spans="2:9">
      <c r="B159" s="7"/>
      <c r="C159" s="144" t="s">
        <v>404</v>
      </c>
      <c r="D159" s="899"/>
      <c r="E159" s="899"/>
      <c r="F159" s="226">
        <v>325</v>
      </c>
      <c r="G159" s="899"/>
      <c r="H159" s="800"/>
      <c r="I159" s="8"/>
    </row>
    <row r="160" spans="2:9">
      <c r="B160" s="7"/>
      <c r="C160" s="144" t="s">
        <v>349</v>
      </c>
      <c r="D160" s="899"/>
      <c r="E160" s="899"/>
      <c r="F160" s="226">
        <v>1765</v>
      </c>
      <c r="G160" s="899"/>
      <c r="H160" s="800"/>
      <c r="I160" s="8"/>
    </row>
    <row r="161" spans="2:9">
      <c r="B161" s="7"/>
      <c r="C161" s="144" t="s">
        <v>385</v>
      </c>
      <c r="D161" s="899"/>
      <c r="E161" s="899"/>
      <c r="F161" s="226">
        <v>110</v>
      </c>
      <c r="G161" s="899"/>
      <c r="H161" s="800"/>
      <c r="I161" s="8"/>
    </row>
    <row r="162" spans="2:9">
      <c r="B162" s="7"/>
      <c r="C162" s="144" t="s">
        <v>1181</v>
      </c>
      <c r="D162" s="899"/>
      <c r="E162" s="899"/>
      <c r="F162" s="226">
        <v>45</v>
      </c>
      <c r="G162" s="899"/>
      <c r="H162" s="800"/>
      <c r="I162" s="8"/>
    </row>
    <row r="163" spans="2:9">
      <c r="B163" s="7"/>
      <c r="C163" s="144" t="s">
        <v>1173</v>
      </c>
      <c r="D163" s="899"/>
      <c r="E163" s="899"/>
      <c r="F163" s="226">
        <v>20</v>
      </c>
      <c r="G163" s="899"/>
      <c r="H163" s="800"/>
      <c r="I163" s="8"/>
    </row>
    <row r="164" spans="2:9">
      <c r="B164" s="7"/>
      <c r="C164" s="144" t="s">
        <v>366</v>
      </c>
      <c r="D164" s="899"/>
      <c r="E164" s="899"/>
      <c r="F164" s="226">
        <v>1305</v>
      </c>
      <c r="G164" s="899"/>
      <c r="H164" s="800"/>
      <c r="I164" s="8"/>
    </row>
    <row r="165" spans="2:9">
      <c r="B165" s="7"/>
      <c r="C165" s="144" t="s">
        <v>1183</v>
      </c>
      <c r="D165" s="899"/>
      <c r="E165" s="899"/>
      <c r="F165" s="226">
        <v>5</v>
      </c>
      <c r="G165" s="899"/>
      <c r="H165" s="800"/>
      <c r="I165" s="8"/>
    </row>
    <row r="166" spans="2:9">
      <c r="B166" s="7"/>
      <c r="C166" s="144" t="s">
        <v>1625</v>
      </c>
      <c r="D166" s="899"/>
      <c r="E166" s="899"/>
      <c r="F166" s="226">
        <v>5</v>
      </c>
      <c r="G166" s="899"/>
      <c r="H166" s="800"/>
      <c r="I166" s="8"/>
    </row>
    <row r="167" spans="2:9">
      <c r="B167" s="7"/>
      <c r="C167" s="144" t="s">
        <v>1182</v>
      </c>
      <c r="D167" s="899"/>
      <c r="E167" s="899"/>
      <c r="F167" s="226">
        <v>40</v>
      </c>
      <c r="G167" s="899"/>
      <c r="H167" s="800"/>
      <c r="I167" s="8"/>
    </row>
    <row r="168" spans="2:9">
      <c r="B168" s="7"/>
      <c r="C168" s="144" t="s">
        <v>1165</v>
      </c>
      <c r="D168" s="899"/>
      <c r="E168" s="899"/>
      <c r="F168" s="226">
        <v>20</v>
      </c>
      <c r="G168" s="899"/>
      <c r="H168" s="800"/>
      <c r="I168" s="8"/>
    </row>
    <row r="169" spans="2:9">
      <c r="B169" s="7"/>
      <c r="C169" s="144" t="s">
        <v>1950</v>
      </c>
      <c r="D169" s="899"/>
      <c r="E169" s="899"/>
      <c r="F169" s="226">
        <v>35</v>
      </c>
      <c r="G169" s="899"/>
      <c r="H169" s="800"/>
      <c r="I169" s="8"/>
    </row>
    <row r="170" spans="2:9">
      <c r="B170" s="7"/>
      <c r="C170" s="144" t="s">
        <v>1166</v>
      </c>
      <c r="D170" s="899"/>
      <c r="E170" s="899"/>
      <c r="F170" s="226">
        <v>20</v>
      </c>
      <c r="G170" s="899"/>
      <c r="H170" s="800"/>
      <c r="I170" s="8"/>
    </row>
    <row r="171" spans="2:9">
      <c r="B171" s="7"/>
      <c r="C171" s="144" t="s">
        <v>1948</v>
      </c>
      <c r="D171" s="899"/>
      <c r="E171" s="899"/>
      <c r="F171" s="226">
        <v>120</v>
      </c>
      <c r="G171" s="899"/>
      <c r="H171" s="800"/>
      <c r="I171" s="8"/>
    </row>
    <row r="172" spans="2:9">
      <c r="B172" s="7"/>
      <c r="C172" s="144" t="s">
        <v>602</v>
      </c>
      <c r="D172" s="899"/>
      <c r="E172" s="899"/>
      <c r="F172" s="226">
        <v>240</v>
      </c>
      <c r="G172" s="899"/>
      <c r="H172" s="800"/>
      <c r="I172" s="8"/>
    </row>
    <row r="173" spans="2:9">
      <c r="B173" s="7"/>
      <c r="C173" s="144" t="s">
        <v>1143</v>
      </c>
      <c r="D173" s="899"/>
      <c r="E173" s="899"/>
      <c r="F173" s="226">
        <v>95</v>
      </c>
      <c r="G173" s="899"/>
      <c r="H173" s="800"/>
      <c r="I173" s="8"/>
    </row>
    <row r="174" spans="2:9">
      <c r="B174" s="7"/>
      <c r="C174" s="144" t="s">
        <v>1954</v>
      </c>
      <c r="D174" s="899"/>
      <c r="E174" s="899"/>
      <c r="F174" s="226">
        <v>15</v>
      </c>
      <c r="G174" s="899"/>
      <c r="H174" s="800"/>
      <c r="I174" s="8"/>
    </row>
    <row r="175" spans="2:9">
      <c r="B175" s="7"/>
      <c r="C175" s="144" t="s">
        <v>1618</v>
      </c>
      <c r="D175" s="899"/>
      <c r="E175" s="899"/>
      <c r="F175" s="226">
        <v>200</v>
      </c>
      <c r="G175" s="899"/>
      <c r="H175" s="800"/>
      <c r="I175" s="8"/>
    </row>
    <row r="176" spans="2:9">
      <c r="B176" s="7"/>
      <c r="C176" s="144" t="s">
        <v>745</v>
      </c>
      <c r="D176" s="899"/>
      <c r="E176" s="899"/>
      <c r="F176" s="226">
        <v>105</v>
      </c>
      <c r="G176" s="899"/>
      <c r="H176" s="800"/>
      <c r="I176" s="8"/>
    </row>
    <row r="177" spans="2:9">
      <c r="B177" s="7"/>
      <c r="C177" s="144" t="s">
        <v>998</v>
      </c>
      <c r="D177" s="899"/>
      <c r="E177" s="899"/>
      <c r="F177" s="226">
        <v>70</v>
      </c>
      <c r="G177" s="899"/>
      <c r="H177" s="800"/>
      <c r="I177" s="8"/>
    </row>
    <row r="178" spans="2:9">
      <c r="B178" s="7"/>
      <c r="C178" s="144" t="s">
        <v>419</v>
      </c>
      <c r="D178" s="899"/>
      <c r="E178" s="899"/>
      <c r="F178" s="226">
        <v>320</v>
      </c>
      <c r="G178" s="899"/>
      <c r="H178" s="800"/>
      <c r="I178" s="8"/>
    </row>
    <row r="179" spans="2:9">
      <c r="B179" s="7"/>
      <c r="C179" s="144" t="s">
        <v>610</v>
      </c>
      <c r="D179" s="899"/>
      <c r="E179" s="899"/>
      <c r="F179" s="226">
        <v>45</v>
      </c>
      <c r="G179" s="899"/>
      <c r="H179" s="800"/>
      <c r="I179" s="8"/>
    </row>
    <row r="180" spans="2:9">
      <c r="B180" s="7"/>
      <c r="C180" s="144" t="s">
        <v>418</v>
      </c>
      <c r="D180" s="899"/>
      <c r="E180" s="899"/>
      <c r="F180" s="226">
        <v>305</v>
      </c>
      <c r="G180" s="899"/>
      <c r="H180" s="800"/>
      <c r="I180" s="8"/>
    </row>
    <row r="181" spans="2:9">
      <c r="B181" s="7"/>
      <c r="C181" s="144" t="s">
        <v>1139</v>
      </c>
      <c r="D181" s="899"/>
      <c r="E181" s="899"/>
      <c r="F181" s="226">
        <v>55</v>
      </c>
      <c r="G181" s="899"/>
      <c r="H181" s="800"/>
      <c r="I181" s="8"/>
    </row>
    <row r="182" spans="2:9">
      <c r="B182" s="7"/>
      <c r="C182" s="144" t="s">
        <v>1079</v>
      </c>
      <c r="D182" s="899"/>
      <c r="E182" s="899"/>
      <c r="F182" s="226">
        <v>30</v>
      </c>
      <c r="G182" s="899"/>
      <c r="H182" s="800"/>
      <c r="I182" s="8"/>
    </row>
    <row r="183" spans="2:9">
      <c r="B183" s="7"/>
      <c r="C183" s="144" t="s">
        <v>428</v>
      </c>
      <c r="D183" s="899"/>
      <c r="E183" s="899"/>
      <c r="F183" s="226">
        <v>65</v>
      </c>
      <c r="G183" s="899"/>
      <c r="H183" s="800"/>
      <c r="I183" s="8"/>
    </row>
    <row r="184" spans="2:9">
      <c r="B184" s="7"/>
      <c r="C184" s="144" t="s">
        <v>1355</v>
      </c>
      <c r="D184" s="899"/>
      <c r="E184" s="899"/>
      <c r="F184" s="226">
        <v>10</v>
      </c>
      <c r="G184" s="899"/>
      <c r="H184" s="800"/>
      <c r="I184" s="8"/>
    </row>
    <row r="185" spans="2:9">
      <c r="B185" s="7"/>
      <c r="C185" s="144" t="s">
        <v>1598</v>
      </c>
      <c r="D185" s="899"/>
      <c r="E185" s="899"/>
      <c r="F185" s="226">
        <v>15</v>
      </c>
      <c r="G185" s="899"/>
      <c r="H185" s="800"/>
      <c r="I185" s="8"/>
    </row>
    <row r="186" spans="2:9">
      <c r="B186" s="7"/>
      <c r="C186" s="144" t="s">
        <v>430</v>
      </c>
      <c r="D186" s="899"/>
      <c r="E186" s="899"/>
      <c r="F186" s="226">
        <v>100</v>
      </c>
      <c r="G186" s="899"/>
      <c r="H186" s="800"/>
      <c r="I186" s="8"/>
    </row>
    <row r="187" spans="2:9">
      <c r="B187" s="7"/>
      <c r="C187" s="144" t="s">
        <v>1391</v>
      </c>
      <c r="D187" s="899"/>
      <c r="E187" s="899"/>
      <c r="F187" s="226">
        <v>5</v>
      </c>
      <c r="G187" s="899"/>
      <c r="H187" s="800"/>
      <c r="I187" s="8"/>
    </row>
    <row r="188" spans="2:9">
      <c r="B188" s="7"/>
      <c r="C188" s="144" t="s">
        <v>1164</v>
      </c>
      <c r="D188" s="899"/>
      <c r="E188" s="899"/>
      <c r="F188" s="226">
        <v>85</v>
      </c>
      <c r="G188" s="899"/>
      <c r="H188" s="800"/>
      <c r="I188" s="8"/>
    </row>
    <row r="189" spans="2:9">
      <c r="B189" s="7"/>
      <c r="C189" s="144" t="s">
        <v>662</v>
      </c>
      <c r="D189" s="899"/>
      <c r="E189" s="899"/>
      <c r="F189" s="226">
        <v>75</v>
      </c>
      <c r="G189" s="899"/>
      <c r="H189" s="800"/>
      <c r="I189" s="8"/>
    </row>
    <row r="190" spans="2:9">
      <c r="B190" s="7"/>
      <c r="C190" s="144" t="s">
        <v>338</v>
      </c>
      <c r="D190" s="899"/>
      <c r="E190" s="899"/>
      <c r="F190" s="226">
        <v>2680</v>
      </c>
      <c r="G190" s="899"/>
      <c r="H190" s="800"/>
      <c r="I190" s="8"/>
    </row>
    <row r="191" spans="2:9">
      <c r="B191" s="7"/>
      <c r="C191" s="144" t="s">
        <v>321</v>
      </c>
      <c r="D191" s="899"/>
      <c r="E191" s="899"/>
      <c r="F191" s="226">
        <v>5755</v>
      </c>
      <c r="G191" s="899"/>
      <c r="H191" s="800"/>
      <c r="I191" s="8"/>
    </row>
    <row r="192" spans="2:9">
      <c r="B192" s="7"/>
      <c r="C192" s="144" t="s">
        <v>399</v>
      </c>
      <c r="D192" s="899"/>
      <c r="E192" s="899"/>
      <c r="F192" s="226">
        <v>295</v>
      </c>
      <c r="G192" s="899"/>
      <c r="H192" s="800"/>
      <c r="I192" s="8"/>
    </row>
    <row r="193" spans="2:9">
      <c r="B193" s="7"/>
      <c r="C193" s="144" t="s">
        <v>936</v>
      </c>
      <c r="D193" s="899"/>
      <c r="E193" s="899"/>
      <c r="F193" s="226">
        <v>65</v>
      </c>
      <c r="G193" s="899"/>
      <c r="H193" s="800"/>
      <c r="I193" s="8"/>
    </row>
    <row r="194" spans="2:9">
      <c r="B194" s="7"/>
      <c r="C194" s="144" t="s">
        <v>211</v>
      </c>
      <c r="D194" s="899"/>
      <c r="E194" s="899"/>
      <c r="F194" s="226">
        <v>4260</v>
      </c>
      <c r="G194" s="899"/>
      <c r="H194" s="800" t="s">
        <v>799</v>
      </c>
      <c r="I194" s="8"/>
    </row>
    <row r="195" spans="2:9">
      <c r="B195" s="7"/>
      <c r="C195" s="144" t="s">
        <v>406</v>
      </c>
      <c r="D195" s="899"/>
      <c r="E195" s="899"/>
      <c r="F195" s="226">
        <v>530</v>
      </c>
      <c r="G195" s="899"/>
      <c r="H195" s="800"/>
      <c r="I195" s="8"/>
    </row>
    <row r="196" spans="2:9">
      <c r="B196" s="7"/>
      <c r="C196" s="144" t="s">
        <v>411</v>
      </c>
      <c r="D196" s="899"/>
      <c r="E196" s="899"/>
      <c r="F196" s="226">
        <v>565</v>
      </c>
      <c r="G196" s="899"/>
      <c r="H196" s="800"/>
      <c r="I196" s="8"/>
    </row>
    <row r="197" spans="2:9">
      <c r="B197" s="7"/>
      <c r="C197" s="144" t="s">
        <v>367</v>
      </c>
      <c r="D197" s="899"/>
      <c r="E197" s="899"/>
      <c r="F197" s="226">
        <v>945</v>
      </c>
      <c r="G197" s="899"/>
      <c r="H197" s="837"/>
      <c r="I197" s="8"/>
    </row>
    <row r="198" spans="2:9">
      <c r="B198" s="7"/>
      <c r="C198" s="144" t="s">
        <v>1144</v>
      </c>
      <c r="D198" s="899"/>
      <c r="E198" s="899"/>
      <c r="F198" s="226">
        <v>580</v>
      </c>
      <c r="G198" s="899"/>
      <c r="H198" s="800"/>
      <c r="I198" s="8"/>
    </row>
    <row r="199" spans="2:9">
      <c r="B199" s="7"/>
      <c r="C199" s="144" t="s">
        <v>394</v>
      </c>
      <c r="D199" s="899"/>
      <c r="E199" s="899"/>
      <c r="F199" s="226">
        <v>1185</v>
      </c>
      <c r="G199" s="899"/>
      <c r="H199" s="800"/>
      <c r="I199" s="8"/>
    </row>
    <row r="200" spans="2:9">
      <c r="B200" s="7"/>
      <c r="C200" s="144" t="s">
        <v>360</v>
      </c>
      <c r="D200" s="899"/>
      <c r="E200" s="899"/>
      <c r="F200" s="226">
        <v>875</v>
      </c>
      <c r="G200" s="899"/>
      <c r="H200" s="800"/>
      <c r="I200" s="8"/>
    </row>
    <row r="201" spans="2:9">
      <c r="B201" s="7"/>
      <c r="C201" s="144" t="s">
        <v>57</v>
      </c>
      <c r="D201" s="899"/>
      <c r="E201" s="899"/>
      <c r="F201" s="226">
        <v>2615</v>
      </c>
      <c r="G201" s="899"/>
      <c r="H201" s="800" t="s">
        <v>799</v>
      </c>
      <c r="I201" s="8"/>
    </row>
    <row r="202" spans="2:9">
      <c r="B202" s="7"/>
      <c r="C202" s="144" t="s">
        <v>1405</v>
      </c>
      <c r="D202" s="899"/>
      <c r="E202" s="899"/>
      <c r="F202" s="226">
        <v>10</v>
      </c>
      <c r="G202" s="899"/>
      <c r="H202" s="800"/>
      <c r="I202" s="8"/>
    </row>
    <row r="203" spans="2:9">
      <c r="B203" s="7"/>
      <c r="C203" s="144" t="s">
        <v>417</v>
      </c>
      <c r="D203" s="899"/>
      <c r="E203" s="899"/>
      <c r="F203" s="226">
        <v>425</v>
      </c>
      <c r="G203" s="899"/>
      <c r="H203" s="837"/>
      <c r="I203" s="8"/>
    </row>
    <row r="204" spans="2:9">
      <c r="B204" s="7"/>
      <c r="C204" s="144" t="s">
        <v>668</v>
      </c>
      <c r="D204" s="899"/>
      <c r="E204" s="899"/>
      <c r="F204" s="226">
        <v>1340</v>
      </c>
      <c r="G204" s="899"/>
      <c r="H204" s="800"/>
      <c r="I204" s="8"/>
    </row>
    <row r="205" spans="2:9">
      <c r="B205" s="7"/>
      <c r="C205" s="144" t="s">
        <v>1257</v>
      </c>
      <c r="D205" s="899"/>
      <c r="E205" s="899"/>
      <c r="F205" s="226">
        <v>30</v>
      </c>
      <c r="G205" s="899"/>
      <c r="H205" s="800"/>
      <c r="I205" s="8"/>
    </row>
    <row r="206" spans="2:9">
      <c r="B206" s="7"/>
      <c r="C206" s="144" t="s">
        <v>403</v>
      </c>
      <c r="D206" s="899"/>
      <c r="E206" s="899"/>
      <c r="F206" s="226">
        <v>460</v>
      </c>
      <c r="G206" s="899"/>
      <c r="H206" s="800"/>
      <c r="I206" s="8"/>
    </row>
    <row r="207" spans="2:9">
      <c r="B207" s="7"/>
      <c r="C207" s="144" t="s">
        <v>398</v>
      </c>
      <c r="D207" s="899"/>
      <c r="E207" s="899"/>
      <c r="F207" s="226">
        <v>695</v>
      </c>
      <c r="G207" s="899"/>
      <c r="H207" s="800"/>
      <c r="I207" s="8"/>
    </row>
    <row r="208" spans="2:9">
      <c r="B208" s="7"/>
      <c r="C208" s="144" t="s">
        <v>365</v>
      </c>
      <c r="D208" s="899"/>
      <c r="E208" s="899"/>
      <c r="F208" s="226">
        <v>90</v>
      </c>
      <c r="G208" s="899"/>
      <c r="H208" s="800"/>
      <c r="I208" s="8"/>
    </row>
    <row r="209" spans="2:9">
      <c r="B209" s="7"/>
      <c r="C209" s="144" t="s">
        <v>241</v>
      </c>
      <c r="D209" s="899"/>
      <c r="E209" s="899"/>
      <c r="F209" s="226">
        <v>3615</v>
      </c>
      <c r="G209" s="899"/>
      <c r="H209" s="800" t="s">
        <v>799</v>
      </c>
      <c r="I209" s="8"/>
    </row>
    <row r="210" spans="2:9">
      <c r="B210" s="7"/>
      <c r="C210" s="144" t="s">
        <v>477</v>
      </c>
      <c r="D210" s="899"/>
      <c r="E210" s="899"/>
      <c r="F210" s="226">
        <v>1720</v>
      </c>
      <c r="G210" s="899"/>
      <c r="H210" s="800"/>
      <c r="I210" s="8"/>
    </row>
    <row r="211" spans="2:9">
      <c r="B211" s="7"/>
      <c r="C211" s="144" t="s">
        <v>1390</v>
      </c>
      <c r="D211" s="899"/>
      <c r="E211" s="899"/>
      <c r="F211" s="226">
        <v>20</v>
      </c>
      <c r="G211" s="899"/>
      <c r="H211" s="800"/>
      <c r="I211" s="8"/>
    </row>
    <row r="212" spans="2:9">
      <c r="B212" s="7"/>
      <c r="C212" s="144" t="s">
        <v>765</v>
      </c>
      <c r="D212" s="900"/>
      <c r="E212" s="900"/>
      <c r="F212" s="226">
        <v>115</v>
      </c>
      <c r="G212" s="900"/>
      <c r="H212" s="837"/>
      <c r="I212" s="8"/>
    </row>
    <row r="213" spans="2:9" s="141" customFormat="1">
      <c r="B213" s="216"/>
      <c r="D213" s="185"/>
      <c r="E213" s="185"/>
      <c r="F213" s="185"/>
      <c r="G213" s="185"/>
      <c r="H213" s="185"/>
      <c r="I213" s="214"/>
    </row>
    <row r="214" spans="2:9" s="141" customFormat="1">
      <c r="B214" s="216"/>
      <c r="C214" s="220" t="s">
        <v>1958</v>
      </c>
      <c r="D214" s="185"/>
      <c r="E214" s="185"/>
      <c r="F214" s="185"/>
      <c r="G214" s="185"/>
      <c r="H214" s="185"/>
      <c r="I214" s="214"/>
    </row>
    <row r="215" spans="2:9" s="141" customFormat="1" ht="17.25" thickBot="1">
      <c r="B215" s="252"/>
      <c r="C215" s="221" t="s">
        <v>1959</v>
      </c>
      <c r="D215" s="219"/>
      <c r="E215" s="219"/>
      <c r="F215" s="219"/>
      <c r="G215" s="219"/>
      <c r="H215" s="219"/>
      <c r="I215" s="215"/>
    </row>
    <row r="217" spans="3:6">
      <c r="C217" s="521" t="s">
        <v>171</v>
      </c>
      <c r="D217" s="521"/>
      <c r="E217" s="521"/>
      <c r="F217" s="521"/>
    </row>
    <row r="218" spans="3:3">
      <c r="C218" s="1" t="s">
        <v>145</v>
      </c>
    </row>
    <row r="219" spans="3:3">
      <c r="C219" s="1" t="s">
        <v>146</v>
      </c>
    </row>
    <row r="220" spans="3:3">
      <c r="C220" s="1" t="s">
        <v>147</v>
      </c>
    </row>
    <row r="222" spans="3:3">
      <c r="C222" s="1" t="s">
        <v>172</v>
      </c>
    </row>
    <row r="224" spans="3:3">
      <c r="C224" s="1" t="s">
        <v>148</v>
      </c>
    </row>
    <row r="225" spans="3:3">
      <c r="C225" s="1" t="s">
        <v>149</v>
      </c>
    </row>
    <row r="226" spans="3:3">
      <c r="C226" s="1" t="s">
        <v>150</v>
      </c>
    </row>
    <row r="227" spans="3:3">
      <c r="C227" s="1" t="s">
        <v>151</v>
      </c>
    </row>
    <row r="228" spans="3:3">
      <c r="C228" s="1" t="s">
        <v>153</v>
      </c>
    </row>
    <row r="230" spans="3:3">
      <c r="C230" s="1" t="s">
        <v>154</v>
      </c>
    </row>
    <row r="231" spans="3:3">
      <c r="C231" s="1" t="s">
        <v>155</v>
      </c>
    </row>
    <row r="233" spans="3:3">
      <c r="C233" s="1" t="s">
        <v>156</v>
      </c>
    </row>
    <row r="234" spans="3:3">
      <c r="C234" s="1" t="s">
        <v>157</v>
      </c>
    </row>
    <row r="236" spans="3:3">
      <c r="C236" s="1" t="s">
        <v>173</v>
      </c>
    </row>
    <row r="238" spans="3:3">
      <c r="C238" s="1" t="s">
        <v>158</v>
      </c>
    </row>
    <row r="239" spans="3:3">
      <c r="C239" s="1" t="s">
        <v>159</v>
      </c>
    </row>
    <row r="241" spans="3:3">
      <c r="C241" s="1" t="s">
        <v>160</v>
      </c>
    </row>
    <row r="242" spans="3:3">
      <c r="C242" s="1" t="s">
        <v>161</v>
      </c>
    </row>
    <row r="244" spans="8:8" hidden="1">
      <c r="H244" s="1" t="s">
        <v>2052</v>
      </c>
    </row>
    <row r="245" spans="3:8" hidden="1">
      <c r="C245" s="1" t="str">
        <f>C106</f>
        <v>City, University of London</v>
      </c>
      <c r="D245" s="2">
        <f>D106</f>
        <v>101</v>
      </c>
      <c r="E245" s="2">
        <f>E106</f>
        <v>1360</v>
      </c>
      <c r="F245" s="2">
        <f>F106</f>
        <v>1830</v>
      </c>
      <c r="G245" s="828">
        <f>G106</f>
        <v>0.42633228840125392</v>
      </c>
      <c r="H245" s="828">
        <f>F245/SUM(E245:F245)</f>
        <v>0.57366771159874608</v>
      </c>
    </row>
    <row r="246" spans="3:8" hidden="1">
      <c r="C246" s="1" t="str">
        <f>C86</f>
        <v>St George's, University of London</v>
      </c>
      <c r="D246" s="2">
        <f>D86</f>
        <v>81</v>
      </c>
      <c r="E246" s="2">
        <f>E86</f>
        <v>400</v>
      </c>
      <c r="F246" s="2">
        <f>F86</f>
        <v>450</v>
      </c>
      <c r="G246" s="828">
        <f>G86</f>
        <v>0.47058823529411764</v>
      </c>
      <c r="H246" s="828">
        <f>F246/SUM(E246:F246)</f>
        <v>0.52941176470588236</v>
      </c>
    </row>
    <row r="247" spans="3:7" hidden="1">
      <c r="C247" s="1" t="s">
        <v>2048</v>
      </c>
      <c r="D247" s="2">
        <f>D102</f>
        <v>97</v>
      </c>
      <c r="E247" s="2">
        <f>E246+E245</f>
        <v>1760</v>
      </c>
      <c r="F247" s="2">
        <f>F246+F245</f>
        <v>2280</v>
      </c>
      <c r="G247" s="828">
        <f>E247/(E247+F247)</f>
        <v>0.43564356435643564</v>
      </c>
    </row>
    <row r="248" spans="1:1" hidden="1">
      <c r="A248"/>
    </row>
    <row r="249" spans="4:4" hidden="1">
      <c r="D249" s="2" t="s">
        <v>2021</v>
      </c>
    </row>
    <row r="260" customHeight="1"/>
    <row r="261" customHeight="1"/>
    <row r="265" customHeight="1"/>
    <row r="266" customHeight="1"/>
    <row r="268" customHeight="1"/>
    <row r="270" customHeight="1"/>
    <row r="272" customHeight="1"/>
    <row r="273" customHeight="1"/>
    <row r="274" customHeight="1"/>
    <row r="275" customHeight="1"/>
    <row r="276" customHeight="1"/>
    <row r="277" customHeight="1"/>
    <row r="279" customHeight="1"/>
    <row r="281" customHeight="1"/>
    <row r="282" customHeight="1"/>
    <row r="283" customHeight="1"/>
    <row r="284" customHeight="1"/>
    <row r="285" customHeight="1"/>
    <row r="286" customHeight="1"/>
    <row r="288" customHeight="1"/>
    <row r="290" customHeight="1"/>
    <row r="291" customHeight="1"/>
    <row r="292" customHeight="1"/>
    <row r="293" customHeight="1"/>
    <row r="294" customHeight="1"/>
    <row r="295" customHeight="1"/>
    <row r="297" customHeight="1"/>
    <row r="299" customHeight="1"/>
    <row r="301" customHeight="1"/>
    <row r="303" customHeight="1"/>
    <row r="305" customHeight="1"/>
    <row r="307" customHeight="1"/>
    <row r="308" customHeight="1"/>
  </sheetData>
  <autoFilter ref="C5:H212"/>
  <mergeCells count="5">
    <mergeCell ref="C217:F217"/>
    <mergeCell ref="C2:I2"/>
    <mergeCell ref="D134:D212"/>
    <mergeCell ref="E134:E212"/>
    <mergeCell ref="G134:G212"/>
  </mergeCells>
  <hyperlinks>
    <hyperlink ref="C4" location="Contents!A1" display="Click here to return to contents"/>
  </hyperlinks>
  <pageMargins left="0.75" right="0.75" top="1" bottom="1" header="0.5" footer="0.5"/>
  <pageSetup paperSize="9" scale="24"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2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9">
    <tabColor theme="9" tint="0.79998168889431442"/>
    <pageSetUpPr fitToPage="1"/>
  </sheetPr>
  <dimension ref="A1:I306"/>
  <sheetViews>
    <sheetView topLeftCell="A1" view="normal" workbookViewId="0">
      <pane ySplit="5" topLeftCell="A72" activePane="bottomLeft" state="frozen"/>
      <selection pane="bottomLeft" activeCell="C85" sqref="C85"/>
    </sheetView>
  </sheetViews>
  <sheetFormatPr defaultColWidth="9.28515625" defaultRowHeight="16.5"/>
  <cols>
    <col min="1" max="1" width="8.5703125" style="1" customWidth="1"/>
    <col min="2" max="2" width="2.7109375" style="1" customWidth="1"/>
    <col min="3" max="3" width="56.7109375" style="1" customWidth="1"/>
    <col min="4" max="4" width="14.27734375" style="1" customWidth="1"/>
    <col min="5" max="5" width="13.7109375" style="1" customWidth="1"/>
    <col min="6" max="6" width="13" style="1" customWidth="1"/>
    <col min="7" max="8" width="18" style="1" customWidth="1"/>
    <col min="9" max="9" width="2.7109375" style="1" customWidth="1"/>
    <col min="10" max="16384" width="9.27734375" style="1" customWidth="1"/>
  </cols>
  <sheetData>
    <row r="1" ht="15" customHeight="1" thickBot="1"/>
    <row r="2" spans="2:9" customHeight="1">
      <c r="B2" s="4"/>
      <c r="C2" s="896" t="s">
        <v>1614</v>
      </c>
      <c r="D2" s="896"/>
      <c r="E2" s="896"/>
      <c r="F2" s="896"/>
      <c r="G2" s="896"/>
      <c r="H2" s="896"/>
      <c r="I2" s="897"/>
    </row>
    <row r="3" spans="2:9">
      <c r="B3" s="7"/>
      <c r="C3" s="13" t="s">
        <v>1991</v>
      </c>
      <c r="D3" s="2"/>
      <c r="E3" s="2"/>
      <c r="F3" s="2"/>
      <c r="G3" s="2"/>
      <c r="H3" s="2"/>
      <c r="I3" s="8"/>
    </row>
    <row r="4" spans="2:9" ht="26.25">
      <c r="B4" s="7"/>
      <c r="C4" s="376" t="s">
        <v>772</v>
      </c>
      <c r="D4" s="2"/>
      <c r="E4" s="2"/>
      <c r="F4" s="2"/>
      <c r="G4" s="95" t="s">
        <v>605</v>
      </c>
      <c r="H4" s="95"/>
      <c r="I4" s="8"/>
    </row>
    <row r="5" spans="2:9" ht="49.5">
      <c r="B5" s="7"/>
      <c r="C5" s="564" t="s">
        <v>222</v>
      </c>
      <c r="D5" s="217" t="s">
        <v>1613</v>
      </c>
      <c r="E5" s="217" t="s">
        <v>1985</v>
      </c>
      <c r="F5" s="217" t="s">
        <v>1986</v>
      </c>
      <c r="G5" s="217" t="s">
        <v>1987</v>
      </c>
      <c r="H5" s="217" t="s">
        <v>1966</v>
      </c>
      <c r="I5" s="8"/>
    </row>
    <row r="6" spans="2:9">
      <c r="B6" s="7"/>
      <c r="C6" s="144" t="s">
        <v>421</v>
      </c>
      <c r="D6" s="145">
        <v>1</v>
      </c>
      <c r="E6" s="146">
        <v>25</v>
      </c>
      <c r="F6" s="146"/>
      <c r="G6" s="139">
        <v>1</v>
      </c>
      <c r="H6" s="139"/>
      <c r="I6" s="8"/>
    </row>
    <row r="7" spans="2:9">
      <c r="B7" s="7"/>
      <c r="C7" s="144" t="s">
        <v>401</v>
      </c>
      <c r="D7" s="145">
        <v>2</v>
      </c>
      <c r="E7" s="146">
        <v>210</v>
      </c>
      <c r="F7" s="146">
        <v>75</v>
      </c>
      <c r="G7" s="139">
        <v>0.73684210526315785</v>
      </c>
      <c r="H7" s="139"/>
      <c r="I7" s="8"/>
    </row>
    <row r="8" spans="2:9">
      <c r="B8" s="7"/>
      <c r="C8" s="144" t="s">
        <v>429</v>
      </c>
      <c r="D8" s="145">
        <v>3</v>
      </c>
      <c r="E8" s="146">
        <v>75</v>
      </c>
      <c r="F8" s="146">
        <v>35</v>
      </c>
      <c r="G8" s="139">
        <v>0.68181818181818177</v>
      </c>
      <c r="H8" s="139"/>
      <c r="I8" s="8"/>
    </row>
    <row r="9" spans="2:9">
      <c r="B9" s="7"/>
      <c r="C9" s="144" t="s">
        <v>422</v>
      </c>
      <c r="D9" s="145">
        <v>4</v>
      </c>
      <c r="E9" s="146">
        <v>150</v>
      </c>
      <c r="F9" s="146">
        <v>80</v>
      </c>
      <c r="G9" s="139">
        <v>0.65217391304347827</v>
      </c>
      <c r="H9" s="139"/>
      <c r="I9" s="8"/>
    </row>
    <row r="10" spans="2:9">
      <c r="B10" s="7"/>
      <c r="C10" s="144" t="s">
        <v>600</v>
      </c>
      <c r="D10" s="145">
        <v>5</v>
      </c>
      <c r="E10" s="146">
        <v>405</v>
      </c>
      <c r="F10" s="146">
        <v>240</v>
      </c>
      <c r="G10" s="139">
        <v>0.627906976744186</v>
      </c>
      <c r="H10" s="139"/>
      <c r="I10" s="8"/>
    </row>
    <row r="11" spans="2:9">
      <c r="B11" s="7"/>
      <c r="C11" s="144" t="s">
        <v>377</v>
      </c>
      <c r="D11" s="145">
        <v>6</v>
      </c>
      <c r="E11" s="146">
        <v>895</v>
      </c>
      <c r="F11" s="146">
        <v>540</v>
      </c>
      <c r="G11" s="139">
        <v>0.62369337979094075</v>
      </c>
      <c r="H11" s="139"/>
      <c r="I11" s="8"/>
    </row>
    <row r="12" spans="2:9">
      <c r="B12" s="7"/>
      <c r="C12" s="144" t="s">
        <v>1074</v>
      </c>
      <c r="D12" s="145">
        <v>7</v>
      </c>
      <c r="E12" s="146">
        <v>90</v>
      </c>
      <c r="F12" s="146">
        <v>55</v>
      </c>
      <c r="G12" s="139">
        <v>0.62068965517241381</v>
      </c>
      <c r="H12" s="139"/>
      <c r="I12" s="8"/>
    </row>
    <row r="13" spans="2:9">
      <c r="B13" s="7"/>
      <c r="C13" s="144" t="s">
        <v>415</v>
      </c>
      <c r="D13" s="145">
        <v>8</v>
      </c>
      <c r="E13" s="146">
        <v>375</v>
      </c>
      <c r="F13" s="146">
        <v>230</v>
      </c>
      <c r="G13" s="139">
        <v>0.6198347107438017</v>
      </c>
      <c r="H13" s="139"/>
      <c r="I13" s="8"/>
    </row>
    <row r="14" spans="2:9">
      <c r="B14" s="7"/>
      <c r="C14" s="144" t="s">
        <v>416</v>
      </c>
      <c r="D14" s="145">
        <v>9</v>
      </c>
      <c r="E14" s="146">
        <v>285</v>
      </c>
      <c r="F14" s="146">
        <v>175</v>
      </c>
      <c r="G14" s="139">
        <v>0.61956521739130432</v>
      </c>
      <c r="H14" s="139"/>
      <c r="I14" s="8"/>
    </row>
    <row r="15" spans="2:9">
      <c r="B15" s="7"/>
      <c r="C15" s="144" t="s">
        <v>1135</v>
      </c>
      <c r="D15" s="145">
        <v>10</v>
      </c>
      <c r="E15" s="146">
        <v>95</v>
      </c>
      <c r="F15" s="146">
        <v>60</v>
      </c>
      <c r="G15" s="139">
        <v>0.61290322580645162</v>
      </c>
      <c r="H15" s="139"/>
      <c r="I15" s="8"/>
    </row>
    <row r="16" spans="2:9">
      <c r="B16" s="7"/>
      <c r="C16" s="144" t="s">
        <v>376</v>
      </c>
      <c r="D16" s="145">
        <v>11</v>
      </c>
      <c r="E16" s="146">
        <v>1025</v>
      </c>
      <c r="F16" s="146">
        <v>665</v>
      </c>
      <c r="G16" s="139">
        <v>0.606508875739645</v>
      </c>
      <c r="H16" s="139"/>
      <c r="I16" s="8"/>
    </row>
    <row r="17" spans="2:9">
      <c r="B17" s="7"/>
      <c r="C17" s="144" t="s">
        <v>343</v>
      </c>
      <c r="D17" s="145">
        <v>12</v>
      </c>
      <c r="E17" s="146">
        <v>1745</v>
      </c>
      <c r="F17" s="146">
        <v>1150</v>
      </c>
      <c r="G17" s="139">
        <v>0.60276338514680483</v>
      </c>
      <c r="H17" s="139"/>
      <c r="I17" s="8"/>
    </row>
    <row r="18" spans="2:9">
      <c r="B18" s="7"/>
      <c r="C18" s="144" t="s">
        <v>331</v>
      </c>
      <c r="D18" s="145">
        <v>13</v>
      </c>
      <c r="E18" s="146">
        <v>1975</v>
      </c>
      <c r="F18" s="146">
        <v>1315</v>
      </c>
      <c r="G18" s="139">
        <v>0.60030395136778114</v>
      </c>
      <c r="H18" s="139"/>
      <c r="I18" s="8"/>
    </row>
    <row r="19" spans="2:9">
      <c r="B19" s="7"/>
      <c r="C19" s="144" t="s">
        <v>971</v>
      </c>
      <c r="D19" s="145">
        <v>14</v>
      </c>
      <c r="E19" s="146">
        <v>150</v>
      </c>
      <c r="F19" s="146">
        <v>100</v>
      </c>
      <c r="G19" s="139">
        <v>0.6</v>
      </c>
      <c r="H19" s="139"/>
      <c r="I19" s="8"/>
    </row>
    <row r="20" spans="2:9">
      <c r="B20" s="7"/>
      <c r="C20" s="144" t="s">
        <v>220</v>
      </c>
      <c r="D20" s="145">
        <v>15</v>
      </c>
      <c r="E20" s="146">
        <v>4155</v>
      </c>
      <c r="F20" s="146">
        <v>2800</v>
      </c>
      <c r="G20" s="139">
        <v>0.597411933860532</v>
      </c>
      <c r="H20" s="733">
        <v>1</v>
      </c>
      <c r="I20" s="8"/>
    </row>
    <row r="21" spans="2:9">
      <c r="B21" s="7"/>
      <c r="C21" s="144" t="s">
        <v>371</v>
      </c>
      <c r="D21" s="145">
        <v>16</v>
      </c>
      <c r="E21" s="146">
        <v>855</v>
      </c>
      <c r="F21" s="146">
        <v>585</v>
      </c>
      <c r="G21" s="139">
        <v>0.59375</v>
      </c>
      <c r="H21" s="139"/>
      <c r="I21" s="8"/>
    </row>
    <row r="22" spans="2:9">
      <c r="B22" s="7"/>
      <c r="C22" s="144" t="s">
        <v>601</v>
      </c>
      <c r="D22" s="145">
        <v>17</v>
      </c>
      <c r="E22" s="146">
        <v>160</v>
      </c>
      <c r="F22" s="146">
        <v>110</v>
      </c>
      <c r="G22" s="139">
        <v>0.59259259259259256</v>
      </c>
      <c r="H22" s="139"/>
      <c r="I22" s="8"/>
    </row>
    <row r="23" spans="2:9">
      <c r="B23" s="7"/>
      <c r="C23" s="144" t="s">
        <v>625</v>
      </c>
      <c r="D23" s="145">
        <v>18</v>
      </c>
      <c r="E23" s="146">
        <v>180</v>
      </c>
      <c r="F23" s="146">
        <v>125</v>
      </c>
      <c r="G23" s="139">
        <v>0.5901639344262295</v>
      </c>
      <c r="H23" s="139"/>
      <c r="I23" s="8"/>
    </row>
    <row r="24" spans="2:9">
      <c r="B24" s="7"/>
      <c r="C24" s="144" t="s">
        <v>425</v>
      </c>
      <c r="D24" s="145">
        <v>19</v>
      </c>
      <c r="E24" s="146">
        <v>170</v>
      </c>
      <c r="F24" s="146">
        <v>120</v>
      </c>
      <c r="G24" s="139">
        <v>0.58620689655172409</v>
      </c>
      <c r="H24" s="139"/>
      <c r="I24" s="8"/>
    </row>
    <row r="25" spans="2:9">
      <c r="B25" s="7"/>
      <c r="C25" s="144" t="s">
        <v>341</v>
      </c>
      <c r="D25" s="145">
        <v>20</v>
      </c>
      <c r="E25" s="146">
        <v>1905</v>
      </c>
      <c r="F25" s="146">
        <v>1350</v>
      </c>
      <c r="G25" s="139">
        <v>0.58525345622119818</v>
      </c>
      <c r="H25" s="139"/>
      <c r="I25" s="8"/>
    </row>
    <row r="26" spans="2:9">
      <c r="B26" s="7"/>
      <c r="C26" s="144" t="s">
        <v>511</v>
      </c>
      <c r="D26" s="145">
        <v>21</v>
      </c>
      <c r="E26" s="146">
        <v>620</v>
      </c>
      <c r="F26" s="146">
        <v>440</v>
      </c>
      <c r="G26" s="139">
        <v>0.58490566037735847</v>
      </c>
      <c r="H26" s="139"/>
      <c r="I26" s="8"/>
    </row>
    <row r="27" spans="2:9">
      <c r="B27" s="7"/>
      <c r="C27" s="144" t="s">
        <v>249</v>
      </c>
      <c r="D27" s="145">
        <v>22</v>
      </c>
      <c r="E27" s="146">
        <v>1850</v>
      </c>
      <c r="F27" s="146">
        <v>1340</v>
      </c>
      <c r="G27" s="139">
        <v>0.57993730407523514</v>
      </c>
      <c r="H27" s="733">
        <v>2</v>
      </c>
      <c r="I27" s="8"/>
    </row>
    <row r="28" spans="2:9">
      <c r="B28" s="7"/>
      <c r="C28" s="144" t="s">
        <v>175</v>
      </c>
      <c r="D28" s="145">
        <v>23</v>
      </c>
      <c r="E28" s="146">
        <v>6855</v>
      </c>
      <c r="F28" s="146">
        <v>5020</v>
      </c>
      <c r="G28" s="139">
        <v>0.57726315789473681</v>
      </c>
      <c r="H28" s="733">
        <v>3</v>
      </c>
      <c r="I28" s="8"/>
    </row>
    <row r="29" spans="2:9">
      <c r="B29" s="7"/>
      <c r="C29" s="144" t="s">
        <v>215</v>
      </c>
      <c r="D29" s="145">
        <v>24</v>
      </c>
      <c r="E29" s="146">
        <v>4960</v>
      </c>
      <c r="F29" s="146">
        <v>3680</v>
      </c>
      <c r="G29" s="139">
        <v>0.57407407407407407</v>
      </c>
      <c r="H29" s="733">
        <v>4</v>
      </c>
      <c r="I29" s="8"/>
    </row>
    <row r="30" spans="2:9">
      <c r="B30" s="7"/>
      <c r="C30" s="144" t="s">
        <v>505</v>
      </c>
      <c r="D30" s="145">
        <v>25</v>
      </c>
      <c r="E30" s="146">
        <v>1055</v>
      </c>
      <c r="F30" s="146">
        <v>785</v>
      </c>
      <c r="G30" s="139">
        <v>0.57336956521739135</v>
      </c>
      <c r="H30" s="139"/>
      <c r="I30" s="8"/>
    </row>
    <row r="31" spans="2:9">
      <c r="B31" s="7"/>
      <c r="C31" s="144" t="s">
        <v>651</v>
      </c>
      <c r="D31" s="145">
        <v>26</v>
      </c>
      <c r="E31" s="146">
        <v>315</v>
      </c>
      <c r="F31" s="146">
        <v>235</v>
      </c>
      <c r="G31" s="139">
        <v>0.57272727272727275</v>
      </c>
      <c r="H31" s="139"/>
      <c r="I31" s="8"/>
    </row>
    <row r="32" spans="2:9">
      <c r="B32" s="7"/>
      <c r="C32" s="144" t="s">
        <v>596</v>
      </c>
      <c r="D32" s="145">
        <v>27</v>
      </c>
      <c r="E32" s="146">
        <v>610</v>
      </c>
      <c r="F32" s="146">
        <v>460</v>
      </c>
      <c r="G32" s="139">
        <v>0.57009345794392519</v>
      </c>
      <c r="H32" s="139"/>
      <c r="I32" s="8"/>
    </row>
    <row r="33" spans="2:9">
      <c r="B33" s="7"/>
      <c r="C33" s="144" t="s">
        <v>355</v>
      </c>
      <c r="D33" s="145">
        <v>28</v>
      </c>
      <c r="E33" s="146">
        <v>885</v>
      </c>
      <c r="F33" s="146">
        <v>670</v>
      </c>
      <c r="G33" s="139">
        <v>0.56913183279742763</v>
      </c>
      <c r="H33" s="139"/>
      <c r="I33" s="8"/>
    </row>
    <row r="34" spans="2:9">
      <c r="B34" s="7"/>
      <c r="C34" s="144" t="s">
        <v>219</v>
      </c>
      <c r="D34" s="145">
        <v>29</v>
      </c>
      <c r="E34" s="146">
        <v>3355</v>
      </c>
      <c r="F34" s="146">
        <v>2550</v>
      </c>
      <c r="G34" s="139">
        <v>0.56816257408975446</v>
      </c>
      <c r="H34" s="733">
        <v>5</v>
      </c>
      <c r="I34" s="8"/>
    </row>
    <row r="35" spans="2:9">
      <c r="B35" s="7"/>
      <c r="C35" s="144" t="s">
        <v>362</v>
      </c>
      <c r="D35" s="145">
        <v>30</v>
      </c>
      <c r="E35" s="146">
        <v>1180</v>
      </c>
      <c r="F35" s="146">
        <v>905</v>
      </c>
      <c r="G35" s="139">
        <v>0.565947242206235</v>
      </c>
      <c r="H35" s="733"/>
      <c r="I35" s="8"/>
    </row>
    <row r="36" spans="2:9">
      <c r="B36" s="7"/>
      <c r="C36" s="144" t="s">
        <v>393</v>
      </c>
      <c r="D36" s="145">
        <v>31</v>
      </c>
      <c r="E36" s="146">
        <v>835</v>
      </c>
      <c r="F36" s="146">
        <v>645</v>
      </c>
      <c r="G36" s="139">
        <v>0.56418918918918914</v>
      </c>
      <c r="H36" s="733"/>
      <c r="I36" s="8"/>
    </row>
    <row r="37" spans="2:9">
      <c r="B37" s="7"/>
      <c r="C37" s="144" t="s">
        <v>354</v>
      </c>
      <c r="D37" s="145">
        <v>32</v>
      </c>
      <c r="E37" s="146">
        <v>925</v>
      </c>
      <c r="F37" s="146">
        <v>720</v>
      </c>
      <c r="G37" s="139">
        <v>0.56231003039513683</v>
      </c>
      <c r="H37" s="139"/>
      <c r="I37" s="8"/>
    </row>
    <row r="38" spans="2:9">
      <c r="B38" s="7"/>
      <c r="C38" s="144" t="s">
        <v>1294</v>
      </c>
      <c r="D38" s="145">
        <v>33</v>
      </c>
      <c r="E38" s="146">
        <v>1605</v>
      </c>
      <c r="F38" s="146">
        <v>1255</v>
      </c>
      <c r="G38" s="139">
        <v>0.56118881118881114</v>
      </c>
      <c r="H38" s="139"/>
      <c r="I38" s="8"/>
    </row>
    <row r="39" spans="2:9">
      <c r="B39" s="7"/>
      <c r="C39" s="144" t="s">
        <v>396</v>
      </c>
      <c r="D39" s="145">
        <v>34</v>
      </c>
      <c r="E39" s="146">
        <v>940</v>
      </c>
      <c r="F39" s="146">
        <v>740</v>
      </c>
      <c r="G39" s="139">
        <v>0.55952380952380953</v>
      </c>
      <c r="H39" s="139"/>
      <c r="I39" s="8"/>
    </row>
    <row r="40" spans="2:9">
      <c r="B40" s="7"/>
      <c r="C40" s="144" t="s">
        <v>212</v>
      </c>
      <c r="D40" s="145">
        <v>35</v>
      </c>
      <c r="E40" s="146">
        <v>4365</v>
      </c>
      <c r="F40" s="146">
        <v>3450</v>
      </c>
      <c r="G40" s="139">
        <v>0.55854126679462568</v>
      </c>
      <c r="H40" s="733">
        <v>6</v>
      </c>
      <c r="I40" s="8"/>
    </row>
    <row r="41" spans="2:9">
      <c r="B41" s="7"/>
      <c r="C41" s="144" t="s">
        <v>358</v>
      </c>
      <c r="D41" s="145">
        <v>36</v>
      </c>
      <c r="E41" s="146">
        <v>1495</v>
      </c>
      <c r="F41" s="146">
        <v>1190</v>
      </c>
      <c r="G41" s="139">
        <v>0.55679702048417135</v>
      </c>
      <c r="H41" s="139"/>
      <c r="I41" s="8"/>
    </row>
    <row r="42" spans="2:9">
      <c r="B42" s="7"/>
      <c r="C42" s="144" t="s">
        <v>322</v>
      </c>
      <c r="D42" s="145">
        <v>37</v>
      </c>
      <c r="E42" s="146">
        <v>1990</v>
      </c>
      <c r="F42" s="146">
        <v>1585</v>
      </c>
      <c r="G42" s="139">
        <v>0.55664335664335662</v>
      </c>
      <c r="H42" s="139"/>
      <c r="I42" s="8"/>
    </row>
    <row r="43" spans="2:9">
      <c r="B43" s="7"/>
      <c r="C43" s="144" t="s">
        <v>381</v>
      </c>
      <c r="D43" s="145">
        <v>38</v>
      </c>
      <c r="E43" s="146">
        <v>900</v>
      </c>
      <c r="F43" s="146">
        <v>725</v>
      </c>
      <c r="G43" s="139">
        <v>0.55384615384615388</v>
      </c>
      <c r="H43" s="139"/>
      <c r="I43" s="8"/>
    </row>
    <row r="44" spans="2:9">
      <c r="B44" s="7"/>
      <c r="C44" s="144" t="s">
        <v>351</v>
      </c>
      <c r="D44" s="145">
        <v>39</v>
      </c>
      <c r="E44" s="146">
        <v>1185</v>
      </c>
      <c r="F44" s="146">
        <v>955</v>
      </c>
      <c r="G44" s="139">
        <v>0.55373831775700932</v>
      </c>
      <c r="H44" s="139"/>
      <c r="I44" s="8"/>
    </row>
    <row r="45" spans="2:9">
      <c r="B45" s="7"/>
      <c r="C45" s="144" t="s">
        <v>1946</v>
      </c>
      <c r="D45" s="145">
        <v>40</v>
      </c>
      <c r="E45" s="146">
        <v>285</v>
      </c>
      <c r="F45" s="146">
        <v>230</v>
      </c>
      <c r="G45" s="139">
        <v>0.55339805825242716</v>
      </c>
      <c r="H45" s="733"/>
      <c r="I45" s="8"/>
    </row>
    <row r="46" spans="2:9">
      <c r="B46" s="7"/>
      <c r="C46" s="144" t="s">
        <v>327</v>
      </c>
      <c r="D46" s="145">
        <v>41</v>
      </c>
      <c r="E46" s="146">
        <v>1925</v>
      </c>
      <c r="F46" s="146">
        <v>1555</v>
      </c>
      <c r="G46" s="670">
        <v>0.55316091954022983</v>
      </c>
      <c r="H46" s="670"/>
      <c r="I46" s="8"/>
    </row>
    <row r="47" spans="2:9">
      <c r="B47" s="7"/>
      <c r="C47" s="144" t="s">
        <v>652</v>
      </c>
      <c r="D47" s="145">
        <v>42</v>
      </c>
      <c r="E47" s="146">
        <v>365</v>
      </c>
      <c r="F47" s="146">
        <v>295</v>
      </c>
      <c r="G47" s="670">
        <v>0.553030303030303</v>
      </c>
      <c r="H47" s="670"/>
      <c r="I47" s="8"/>
    </row>
    <row r="48" spans="2:9">
      <c r="B48" s="7"/>
      <c r="C48" s="144" t="s">
        <v>655</v>
      </c>
      <c r="D48" s="145">
        <v>43</v>
      </c>
      <c r="E48" s="146">
        <v>745</v>
      </c>
      <c r="F48" s="146">
        <v>605</v>
      </c>
      <c r="G48" s="139">
        <v>0.55185185185185182</v>
      </c>
      <c r="H48" s="733"/>
      <c r="I48" s="8"/>
    </row>
    <row r="49" spans="2:9">
      <c r="B49" s="7"/>
      <c r="C49" s="144" t="s">
        <v>744</v>
      </c>
      <c r="D49" s="145">
        <v>44</v>
      </c>
      <c r="E49" s="146">
        <v>305</v>
      </c>
      <c r="F49" s="146">
        <v>250</v>
      </c>
      <c r="G49" s="139">
        <v>0.5495495495495496</v>
      </c>
      <c r="H49" s="139"/>
      <c r="I49" s="8"/>
    </row>
    <row r="50" spans="2:9">
      <c r="B50" s="7"/>
      <c r="C50" s="144" t="s">
        <v>180</v>
      </c>
      <c r="D50" s="145">
        <v>45</v>
      </c>
      <c r="E50" s="146">
        <v>2530</v>
      </c>
      <c r="F50" s="146">
        <v>2080</v>
      </c>
      <c r="G50" s="139">
        <v>0.5488069414316703</v>
      </c>
      <c r="H50" s="733">
        <v>7</v>
      </c>
      <c r="I50" s="8"/>
    </row>
    <row r="51" spans="2:9">
      <c r="B51" s="7"/>
      <c r="C51" s="144" t="s">
        <v>746</v>
      </c>
      <c r="D51" s="145">
        <v>46</v>
      </c>
      <c r="E51" s="146">
        <v>1280</v>
      </c>
      <c r="F51" s="146">
        <v>1055</v>
      </c>
      <c r="G51" s="139">
        <v>0.54817987152034264</v>
      </c>
      <c r="H51" s="139"/>
      <c r="I51" s="8"/>
    </row>
    <row r="52" spans="2:9">
      <c r="B52" s="7"/>
      <c r="C52" s="144" t="s">
        <v>326</v>
      </c>
      <c r="D52" s="145">
        <v>47</v>
      </c>
      <c r="E52" s="146">
        <v>1775</v>
      </c>
      <c r="F52" s="146">
        <v>1480</v>
      </c>
      <c r="G52" s="139">
        <v>0.54531490015360984</v>
      </c>
      <c r="H52" s="139"/>
      <c r="I52" s="8"/>
    </row>
    <row r="53" spans="2:9">
      <c r="B53" s="7"/>
      <c r="C53" s="144" t="s">
        <v>773</v>
      </c>
      <c r="D53" s="145">
        <v>48</v>
      </c>
      <c r="E53" s="146">
        <v>490</v>
      </c>
      <c r="F53" s="146">
        <v>410</v>
      </c>
      <c r="G53" s="139">
        <v>0.5444444444444444</v>
      </c>
      <c r="H53" s="139"/>
      <c r="I53" s="8"/>
    </row>
    <row r="54" spans="2:9">
      <c r="B54" s="7"/>
      <c r="C54" s="144" t="s">
        <v>328</v>
      </c>
      <c r="D54" s="145">
        <v>49</v>
      </c>
      <c r="E54" s="146">
        <v>2285</v>
      </c>
      <c r="F54" s="146">
        <v>1925</v>
      </c>
      <c r="G54" s="139">
        <v>0.54275534441805229</v>
      </c>
      <c r="H54" s="139"/>
      <c r="I54" s="8"/>
    </row>
    <row r="55" spans="2:9">
      <c r="B55" s="7"/>
      <c r="C55" s="144" t="s">
        <v>332</v>
      </c>
      <c r="D55" s="145">
        <v>50</v>
      </c>
      <c r="E55" s="146">
        <v>1525</v>
      </c>
      <c r="F55" s="146">
        <v>1285</v>
      </c>
      <c r="G55" s="139">
        <v>0.54270462633451955</v>
      </c>
      <c r="H55" s="139"/>
      <c r="I55" s="8"/>
    </row>
    <row r="56" spans="2:9">
      <c r="B56" s="7"/>
      <c r="C56" s="144" t="s">
        <v>325</v>
      </c>
      <c r="D56" s="145">
        <v>51</v>
      </c>
      <c r="E56" s="146">
        <v>2045</v>
      </c>
      <c r="F56" s="146">
        <v>1735</v>
      </c>
      <c r="G56" s="139">
        <v>0.541005291005291</v>
      </c>
      <c r="H56" s="139"/>
      <c r="I56" s="8"/>
    </row>
    <row r="57" spans="2:9">
      <c r="B57" s="7"/>
      <c r="C57" s="144" t="s">
        <v>179</v>
      </c>
      <c r="D57" s="145">
        <v>52</v>
      </c>
      <c r="E57" s="146">
        <v>3190</v>
      </c>
      <c r="F57" s="146">
        <v>2710</v>
      </c>
      <c r="G57" s="139">
        <v>0.54067796610169494</v>
      </c>
      <c r="H57" s="733">
        <v>8</v>
      </c>
      <c r="I57" s="8"/>
    </row>
    <row r="58" spans="2:9">
      <c r="B58" s="7"/>
      <c r="C58" s="144" t="s">
        <v>350</v>
      </c>
      <c r="D58" s="145">
        <v>53</v>
      </c>
      <c r="E58" s="146">
        <v>1965</v>
      </c>
      <c r="F58" s="146">
        <v>1670</v>
      </c>
      <c r="G58" s="139">
        <v>0.54057771664374143</v>
      </c>
      <c r="H58" s="139"/>
      <c r="I58" s="8"/>
    </row>
    <row r="59" spans="2:9">
      <c r="B59" s="7"/>
      <c r="C59" s="144" t="s">
        <v>176</v>
      </c>
      <c r="D59" s="145">
        <v>54</v>
      </c>
      <c r="E59" s="146">
        <v>4035</v>
      </c>
      <c r="F59" s="146">
        <v>3440</v>
      </c>
      <c r="G59" s="139">
        <v>0.539799331103679</v>
      </c>
      <c r="H59" s="733">
        <v>9</v>
      </c>
      <c r="I59" s="8"/>
    </row>
    <row r="60" spans="2:9">
      <c r="B60" s="7"/>
      <c r="C60" s="144" t="s">
        <v>344</v>
      </c>
      <c r="D60" s="145">
        <v>55</v>
      </c>
      <c r="E60" s="146">
        <v>1755</v>
      </c>
      <c r="F60" s="146">
        <v>1500</v>
      </c>
      <c r="G60" s="139">
        <v>0.53917050691244239</v>
      </c>
      <c r="H60" s="139"/>
      <c r="I60" s="8"/>
    </row>
    <row r="61" spans="2:9">
      <c r="B61" s="7"/>
      <c r="C61" s="144" t="s">
        <v>390</v>
      </c>
      <c r="D61" s="145">
        <v>56</v>
      </c>
      <c r="E61" s="146">
        <v>605</v>
      </c>
      <c r="F61" s="146">
        <v>520</v>
      </c>
      <c r="G61" s="139">
        <v>0.5377777777777778</v>
      </c>
      <c r="H61" s="139"/>
      <c r="I61" s="8"/>
    </row>
    <row r="62" spans="2:9">
      <c r="B62" s="7"/>
      <c r="C62" s="144" t="s">
        <v>383</v>
      </c>
      <c r="D62" s="145">
        <v>57</v>
      </c>
      <c r="E62" s="146">
        <v>875</v>
      </c>
      <c r="F62" s="146">
        <v>755</v>
      </c>
      <c r="G62" s="139">
        <v>0.53680981595092025</v>
      </c>
      <c r="H62" s="139"/>
      <c r="I62" s="8"/>
    </row>
    <row r="63" spans="2:9">
      <c r="B63" s="7"/>
      <c r="C63" s="144" t="s">
        <v>391</v>
      </c>
      <c r="D63" s="145">
        <v>58</v>
      </c>
      <c r="E63" s="146">
        <v>475</v>
      </c>
      <c r="F63" s="146">
        <v>410</v>
      </c>
      <c r="G63" s="139">
        <v>0.536723163841808</v>
      </c>
      <c r="H63" s="139"/>
      <c r="I63" s="8"/>
    </row>
    <row r="64" spans="2:9">
      <c r="B64" s="7"/>
      <c r="C64" s="144" t="s">
        <v>405</v>
      </c>
      <c r="D64" s="145">
        <v>59</v>
      </c>
      <c r="E64" s="146">
        <v>525</v>
      </c>
      <c r="F64" s="146">
        <v>455</v>
      </c>
      <c r="G64" s="139">
        <v>0.5357142857142857</v>
      </c>
      <c r="H64" s="733"/>
      <c r="I64" s="8"/>
    </row>
    <row r="65" spans="2:9">
      <c r="B65" s="7"/>
      <c r="C65" s="144" t="s">
        <v>654</v>
      </c>
      <c r="D65" s="145">
        <v>60</v>
      </c>
      <c r="E65" s="146">
        <v>1110</v>
      </c>
      <c r="F65" s="146">
        <v>965</v>
      </c>
      <c r="G65" s="139">
        <v>0.53493975903614455</v>
      </c>
      <c r="H65" s="139"/>
      <c r="I65" s="8"/>
    </row>
    <row r="66" spans="2:9">
      <c r="B66" s="7"/>
      <c r="C66" s="144" t="s">
        <v>373</v>
      </c>
      <c r="D66" s="145">
        <v>61</v>
      </c>
      <c r="E66" s="146">
        <v>775</v>
      </c>
      <c r="F66" s="146">
        <v>675</v>
      </c>
      <c r="G66" s="139">
        <v>0.53448275862068961</v>
      </c>
      <c r="H66" s="139"/>
      <c r="I66" s="8"/>
    </row>
    <row r="67" spans="2:9">
      <c r="B67" s="7"/>
      <c r="C67" s="144" t="s">
        <v>182</v>
      </c>
      <c r="D67" s="145">
        <v>62</v>
      </c>
      <c r="E67" s="146">
        <v>2265</v>
      </c>
      <c r="F67" s="146">
        <v>2010</v>
      </c>
      <c r="G67" s="139">
        <v>0.52982456140350875</v>
      </c>
      <c r="H67" s="733">
        <v>10</v>
      </c>
      <c r="I67" s="8"/>
    </row>
    <row r="68" spans="2:9">
      <c r="B68" s="7"/>
      <c r="C68" s="144" t="s">
        <v>333</v>
      </c>
      <c r="D68" s="145">
        <v>63</v>
      </c>
      <c r="E68" s="146">
        <v>1475</v>
      </c>
      <c r="F68" s="146">
        <v>1310</v>
      </c>
      <c r="G68" s="139">
        <v>0.52962298025134646</v>
      </c>
      <c r="H68" s="139"/>
      <c r="I68" s="8"/>
    </row>
    <row r="69" spans="2:9">
      <c r="B69" s="7"/>
      <c r="C69" s="144" t="s">
        <v>216</v>
      </c>
      <c r="D69" s="145">
        <v>64</v>
      </c>
      <c r="E69" s="146">
        <v>3155</v>
      </c>
      <c r="F69" s="146">
        <v>2820</v>
      </c>
      <c r="G69" s="139">
        <v>0.52803347280334723</v>
      </c>
      <c r="H69" s="733">
        <v>11</v>
      </c>
      <c r="I69" s="8"/>
    </row>
    <row r="70" spans="2:9">
      <c r="B70" s="7"/>
      <c r="C70" s="144" t="s">
        <v>363</v>
      </c>
      <c r="D70" s="145">
        <v>65</v>
      </c>
      <c r="E70" s="146">
        <v>1295</v>
      </c>
      <c r="F70" s="146">
        <v>1160</v>
      </c>
      <c r="G70" s="139">
        <v>0.52749490835030555</v>
      </c>
      <c r="H70" s="139"/>
      <c r="I70" s="8"/>
    </row>
    <row r="71" spans="2:9">
      <c r="B71" s="7"/>
      <c r="C71" s="144" t="s">
        <v>174</v>
      </c>
      <c r="D71" s="145">
        <v>66</v>
      </c>
      <c r="E71" s="146">
        <v>5675</v>
      </c>
      <c r="F71" s="146">
        <v>5105</v>
      </c>
      <c r="G71" s="139">
        <v>0.52643784786641934</v>
      </c>
      <c r="H71" s="733">
        <v>12</v>
      </c>
      <c r="I71" s="8"/>
    </row>
    <row r="72" spans="2:9">
      <c r="B72" s="7"/>
      <c r="C72" s="144" t="s">
        <v>996</v>
      </c>
      <c r="D72" s="145">
        <v>67</v>
      </c>
      <c r="E72" s="146">
        <v>150</v>
      </c>
      <c r="F72" s="146">
        <v>135</v>
      </c>
      <c r="G72" s="139">
        <v>0.52631578947368418</v>
      </c>
      <c r="H72" s="139"/>
      <c r="I72" s="8"/>
    </row>
    <row r="73" spans="2:9">
      <c r="B73" s="7"/>
      <c r="C73" s="144" t="s">
        <v>1859</v>
      </c>
      <c r="D73" s="145">
        <v>68</v>
      </c>
      <c r="E73" s="146">
        <v>155</v>
      </c>
      <c r="F73" s="146">
        <v>140</v>
      </c>
      <c r="G73" s="139">
        <v>0.52542372881355937</v>
      </c>
      <c r="H73" s="139"/>
      <c r="I73" s="8"/>
    </row>
    <row r="74" spans="2:9">
      <c r="B74" s="7"/>
      <c r="C74" s="144" t="s">
        <v>213</v>
      </c>
      <c r="D74" s="145">
        <v>69</v>
      </c>
      <c r="E74" s="146">
        <v>6085</v>
      </c>
      <c r="F74" s="146">
        <v>5530</v>
      </c>
      <c r="G74" s="139">
        <v>0.52389151958674129</v>
      </c>
      <c r="H74" s="733">
        <v>13</v>
      </c>
      <c r="I74" s="8"/>
    </row>
    <row r="75" spans="2:9">
      <c r="B75" s="7"/>
      <c r="C75" s="144" t="s">
        <v>407</v>
      </c>
      <c r="D75" s="145">
        <v>70</v>
      </c>
      <c r="E75" s="146">
        <v>490</v>
      </c>
      <c r="F75" s="146">
        <v>450</v>
      </c>
      <c r="G75" s="139">
        <v>0.52127659574468088</v>
      </c>
      <c r="H75" s="733"/>
      <c r="I75" s="8"/>
    </row>
    <row r="76" spans="2:9">
      <c r="B76" s="7"/>
      <c r="C76" s="144" t="s">
        <v>348</v>
      </c>
      <c r="D76" s="145">
        <v>71</v>
      </c>
      <c r="E76" s="146">
        <v>1050</v>
      </c>
      <c r="F76" s="146">
        <v>965</v>
      </c>
      <c r="G76" s="139">
        <v>0.52109181141439209</v>
      </c>
      <c r="H76" s="733"/>
      <c r="I76" s="8"/>
    </row>
    <row r="77" spans="2:9">
      <c r="B77" s="7"/>
      <c r="C77" s="144" t="s">
        <v>177</v>
      </c>
      <c r="D77" s="145">
        <v>72</v>
      </c>
      <c r="E77" s="146">
        <v>3285</v>
      </c>
      <c r="F77" s="146">
        <v>3050</v>
      </c>
      <c r="G77" s="139">
        <v>0.51854775059194946</v>
      </c>
      <c r="H77" s="733">
        <v>14</v>
      </c>
      <c r="I77" s="8"/>
    </row>
    <row r="78" spans="2:9">
      <c r="B78" s="7"/>
      <c r="C78" s="144" t="s">
        <v>670</v>
      </c>
      <c r="D78" s="145">
        <v>73</v>
      </c>
      <c r="E78" s="146">
        <v>215</v>
      </c>
      <c r="F78" s="146">
        <v>200</v>
      </c>
      <c r="G78" s="139">
        <v>0.51807228915662651</v>
      </c>
      <c r="H78" s="733"/>
      <c r="I78" s="8"/>
    </row>
    <row r="79" spans="2:9">
      <c r="B79" s="7"/>
      <c r="C79" s="144" t="s">
        <v>395</v>
      </c>
      <c r="D79" s="145">
        <v>74</v>
      </c>
      <c r="E79" s="146">
        <v>690</v>
      </c>
      <c r="F79" s="146">
        <v>645</v>
      </c>
      <c r="G79" s="139">
        <v>0.5168539325842697</v>
      </c>
      <c r="H79" s="139"/>
      <c r="I79" s="8"/>
    </row>
    <row r="80" spans="2:9">
      <c r="B80" s="7"/>
      <c r="C80" s="144" t="s">
        <v>218</v>
      </c>
      <c r="D80" s="145">
        <v>75</v>
      </c>
      <c r="E80" s="146">
        <v>7230</v>
      </c>
      <c r="F80" s="146">
        <v>6760</v>
      </c>
      <c r="G80" s="139">
        <v>0.51679771265189423</v>
      </c>
      <c r="H80" s="733">
        <v>15</v>
      </c>
      <c r="I80" s="8"/>
    </row>
    <row r="81" spans="2:9">
      <c r="B81" s="7"/>
      <c r="C81" s="144" t="s">
        <v>324</v>
      </c>
      <c r="D81" s="145">
        <v>76</v>
      </c>
      <c r="E81" s="146">
        <v>2070</v>
      </c>
      <c r="F81" s="146">
        <v>1960</v>
      </c>
      <c r="G81" s="139">
        <v>0.51364764267990071</v>
      </c>
      <c r="H81" s="733"/>
      <c r="I81" s="8"/>
    </row>
    <row r="82" spans="2:9">
      <c r="B82" s="7"/>
      <c r="C82" s="144" t="s">
        <v>379</v>
      </c>
      <c r="D82" s="145">
        <v>77</v>
      </c>
      <c r="E82" s="146">
        <v>1025</v>
      </c>
      <c r="F82" s="146">
        <v>985</v>
      </c>
      <c r="G82" s="139">
        <v>0.50995024875621886</v>
      </c>
      <c r="H82" s="733"/>
      <c r="I82" s="8"/>
    </row>
    <row r="83" spans="2:9">
      <c r="B83" s="7"/>
      <c r="C83" s="144" t="s">
        <v>369</v>
      </c>
      <c r="D83" s="145">
        <v>78</v>
      </c>
      <c r="E83" s="146">
        <v>830</v>
      </c>
      <c r="F83" s="146">
        <v>800</v>
      </c>
      <c r="G83" s="139">
        <v>0.50920245398773</v>
      </c>
      <c r="H83" s="139"/>
      <c r="I83" s="8"/>
    </row>
    <row r="84" spans="2:9">
      <c r="B84" s="7"/>
      <c r="C84" s="144" t="s">
        <v>372</v>
      </c>
      <c r="D84" s="145">
        <v>79</v>
      </c>
      <c r="E84" s="146">
        <v>530</v>
      </c>
      <c r="F84" s="146">
        <v>515</v>
      </c>
      <c r="G84" s="139">
        <v>0.507177033492823</v>
      </c>
      <c r="H84" s="139"/>
      <c r="I84" s="8"/>
    </row>
    <row r="85" spans="2:9">
      <c r="B85" s="7"/>
      <c r="C85" s="149" t="s">
        <v>546</v>
      </c>
      <c r="D85" s="228">
        <v>80</v>
      </c>
      <c r="E85" s="228">
        <v>380</v>
      </c>
      <c r="F85" s="228">
        <v>370</v>
      </c>
      <c r="G85" s="140">
        <v>0.50666666666666671</v>
      </c>
      <c r="H85" s="140"/>
      <c r="I85" s="8"/>
    </row>
    <row r="86" spans="2:9">
      <c r="B86" s="7"/>
      <c r="C86" s="144" t="s">
        <v>274</v>
      </c>
      <c r="D86" s="145">
        <v>81</v>
      </c>
      <c r="E86" s="146">
        <v>2930</v>
      </c>
      <c r="F86" s="146">
        <v>2855</v>
      </c>
      <c r="G86" s="139">
        <v>0.50648228176318066</v>
      </c>
      <c r="H86" s="733">
        <v>16</v>
      </c>
      <c r="I86" s="8"/>
    </row>
    <row r="87" spans="2:9">
      <c r="B87" s="7"/>
      <c r="C87" s="144" t="s">
        <v>346</v>
      </c>
      <c r="D87" s="145">
        <v>82</v>
      </c>
      <c r="E87" s="146">
        <v>1445</v>
      </c>
      <c r="F87" s="146">
        <v>1410</v>
      </c>
      <c r="G87" s="139">
        <v>0.50612959719789841</v>
      </c>
      <c r="H87" s="733"/>
      <c r="I87" s="8"/>
    </row>
    <row r="88" spans="2:9">
      <c r="B88" s="7"/>
      <c r="C88" s="144" t="s">
        <v>397</v>
      </c>
      <c r="D88" s="145">
        <v>83</v>
      </c>
      <c r="E88" s="146">
        <v>460</v>
      </c>
      <c r="F88" s="146">
        <v>450</v>
      </c>
      <c r="G88" s="139">
        <v>0.50549450549450547</v>
      </c>
      <c r="H88" s="733"/>
      <c r="I88" s="8"/>
    </row>
    <row r="89" spans="2:9">
      <c r="B89" s="7"/>
      <c r="C89" s="144" t="s">
        <v>214</v>
      </c>
      <c r="D89" s="145">
        <v>84</v>
      </c>
      <c r="E89" s="146">
        <v>4065</v>
      </c>
      <c r="F89" s="146">
        <v>4010</v>
      </c>
      <c r="G89" s="139">
        <v>0.503405572755418</v>
      </c>
      <c r="H89" s="733">
        <v>17</v>
      </c>
      <c r="I89" s="8"/>
    </row>
    <row r="90" spans="2:9">
      <c r="B90" s="7"/>
      <c r="C90" s="144" t="s">
        <v>410</v>
      </c>
      <c r="D90" s="145">
        <v>85</v>
      </c>
      <c r="E90" s="146">
        <v>475</v>
      </c>
      <c r="F90" s="146">
        <v>470</v>
      </c>
      <c r="G90" s="139">
        <v>0.50264550264550267</v>
      </c>
      <c r="H90" s="139"/>
      <c r="I90" s="8"/>
    </row>
    <row r="91" spans="2:9">
      <c r="B91" s="7"/>
      <c r="C91" s="144" t="s">
        <v>329</v>
      </c>
      <c r="D91" s="145">
        <v>86</v>
      </c>
      <c r="E91" s="146">
        <v>1595</v>
      </c>
      <c r="F91" s="146">
        <v>1580</v>
      </c>
      <c r="G91" s="139">
        <v>0.5023622047244094</v>
      </c>
      <c r="H91" s="139"/>
      <c r="I91" s="8"/>
    </row>
    <row r="92" spans="2:9">
      <c r="B92" s="7"/>
      <c r="C92" s="144" t="s">
        <v>374</v>
      </c>
      <c r="D92" s="145" t="s">
        <v>549</v>
      </c>
      <c r="E92" s="146">
        <v>815</v>
      </c>
      <c r="F92" s="146">
        <v>815</v>
      </c>
      <c r="G92" s="139">
        <v>0.5</v>
      </c>
      <c r="H92" s="139"/>
      <c r="I92" s="8"/>
    </row>
    <row r="93" spans="2:9">
      <c r="B93" s="7"/>
      <c r="C93" s="144" t="s">
        <v>342</v>
      </c>
      <c r="D93" s="145" t="s">
        <v>549</v>
      </c>
      <c r="E93" s="146">
        <v>1235</v>
      </c>
      <c r="F93" s="146">
        <v>1235</v>
      </c>
      <c r="G93" s="139">
        <v>0.5</v>
      </c>
      <c r="H93" s="139"/>
      <c r="I93" s="8"/>
    </row>
    <row r="94" spans="2:9">
      <c r="B94" s="7"/>
      <c r="C94" s="144" t="s">
        <v>413</v>
      </c>
      <c r="D94" s="145" t="s">
        <v>549</v>
      </c>
      <c r="E94" s="146">
        <v>690</v>
      </c>
      <c r="F94" s="146">
        <v>690</v>
      </c>
      <c r="G94" s="139">
        <v>0.5</v>
      </c>
      <c r="H94" s="733"/>
      <c r="I94" s="8"/>
    </row>
    <row r="95" spans="2:9">
      <c r="B95" s="7"/>
      <c r="C95" s="144" t="s">
        <v>387</v>
      </c>
      <c r="D95" s="145">
        <v>90</v>
      </c>
      <c r="E95" s="146">
        <v>715</v>
      </c>
      <c r="F95" s="146">
        <v>725</v>
      </c>
      <c r="G95" s="139">
        <v>0.49652777777777779</v>
      </c>
      <c r="H95" s="139"/>
      <c r="I95" s="8"/>
    </row>
    <row r="96" spans="2:9">
      <c r="B96" s="7"/>
      <c r="C96" s="144" t="s">
        <v>368</v>
      </c>
      <c r="D96" s="145">
        <v>91</v>
      </c>
      <c r="E96" s="146">
        <v>860</v>
      </c>
      <c r="F96" s="146">
        <v>880</v>
      </c>
      <c r="G96" s="139">
        <v>0.4942528735632184</v>
      </c>
      <c r="H96" s="139"/>
      <c r="I96" s="8"/>
    </row>
    <row r="97" spans="2:9">
      <c r="B97" s="7"/>
      <c r="C97" s="144" t="s">
        <v>352</v>
      </c>
      <c r="D97" s="145">
        <v>92</v>
      </c>
      <c r="E97" s="146">
        <v>1040</v>
      </c>
      <c r="F97" s="146">
        <v>1065</v>
      </c>
      <c r="G97" s="139">
        <v>0.49406175771971494</v>
      </c>
      <c r="H97" s="139"/>
      <c r="I97" s="8"/>
    </row>
    <row r="98" spans="2:9">
      <c r="B98" s="7"/>
      <c r="C98" s="144" t="s">
        <v>330</v>
      </c>
      <c r="D98" s="145">
        <v>93</v>
      </c>
      <c r="E98" s="146">
        <v>1820</v>
      </c>
      <c r="F98" s="146">
        <v>1865</v>
      </c>
      <c r="G98" s="139">
        <v>0.49389416553595655</v>
      </c>
      <c r="H98" s="139"/>
      <c r="I98" s="8"/>
    </row>
    <row r="99" spans="2:9">
      <c r="B99" s="7"/>
      <c r="C99" s="144" t="s">
        <v>356</v>
      </c>
      <c r="D99" s="145">
        <v>94</v>
      </c>
      <c r="E99" s="146">
        <v>1125</v>
      </c>
      <c r="F99" s="146">
        <v>1155</v>
      </c>
      <c r="G99" s="139">
        <v>0.49342105263157893</v>
      </c>
      <c r="H99" s="139"/>
      <c r="I99" s="8"/>
    </row>
    <row r="100" spans="2:9">
      <c r="B100" s="7"/>
      <c r="C100" s="144" t="s">
        <v>240</v>
      </c>
      <c r="D100" s="145">
        <v>95</v>
      </c>
      <c r="E100" s="146">
        <v>4365</v>
      </c>
      <c r="F100" s="146">
        <v>4525</v>
      </c>
      <c r="G100" s="139">
        <v>0.49100112485939257</v>
      </c>
      <c r="H100" s="733">
        <v>18</v>
      </c>
      <c r="I100" s="8"/>
    </row>
    <row r="101" spans="2:9">
      <c r="B101" s="7"/>
      <c r="C101" s="144" t="s">
        <v>347</v>
      </c>
      <c r="D101" s="145">
        <v>96</v>
      </c>
      <c r="E101" s="146">
        <v>1330</v>
      </c>
      <c r="F101" s="146">
        <v>1380</v>
      </c>
      <c r="G101" s="139">
        <v>0.4907749077490775</v>
      </c>
      <c r="H101" s="733"/>
      <c r="I101" s="8"/>
    </row>
    <row r="102" spans="2:9">
      <c r="B102" s="7"/>
      <c r="C102" s="144" t="s">
        <v>378</v>
      </c>
      <c r="D102" s="145">
        <v>97</v>
      </c>
      <c r="E102" s="146">
        <v>755</v>
      </c>
      <c r="F102" s="146">
        <v>785</v>
      </c>
      <c r="G102" s="139">
        <v>0.49025974025974028</v>
      </c>
      <c r="H102" s="139"/>
      <c r="I102" s="8"/>
    </row>
    <row r="103" spans="2:9">
      <c r="B103" s="7"/>
      <c r="C103" s="144" t="s">
        <v>409</v>
      </c>
      <c r="D103" s="145">
        <v>98</v>
      </c>
      <c r="E103" s="146">
        <v>290</v>
      </c>
      <c r="F103" s="146">
        <v>305</v>
      </c>
      <c r="G103" s="139">
        <v>0.48739495798319327</v>
      </c>
      <c r="H103" s="139"/>
      <c r="I103" s="8"/>
    </row>
    <row r="104" spans="2:9">
      <c r="B104" s="7"/>
      <c r="C104" s="144" t="s">
        <v>334</v>
      </c>
      <c r="D104" s="145">
        <v>99</v>
      </c>
      <c r="E104" s="146">
        <v>850</v>
      </c>
      <c r="F104" s="146">
        <v>895</v>
      </c>
      <c r="G104" s="139">
        <v>0.4871060171919771</v>
      </c>
      <c r="H104" s="733"/>
      <c r="I104" s="8"/>
    </row>
    <row r="105" spans="2:9">
      <c r="B105" s="7"/>
      <c r="C105" s="144" t="s">
        <v>632</v>
      </c>
      <c r="D105" s="145">
        <v>100</v>
      </c>
      <c r="E105" s="146">
        <v>2365</v>
      </c>
      <c r="F105" s="146">
        <v>2510</v>
      </c>
      <c r="G105" s="139">
        <v>0.48512820512820515</v>
      </c>
      <c r="H105" s="733">
        <v>19</v>
      </c>
      <c r="I105" s="8"/>
    </row>
    <row r="106" spans="2:9">
      <c r="B106" s="7"/>
      <c r="C106" s="144" t="s">
        <v>178</v>
      </c>
      <c r="D106" s="145">
        <v>101</v>
      </c>
      <c r="E106" s="146">
        <v>3640</v>
      </c>
      <c r="F106" s="146">
        <v>3875</v>
      </c>
      <c r="G106" s="139">
        <v>0.48436460412508314</v>
      </c>
      <c r="H106" s="733">
        <v>20</v>
      </c>
      <c r="I106" s="8"/>
    </row>
    <row r="107" spans="2:9">
      <c r="B107" s="7"/>
      <c r="C107" s="144" t="s">
        <v>629</v>
      </c>
      <c r="D107" s="145">
        <v>102</v>
      </c>
      <c r="E107" s="146">
        <v>1040</v>
      </c>
      <c r="F107" s="146">
        <v>1120</v>
      </c>
      <c r="G107" s="139">
        <v>0.48148148148148145</v>
      </c>
      <c r="H107" s="139"/>
      <c r="I107" s="8"/>
    </row>
    <row r="108" spans="2:9">
      <c r="B108" s="7"/>
      <c r="C108" s="144" t="s">
        <v>658</v>
      </c>
      <c r="D108" s="145">
        <v>103</v>
      </c>
      <c r="E108" s="146">
        <v>1080</v>
      </c>
      <c r="F108" s="146">
        <v>1180</v>
      </c>
      <c r="G108" s="139">
        <v>0.47787610619469029</v>
      </c>
      <c r="H108" s="139"/>
      <c r="I108" s="8"/>
    </row>
    <row r="109" spans="2:9">
      <c r="B109" s="7"/>
      <c r="C109" s="144" t="s">
        <v>375</v>
      </c>
      <c r="D109" s="145">
        <v>104</v>
      </c>
      <c r="E109" s="146">
        <v>1000</v>
      </c>
      <c r="F109" s="146">
        <v>1095</v>
      </c>
      <c r="G109" s="139">
        <v>0.477326968973747</v>
      </c>
      <c r="H109" s="139"/>
      <c r="I109" s="8"/>
    </row>
    <row r="110" spans="2:9">
      <c r="B110" s="7"/>
      <c r="C110" s="144" t="s">
        <v>336</v>
      </c>
      <c r="D110" s="145">
        <v>105</v>
      </c>
      <c r="E110" s="146">
        <v>1385</v>
      </c>
      <c r="F110" s="146">
        <v>1520</v>
      </c>
      <c r="G110" s="139">
        <v>0.47676419965576594</v>
      </c>
      <c r="H110" s="139"/>
      <c r="I110" s="8"/>
    </row>
    <row r="111" spans="2:9">
      <c r="B111" s="7"/>
      <c r="C111" s="144" t="s">
        <v>665</v>
      </c>
      <c r="D111" s="145">
        <v>106</v>
      </c>
      <c r="E111" s="146">
        <v>100</v>
      </c>
      <c r="F111" s="146">
        <v>110</v>
      </c>
      <c r="G111" s="139">
        <v>0.47619047619047616</v>
      </c>
      <c r="H111" s="139"/>
      <c r="I111" s="8"/>
    </row>
    <row r="112" spans="2:9">
      <c r="B112" s="7"/>
      <c r="C112" s="144" t="s">
        <v>323</v>
      </c>
      <c r="D112" s="145">
        <v>107</v>
      </c>
      <c r="E112" s="146">
        <v>1320</v>
      </c>
      <c r="F112" s="146">
        <v>1455</v>
      </c>
      <c r="G112" s="139">
        <v>0.4756756756756757</v>
      </c>
      <c r="H112" s="139"/>
      <c r="I112" s="8"/>
    </row>
    <row r="113" spans="2:9">
      <c r="B113" s="7"/>
      <c r="C113" s="144" t="s">
        <v>335</v>
      </c>
      <c r="D113" s="145">
        <v>108</v>
      </c>
      <c r="E113" s="146">
        <v>1640</v>
      </c>
      <c r="F113" s="146">
        <v>1830</v>
      </c>
      <c r="G113" s="139">
        <v>0.47262247838616717</v>
      </c>
      <c r="H113" s="139"/>
      <c r="I113" s="8"/>
    </row>
    <row r="114" spans="2:9">
      <c r="B114" s="7"/>
      <c r="C114" s="144" t="s">
        <v>364</v>
      </c>
      <c r="D114" s="145">
        <v>109</v>
      </c>
      <c r="E114" s="146">
        <v>950</v>
      </c>
      <c r="F114" s="146">
        <v>1100</v>
      </c>
      <c r="G114" s="139">
        <v>0.46341463414634149</v>
      </c>
      <c r="H114" s="139"/>
      <c r="I114" s="8"/>
    </row>
    <row r="115" spans="2:9">
      <c r="B115" s="7"/>
      <c r="C115" s="144" t="s">
        <v>361</v>
      </c>
      <c r="D115" s="145">
        <v>110</v>
      </c>
      <c r="E115" s="146">
        <v>430</v>
      </c>
      <c r="F115" s="146">
        <v>500</v>
      </c>
      <c r="G115" s="139">
        <v>0.46236559139784944</v>
      </c>
      <c r="H115" s="139"/>
      <c r="I115" s="8"/>
    </row>
    <row r="116" spans="2:9">
      <c r="B116" s="7"/>
      <c r="C116" s="144" t="s">
        <v>386</v>
      </c>
      <c r="D116" s="145">
        <v>111</v>
      </c>
      <c r="E116" s="146">
        <v>600</v>
      </c>
      <c r="F116" s="146">
        <v>700</v>
      </c>
      <c r="G116" s="139">
        <v>0.46153846153846156</v>
      </c>
      <c r="H116" s="139"/>
      <c r="I116" s="8"/>
    </row>
    <row r="117" spans="2:9">
      <c r="B117" s="7"/>
      <c r="C117" s="144" t="s">
        <v>359</v>
      </c>
      <c r="D117" s="145">
        <v>112</v>
      </c>
      <c r="E117" s="146">
        <v>880</v>
      </c>
      <c r="F117" s="146">
        <v>1030</v>
      </c>
      <c r="G117" s="139">
        <v>0.4607329842931937</v>
      </c>
      <c r="H117" s="139"/>
      <c r="I117" s="8"/>
    </row>
    <row r="118" spans="2:9">
      <c r="B118" s="7"/>
      <c r="C118" s="144" t="s">
        <v>414</v>
      </c>
      <c r="D118" s="145">
        <v>113</v>
      </c>
      <c r="E118" s="146">
        <v>220</v>
      </c>
      <c r="F118" s="146">
        <v>265</v>
      </c>
      <c r="G118" s="139">
        <v>0.45360824742268041</v>
      </c>
      <c r="H118" s="139"/>
      <c r="I118" s="8"/>
    </row>
    <row r="119" spans="2:9">
      <c r="B119" s="7"/>
      <c r="C119" s="144" t="s">
        <v>486</v>
      </c>
      <c r="D119" s="145">
        <v>114</v>
      </c>
      <c r="E119" s="146">
        <v>1450</v>
      </c>
      <c r="F119" s="146">
        <v>1750</v>
      </c>
      <c r="G119" s="139">
        <v>0.453125</v>
      </c>
      <c r="H119" s="139"/>
      <c r="I119" s="8"/>
    </row>
    <row r="120" spans="2:9">
      <c r="B120" s="7"/>
      <c r="C120" s="144" t="s">
        <v>370</v>
      </c>
      <c r="D120" s="145">
        <v>115</v>
      </c>
      <c r="E120" s="146">
        <v>935</v>
      </c>
      <c r="F120" s="146">
        <v>1150</v>
      </c>
      <c r="G120" s="139">
        <v>0.44844124700239807</v>
      </c>
      <c r="H120" s="139"/>
      <c r="I120" s="8"/>
    </row>
    <row r="121" spans="2:9">
      <c r="B121" s="7"/>
      <c r="C121" s="144" t="s">
        <v>389</v>
      </c>
      <c r="D121" s="145">
        <v>116</v>
      </c>
      <c r="E121" s="146">
        <v>930</v>
      </c>
      <c r="F121" s="146">
        <v>1145</v>
      </c>
      <c r="G121" s="139">
        <v>0.44819277108433736</v>
      </c>
      <c r="H121" s="139"/>
      <c r="I121" s="8"/>
    </row>
    <row r="122" spans="2:9">
      <c r="B122" s="7"/>
      <c r="C122" s="144" t="s">
        <v>340</v>
      </c>
      <c r="D122" s="145">
        <v>117</v>
      </c>
      <c r="E122" s="146">
        <v>1935</v>
      </c>
      <c r="F122" s="146">
        <v>2395</v>
      </c>
      <c r="G122" s="139">
        <v>0.44688221709006931</v>
      </c>
      <c r="H122" s="139"/>
      <c r="I122" s="8"/>
    </row>
    <row r="123" spans="2:9">
      <c r="B123" s="7"/>
      <c r="C123" s="144" t="s">
        <v>237</v>
      </c>
      <c r="D123" s="145">
        <v>118</v>
      </c>
      <c r="E123" s="146">
        <v>5980</v>
      </c>
      <c r="F123" s="146">
        <v>7440</v>
      </c>
      <c r="G123" s="139">
        <v>0.44560357675111772</v>
      </c>
      <c r="H123" s="733">
        <v>21</v>
      </c>
      <c r="I123" s="8"/>
    </row>
    <row r="124" spans="2:9">
      <c r="B124" s="7"/>
      <c r="C124" s="144" t="s">
        <v>345</v>
      </c>
      <c r="D124" s="145">
        <v>119</v>
      </c>
      <c r="E124" s="146">
        <v>620</v>
      </c>
      <c r="F124" s="146">
        <v>845</v>
      </c>
      <c r="G124" s="139">
        <v>0.42320819112627989</v>
      </c>
      <c r="H124" s="139"/>
      <c r="I124" s="8"/>
    </row>
    <row r="125" spans="2:9">
      <c r="B125" s="7"/>
      <c r="C125" s="144" t="s">
        <v>599</v>
      </c>
      <c r="D125" s="145">
        <v>120</v>
      </c>
      <c r="E125" s="146">
        <v>190</v>
      </c>
      <c r="F125" s="146">
        <v>265</v>
      </c>
      <c r="G125" s="139">
        <v>0.4175824175824176</v>
      </c>
      <c r="H125" s="733"/>
      <c r="I125" s="8"/>
    </row>
    <row r="126" spans="2:9">
      <c r="B126" s="7"/>
      <c r="C126" s="144" t="s">
        <v>380</v>
      </c>
      <c r="D126" s="145">
        <v>121</v>
      </c>
      <c r="E126" s="146">
        <v>655</v>
      </c>
      <c r="F126" s="146">
        <v>915</v>
      </c>
      <c r="G126" s="139">
        <v>0.41719745222929938</v>
      </c>
      <c r="H126" s="139"/>
      <c r="I126" s="8"/>
    </row>
    <row r="127" spans="2:9">
      <c r="B127" s="7"/>
      <c r="C127" s="144" t="s">
        <v>339</v>
      </c>
      <c r="D127" s="145">
        <v>122</v>
      </c>
      <c r="E127" s="146">
        <v>850</v>
      </c>
      <c r="F127" s="146">
        <v>1230</v>
      </c>
      <c r="G127" s="139">
        <v>0.40865384615384615</v>
      </c>
      <c r="H127" s="139"/>
      <c r="I127" s="8"/>
    </row>
    <row r="128" spans="2:9">
      <c r="B128" s="7"/>
      <c r="C128" s="144" t="s">
        <v>950</v>
      </c>
      <c r="D128" s="145">
        <v>123</v>
      </c>
      <c r="E128" s="146">
        <v>305</v>
      </c>
      <c r="F128" s="146">
        <v>475</v>
      </c>
      <c r="G128" s="139">
        <v>0.391025641025641</v>
      </c>
      <c r="H128" s="139"/>
      <c r="I128" s="8"/>
    </row>
    <row r="129" spans="2:9">
      <c r="B129" s="7"/>
      <c r="C129" s="144" t="s">
        <v>392</v>
      </c>
      <c r="D129" s="145">
        <v>124</v>
      </c>
      <c r="E129" s="146">
        <v>420</v>
      </c>
      <c r="F129" s="146">
        <v>670</v>
      </c>
      <c r="G129" s="139">
        <v>0.38532110091743121</v>
      </c>
      <c r="H129" s="139"/>
      <c r="I129" s="8"/>
    </row>
    <row r="130" spans="2:9">
      <c r="B130" s="7"/>
      <c r="C130" s="144" t="s">
        <v>1076</v>
      </c>
      <c r="D130" s="145">
        <v>125</v>
      </c>
      <c r="E130" s="146">
        <v>5</v>
      </c>
      <c r="F130" s="146">
        <v>10</v>
      </c>
      <c r="G130" s="139">
        <v>0.33333333333333331</v>
      </c>
      <c r="H130" s="139"/>
      <c r="I130" s="8"/>
    </row>
    <row r="131" spans="2:9">
      <c r="B131" s="7"/>
      <c r="C131" s="144" t="s">
        <v>1622</v>
      </c>
      <c r="D131" s="145">
        <v>126</v>
      </c>
      <c r="E131" s="146">
        <v>5</v>
      </c>
      <c r="F131" s="146">
        <v>15</v>
      </c>
      <c r="G131" s="139">
        <v>0.25</v>
      </c>
      <c r="H131" s="139"/>
      <c r="I131" s="8"/>
    </row>
    <row r="132" spans="2:9">
      <c r="B132" s="7"/>
      <c r="C132" s="144" t="s">
        <v>420</v>
      </c>
      <c r="D132" s="145">
        <v>127</v>
      </c>
      <c r="E132" s="146">
        <v>55</v>
      </c>
      <c r="F132" s="146">
        <v>220</v>
      </c>
      <c r="G132" s="139">
        <v>0.2</v>
      </c>
      <c r="H132" s="139"/>
      <c r="I132" s="8"/>
    </row>
    <row r="133" spans="2:9">
      <c r="B133" s="7"/>
      <c r="C133" s="144" t="s">
        <v>1073</v>
      </c>
      <c r="D133" s="145">
        <v>128</v>
      </c>
      <c r="E133" s="146">
        <v>5</v>
      </c>
      <c r="F133" s="146">
        <v>65</v>
      </c>
      <c r="G133" s="139">
        <v>0.071428571428571425</v>
      </c>
      <c r="H133" s="139"/>
      <c r="I133" s="8"/>
    </row>
    <row r="134" spans="2:9">
      <c r="B134" s="7"/>
      <c r="C134" s="144" t="s">
        <v>1955</v>
      </c>
      <c r="D134" s="901" t="s">
        <v>1438</v>
      </c>
      <c r="E134" s="901" t="s">
        <v>1992</v>
      </c>
      <c r="F134" s="146">
        <v>10</v>
      </c>
      <c r="G134" s="901" t="s">
        <v>1438</v>
      </c>
      <c r="H134" s="139"/>
      <c r="I134" s="8"/>
    </row>
    <row r="135" spans="2:9" ht="13.9" customHeight="1">
      <c r="B135" s="7"/>
      <c r="C135" s="144" t="s">
        <v>1141</v>
      </c>
      <c r="D135" s="902"/>
      <c r="E135" s="902"/>
      <c r="F135" s="146">
        <v>75</v>
      </c>
      <c r="G135" s="902"/>
      <c r="H135" s="139"/>
      <c r="I135" s="8"/>
    </row>
    <row r="136" spans="2:9">
      <c r="B136" s="7"/>
      <c r="C136" s="144" t="s">
        <v>951</v>
      </c>
      <c r="D136" s="902"/>
      <c r="E136" s="902"/>
      <c r="F136" s="146">
        <v>75</v>
      </c>
      <c r="G136" s="902"/>
      <c r="H136" s="139"/>
      <c r="I136" s="8"/>
    </row>
    <row r="137" spans="2:9">
      <c r="B137" s="7"/>
      <c r="C137" s="144" t="s">
        <v>1138</v>
      </c>
      <c r="D137" s="902"/>
      <c r="E137" s="902"/>
      <c r="F137" s="146">
        <v>275</v>
      </c>
      <c r="G137" s="902"/>
      <c r="H137" s="139"/>
      <c r="I137" s="8"/>
    </row>
    <row r="138" spans="2:9">
      <c r="B138" s="7"/>
      <c r="C138" s="144" t="s">
        <v>1444</v>
      </c>
      <c r="D138" s="902"/>
      <c r="E138" s="902"/>
      <c r="F138" s="146">
        <v>90</v>
      </c>
      <c r="G138" s="902"/>
      <c r="H138" s="139"/>
      <c r="I138" s="8"/>
    </row>
    <row r="139" spans="2:9">
      <c r="B139" s="7"/>
      <c r="C139" s="144" t="s">
        <v>1591</v>
      </c>
      <c r="D139" s="902"/>
      <c r="E139" s="902"/>
      <c r="F139" s="146">
        <v>170</v>
      </c>
      <c r="G139" s="902"/>
      <c r="H139" s="139"/>
      <c r="I139" s="8"/>
    </row>
    <row r="140" spans="2:9">
      <c r="B140" s="7"/>
      <c r="C140" s="144" t="s">
        <v>353</v>
      </c>
      <c r="D140" s="902"/>
      <c r="E140" s="902"/>
      <c r="F140" s="146">
        <v>1505</v>
      </c>
      <c r="G140" s="902"/>
      <c r="H140" s="139"/>
      <c r="I140" s="8"/>
    </row>
    <row r="141" spans="2:9">
      <c r="B141" s="7"/>
      <c r="C141" s="144" t="s">
        <v>1155</v>
      </c>
      <c r="D141" s="902"/>
      <c r="E141" s="902"/>
      <c r="F141" s="146">
        <v>40</v>
      </c>
      <c r="G141" s="902"/>
      <c r="H141" s="139"/>
      <c r="I141" s="8"/>
    </row>
    <row r="142" spans="2:9">
      <c r="B142" s="7"/>
      <c r="C142" s="144" t="s">
        <v>1389</v>
      </c>
      <c r="D142" s="902"/>
      <c r="E142" s="902"/>
      <c r="F142" s="146">
        <v>20</v>
      </c>
      <c r="G142" s="902"/>
      <c r="H142" s="139"/>
      <c r="I142" s="8"/>
    </row>
    <row r="143" spans="2:9">
      <c r="B143" s="7"/>
      <c r="C143" s="144" t="s">
        <v>402</v>
      </c>
      <c r="D143" s="902"/>
      <c r="E143" s="902"/>
      <c r="F143" s="146">
        <v>435</v>
      </c>
      <c r="G143" s="902"/>
      <c r="H143" s="139"/>
      <c r="I143" s="8"/>
    </row>
    <row r="144" spans="2:9">
      <c r="B144" s="7"/>
      <c r="C144" s="144" t="s">
        <v>1343</v>
      </c>
      <c r="D144" s="902"/>
      <c r="E144" s="902"/>
      <c r="F144" s="146">
        <v>5</v>
      </c>
      <c r="G144" s="902"/>
      <c r="H144" s="139"/>
      <c r="I144" s="8"/>
    </row>
    <row r="145" spans="2:9">
      <c r="B145" s="7"/>
      <c r="C145" s="144" t="s">
        <v>1953</v>
      </c>
      <c r="D145" s="902"/>
      <c r="E145" s="902"/>
      <c r="F145" s="146">
        <v>15</v>
      </c>
      <c r="G145" s="902"/>
      <c r="H145" s="139"/>
      <c r="I145" s="8"/>
    </row>
    <row r="146" spans="2:9">
      <c r="B146" s="7"/>
      <c r="C146" s="144" t="s">
        <v>1158</v>
      </c>
      <c r="D146" s="902"/>
      <c r="E146" s="902"/>
      <c r="F146" s="146">
        <v>25</v>
      </c>
      <c r="G146" s="902"/>
      <c r="H146" s="139"/>
      <c r="I146" s="8"/>
    </row>
    <row r="147" spans="2:9">
      <c r="B147" s="7"/>
      <c r="C147" s="144" t="s">
        <v>1159</v>
      </c>
      <c r="D147" s="902"/>
      <c r="E147" s="902"/>
      <c r="F147" s="146">
        <v>10</v>
      </c>
      <c r="G147" s="902"/>
      <c r="H147" s="139"/>
      <c r="I147" s="8"/>
    </row>
    <row r="148" spans="2:9">
      <c r="B148" s="7"/>
      <c r="C148" s="144" t="s">
        <v>427</v>
      </c>
      <c r="D148" s="902"/>
      <c r="E148" s="902"/>
      <c r="F148" s="146">
        <v>50</v>
      </c>
      <c r="G148" s="902"/>
      <c r="H148" s="139"/>
      <c r="I148" s="8"/>
    </row>
    <row r="149" spans="2:9">
      <c r="B149" s="7"/>
      <c r="C149" s="144" t="s">
        <v>382</v>
      </c>
      <c r="D149" s="902"/>
      <c r="E149" s="902"/>
      <c r="F149" s="146">
        <v>815</v>
      </c>
      <c r="G149" s="902"/>
      <c r="H149" s="139"/>
      <c r="I149" s="8"/>
    </row>
    <row r="150" spans="2:9">
      <c r="B150" s="7"/>
      <c r="C150" s="144" t="s">
        <v>1951</v>
      </c>
      <c r="D150" s="902"/>
      <c r="E150" s="902"/>
      <c r="F150" s="146">
        <v>35</v>
      </c>
      <c r="G150" s="902"/>
      <c r="H150" s="139"/>
      <c r="I150" s="8"/>
    </row>
    <row r="151" spans="2:9">
      <c r="B151" s="7"/>
      <c r="C151" s="144" t="s">
        <v>597</v>
      </c>
      <c r="D151" s="902"/>
      <c r="E151" s="902"/>
      <c r="F151" s="146">
        <v>365</v>
      </c>
      <c r="G151" s="902"/>
      <c r="H151" s="139"/>
      <c r="I151" s="8"/>
    </row>
    <row r="152" spans="2:9">
      <c r="B152" s="7"/>
      <c r="C152" s="144" t="s">
        <v>1140</v>
      </c>
      <c r="D152" s="902"/>
      <c r="E152" s="902"/>
      <c r="F152" s="146">
        <v>20</v>
      </c>
      <c r="G152" s="902"/>
      <c r="H152" s="139"/>
      <c r="I152" s="8"/>
    </row>
    <row r="153" spans="2:9">
      <c r="B153" s="7"/>
      <c r="C153" s="144" t="s">
        <v>598</v>
      </c>
      <c r="D153" s="902"/>
      <c r="E153" s="902"/>
      <c r="F153" s="146">
        <v>175</v>
      </c>
      <c r="G153" s="902"/>
      <c r="H153" s="139"/>
      <c r="I153" s="8"/>
    </row>
    <row r="154" spans="2:9">
      <c r="B154" s="7"/>
      <c r="C154" s="144" t="s">
        <v>1264</v>
      </c>
      <c r="D154" s="902"/>
      <c r="E154" s="902"/>
      <c r="F154" s="146">
        <v>25</v>
      </c>
      <c r="G154" s="902"/>
      <c r="H154" s="139"/>
      <c r="I154" s="8"/>
    </row>
    <row r="155" spans="2:9">
      <c r="B155" s="7"/>
      <c r="C155" s="144" t="s">
        <v>1388</v>
      </c>
      <c r="D155" s="902"/>
      <c r="E155" s="902"/>
      <c r="F155" s="146">
        <v>15</v>
      </c>
      <c r="G155" s="902"/>
      <c r="H155" s="139"/>
      <c r="I155" s="8"/>
    </row>
    <row r="156" spans="2:9">
      <c r="B156" s="7"/>
      <c r="C156" s="144" t="s">
        <v>1146</v>
      </c>
      <c r="D156" s="902"/>
      <c r="E156" s="902"/>
      <c r="F156" s="146">
        <v>35</v>
      </c>
      <c r="G156" s="902"/>
      <c r="H156" s="139"/>
      <c r="I156" s="8"/>
    </row>
    <row r="157" spans="2:9">
      <c r="B157" s="7"/>
      <c r="C157" s="144" t="s">
        <v>1387</v>
      </c>
      <c r="D157" s="902"/>
      <c r="E157" s="902"/>
      <c r="F157" s="146">
        <v>230</v>
      </c>
      <c r="G157" s="902"/>
      <c r="H157" s="139"/>
      <c r="I157" s="8"/>
    </row>
    <row r="158" spans="2:9">
      <c r="B158" s="7"/>
      <c r="C158" s="144" t="s">
        <v>935</v>
      </c>
      <c r="D158" s="902"/>
      <c r="E158" s="902"/>
      <c r="F158" s="146">
        <v>140</v>
      </c>
      <c r="G158" s="902"/>
      <c r="H158" s="139"/>
      <c r="I158" s="8"/>
    </row>
    <row r="159" spans="2:9">
      <c r="B159" s="7"/>
      <c r="C159" s="144" t="s">
        <v>404</v>
      </c>
      <c r="D159" s="902"/>
      <c r="E159" s="902"/>
      <c r="F159" s="146">
        <v>310</v>
      </c>
      <c r="G159" s="902"/>
      <c r="H159" s="139"/>
      <c r="I159" s="8"/>
    </row>
    <row r="160" spans="2:9">
      <c r="B160" s="7"/>
      <c r="C160" s="144" t="s">
        <v>349</v>
      </c>
      <c r="D160" s="902"/>
      <c r="E160" s="902"/>
      <c r="F160" s="146">
        <v>1495</v>
      </c>
      <c r="G160" s="902"/>
      <c r="H160" s="139"/>
      <c r="I160" s="8"/>
    </row>
    <row r="161" spans="2:9">
      <c r="B161" s="7"/>
      <c r="C161" s="144" t="s">
        <v>385</v>
      </c>
      <c r="D161" s="902"/>
      <c r="E161" s="902"/>
      <c r="F161" s="146">
        <v>105</v>
      </c>
      <c r="G161" s="902"/>
      <c r="H161" s="139"/>
      <c r="I161" s="8"/>
    </row>
    <row r="162" spans="2:9">
      <c r="B162" s="7"/>
      <c r="C162" s="144" t="s">
        <v>1181</v>
      </c>
      <c r="D162" s="902"/>
      <c r="E162" s="902"/>
      <c r="F162" s="146">
        <v>35</v>
      </c>
      <c r="G162" s="902"/>
      <c r="H162" s="139"/>
      <c r="I162" s="8"/>
    </row>
    <row r="163" spans="2:9">
      <c r="B163" s="7"/>
      <c r="C163" s="144" t="s">
        <v>1173</v>
      </c>
      <c r="D163" s="902"/>
      <c r="E163" s="902"/>
      <c r="F163" s="146">
        <v>20</v>
      </c>
      <c r="G163" s="902"/>
      <c r="H163" s="139"/>
      <c r="I163" s="8"/>
    </row>
    <row r="164" spans="2:9">
      <c r="B164" s="7"/>
      <c r="C164" s="144" t="s">
        <v>366</v>
      </c>
      <c r="D164" s="902"/>
      <c r="E164" s="902"/>
      <c r="F164" s="146">
        <v>950</v>
      </c>
      <c r="G164" s="902"/>
      <c r="H164" s="139"/>
      <c r="I164" s="8"/>
    </row>
    <row r="165" spans="2:9">
      <c r="B165" s="7"/>
      <c r="C165" s="144" t="s">
        <v>1625</v>
      </c>
      <c r="D165" s="902"/>
      <c r="E165" s="902"/>
      <c r="F165" s="146">
        <v>5</v>
      </c>
      <c r="G165" s="902"/>
      <c r="H165" s="139"/>
      <c r="I165" s="8"/>
    </row>
    <row r="166" spans="2:9">
      <c r="B166" s="7"/>
      <c r="C166" s="144" t="s">
        <v>1182</v>
      </c>
      <c r="D166" s="902"/>
      <c r="E166" s="902"/>
      <c r="F166" s="146">
        <v>40</v>
      </c>
      <c r="G166" s="902"/>
      <c r="H166" s="139"/>
      <c r="I166" s="8"/>
    </row>
    <row r="167" spans="2:9">
      <c r="B167" s="7"/>
      <c r="C167" s="144" t="s">
        <v>1165</v>
      </c>
      <c r="D167" s="902"/>
      <c r="E167" s="902"/>
      <c r="F167" s="146">
        <v>10</v>
      </c>
      <c r="G167" s="902"/>
      <c r="H167" s="139"/>
      <c r="I167" s="8"/>
    </row>
    <row r="168" spans="2:9">
      <c r="B168" s="7"/>
      <c r="C168" s="144" t="s">
        <v>1950</v>
      </c>
      <c r="D168" s="902"/>
      <c r="E168" s="902"/>
      <c r="F168" s="146">
        <v>5</v>
      </c>
      <c r="G168" s="902"/>
      <c r="H168" s="139"/>
      <c r="I168" s="8"/>
    </row>
    <row r="169" spans="2:9">
      <c r="B169" s="7"/>
      <c r="C169" s="144" t="s">
        <v>1166</v>
      </c>
      <c r="D169" s="902"/>
      <c r="E169" s="902"/>
      <c r="F169" s="146">
        <v>10</v>
      </c>
      <c r="G169" s="902"/>
      <c r="H169" s="139"/>
      <c r="I169" s="8"/>
    </row>
    <row r="170" spans="2:9" customHeight="1">
      <c r="B170" s="7"/>
      <c r="C170" s="144" t="s">
        <v>1948</v>
      </c>
      <c r="D170" s="902"/>
      <c r="E170" s="902"/>
      <c r="F170" s="146">
        <v>80</v>
      </c>
      <c r="G170" s="902"/>
      <c r="H170" s="139"/>
      <c r="I170" s="8"/>
    </row>
    <row r="171" spans="2:9">
      <c r="B171" s="7"/>
      <c r="C171" s="144" t="s">
        <v>602</v>
      </c>
      <c r="D171" s="902"/>
      <c r="E171" s="902"/>
      <c r="F171" s="146">
        <v>185</v>
      </c>
      <c r="G171" s="902"/>
      <c r="H171" s="139"/>
      <c r="I171" s="8"/>
    </row>
    <row r="172" spans="2:9">
      <c r="B172" s="7"/>
      <c r="C172" s="144" t="s">
        <v>1143</v>
      </c>
      <c r="D172" s="902"/>
      <c r="E172" s="902"/>
      <c r="F172" s="146">
        <v>40</v>
      </c>
      <c r="G172" s="902"/>
      <c r="H172" s="139"/>
      <c r="I172" s="8"/>
    </row>
    <row r="173" spans="2:9">
      <c r="B173" s="7"/>
      <c r="C173" s="144" t="s">
        <v>1954</v>
      </c>
      <c r="D173" s="902"/>
      <c r="E173" s="902"/>
      <c r="F173" s="146">
        <v>10</v>
      </c>
      <c r="G173" s="902"/>
      <c r="H173" s="139"/>
      <c r="I173" s="8"/>
    </row>
    <row r="174" spans="2:9">
      <c r="B174" s="7"/>
      <c r="C174" s="144" t="s">
        <v>1618</v>
      </c>
      <c r="D174" s="902"/>
      <c r="E174" s="902"/>
      <c r="F174" s="146">
        <v>120</v>
      </c>
      <c r="G174" s="902"/>
      <c r="H174" s="139"/>
      <c r="I174" s="8"/>
    </row>
    <row r="175" spans="2:9">
      <c r="B175" s="7"/>
      <c r="C175" s="144" t="s">
        <v>745</v>
      </c>
      <c r="D175" s="902"/>
      <c r="E175" s="902"/>
      <c r="F175" s="146">
        <v>35</v>
      </c>
      <c r="G175" s="902"/>
      <c r="H175" s="139"/>
      <c r="I175" s="8"/>
    </row>
    <row r="176" spans="2:9">
      <c r="B176" s="7"/>
      <c r="C176" s="144" t="s">
        <v>998</v>
      </c>
      <c r="D176" s="902"/>
      <c r="E176" s="902"/>
      <c r="F176" s="146">
        <v>40</v>
      </c>
      <c r="G176" s="902"/>
      <c r="H176" s="139"/>
      <c r="I176" s="8"/>
    </row>
    <row r="177" spans="2:9">
      <c r="B177" s="7"/>
      <c r="C177" s="144" t="s">
        <v>419</v>
      </c>
      <c r="D177" s="902"/>
      <c r="E177" s="902"/>
      <c r="F177" s="146">
        <v>85</v>
      </c>
      <c r="G177" s="902"/>
      <c r="H177" s="139"/>
      <c r="I177" s="8"/>
    </row>
    <row r="178" spans="2:9">
      <c r="B178" s="7"/>
      <c r="C178" s="144" t="s">
        <v>610</v>
      </c>
      <c r="D178" s="902"/>
      <c r="E178" s="902"/>
      <c r="F178" s="146">
        <v>45</v>
      </c>
      <c r="G178" s="902"/>
      <c r="H178" s="139"/>
      <c r="I178" s="8"/>
    </row>
    <row r="179" spans="2:9">
      <c r="B179" s="7"/>
      <c r="C179" s="144" t="s">
        <v>418</v>
      </c>
      <c r="D179" s="902"/>
      <c r="E179" s="902"/>
      <c r="F179" s="146">
        <v>100</v>
      </c>
      <c r="G179" s="902"/>
      <c r="H179" s="139"/>
      <c r="I179" s="8"/>
    </row>
    <row r="180" spans="2:9">
      <c r="B180" s="7"/>
      <c r="C180" s="144" t="s">
        <v>1139</v>
      </c>
      <c r="D180" s="902"/>
      <c r="E180" s="902"/>
      <c r="F180" s="146">
        <v>40</v>
      </c>
      <c r="G180" s="902"/>
      <c r="H180" s="139"/>
      <c r="I180" s="8"/>
    </row>
    <row r="181" spans="2:9">
      <c r="B181" s="7"/>
      <c r="C181" s="144" t="s">
        <v>1079</v>
      </c>
      <c r="D181" s="902"/>
      <c r="E181" s="902"/>
      <c r="F181" s="146">
        <v>25</v>
      </c>
      <c r="G181" s="902"/>
      <c r="H181" s="139"/>
      <c r="I181" s="8"/>
    </row>
    <row r="182" spans="2:9">
      <c r="B182" s="7"/>
      <c r="C182" s="144" t="s">
        <v>428</v>
      </c>
      <c r="D182" s="902"/>
      <c r="E182" s="902"/>
      <c r="F182" s="146">
        <v>50</v>
      </c>
      <c r="G182" s="902"/>
      <c r="H182" s="139"/>
      <c r="I182" s="8"/>
    </row>
    <row r="183" spans="2:9">
      <c r="B183" s="7"/>
      <c r="C183" s="144" t="s">
        <v>1355</v>
      </c>
      <c r="D183" s="902"/>
      <c r="E183" s="902"/>
      <c r="F183" s="146">
        <v>5</v>
      </c>
      <c r="G183" s="902"/>
      <c r="H183" s="139"/>
      <c r="I183" s="8"/>
    </row>
    <row r="184" spans="2:9">
      <c r="B184" s="7"/>
      <c r="C184" s="144" t="s">
        <v>1598</v>
      </c>
      <c r="D184" s="902"/>
      <c r="E184" s="902"/>
      <c r="F184" s="146">
        <v>10</v>
      </c>
      <c r="G184" s="902"/>
      <c r="H184" s="139"/>
      <c r="I184" s="8"/>
    </row>
    <row r="185" spans="2:9">
      <c r="B185" s="7"/>
      <c r="C185" s="144" t="s">
        <v>430</v>
      </c>
      <c r="D185" s="902"/>
      <c r="E185" s="902"/>
      <c r="F185" s="146">
        <v>55</v>
      </c>
      <c r="G185" s="902"/>
      <c r="H185" s="139"/>
      <c r="I185" s="8"/>
    </row>
    <row r="186" spans="2:9">
      <c r="B186" s="7"/>
      <c r="C186" s="144" t="s">
        <v>1164</v>
      </c>
      <c r="D186" s="902"/>
      <c r="E186" s="902"/>
      <c r="F186" s="146">
        <v>30</v>
      </c>
      <c r="G186" s="902"/>
      <c r="H186" s="139"/>
      <c r="I186" s="8"/>
    </row>
    <row r="187" spans="2:9">
      <c r="B187" s="7"/>
      <c r="C187" s="144" t="s">
        <v>662</v>
      </c>
      <c r="D187" s="902"/>
      <c r="E187" s="902"/>
      <c r="F187" s="146">
        <v>65</v>
      </c>
      <c r="G187" s="902"/>
      <c r="H187" s="139"/>
      <c r="I187" s="8"/>
    </row>
    <row r="188" spans="2:9">
      <c r="B188" s="7"/>
      <c r="C188" s="144" t="s">
        <v>338</v>
      </c>
      <c r="D188" s="902"/>
      <c r="E188" s="902"/>
      <c r="F188" s="146">
        <v>2400</v>
      </c>
      <c r="G188" s="902"/>
      <c r="H188" s="139"/>
      <c r="I188" s="8"/>
    </row>
    <row r="189" spans="2:9">
      <c r="B189" s="7"/>
      <c r="C189" s="144" t="s">
        <v>321</v>
      </c>
      <c r="D189" s="902"/>
      <c r="E189" s="902"/>
      <c r="F189" s="146">
        <v>3315</v>
      </c>
      <c r="G189" s="902"/>
      <c r="H189" s="139"/>
      <c r="I189" s="8"/>
    </row>
    <row r="190" spans="2:9">
      <c r="B190" s="7"/>
      <c r="C190" s="144" t="s">
        <v>399</v>
      </c>
      <c r="D190" s="902"/>
      <c r="E190" s="902"/>
      <c r="F190" s="146">
        <v>275</v>
      </c>
      <c r="G190" s="902"/>
      <c r="H190" s="733"/>
      <c r="I190" s="8"/>
    </row>
    <row r="191" spans="2:9">
      <c r="B191" s="7"/>
      <c r="C191" s="144" t="s">
        <v>936</v>
      </c>
      <c r="D191" s="902"/>
      <c r="E191" s="902"/>
      <c r="F191" s="146">
        <v>30</v>
      </c>
      <c r="G191" s="902"/>
      <c r="H191" s="139"/>
      <c r="I191" s="8"/>
    </row>
    <row r="192" spans="2:9">
      <c r="B192" s="7"/>
      <c r="C192" s="144" t="s">
        <v>211</v>
      </c>
      <c r="D192" s="902"/>
      <c r="E192" s="902"/>
      <c r="F192" s="146">
        <v>3735</v>
      </c>
      <c r="G192" s="902"/>
      <c r="H192" s="733" t="s">
        <v>799</v>
      </c>
      <c r="I192" s="8"/>
    </row>
    <row r="193" spans="2:9">
      <c r="B193" s="7"/>
      <c r="C193" s="144" t="s">
        <v>406</v>
      </c>
      <c r="D193" s="902"/>
      <c r="E193" s="902"/>
      <c r="F193" s="146">
        <v>500</v>
      </c>
      <c r="G193" s="902"/>
      <c r="H193" s="139"/>
      <c r="I193" s="8"/>
    </row>
    <row r="194" spans="2:9">
      <c r="B194" s="7"/>
      <c r="C194" s="144" t="s">
        <v>411</v>
      </c>
      <c r="D194" s="902"/>
      <c r="E194" s="902"/>
      <c r="F194" s="146">
        <v>335</v>
      </c>
      <c r="G194" s="902"/>
      <c r="H194" s="139"/>
      <c r="I194" s="8"/>
    </row>
    <row r="195" spans="2:9">
      <c r="B195" s="7"/>
      <c r="C195" s="144" t="s">
        <v>367</v>
      </c>
      <c r="D195" s="902"/>
      <c r="E195" s="902"/>
      <c r="F195" s="146">
        <v>1060</v>
      </c>
      <c r="G195" s="902"/>
      <c r="H195" s="139"/>
      <c r="I195" s="8"/>
    </row>
    <row r="196" spans="2:9">
      <c r="B196" s="7"/>
      <c r="C196" s="144" t="s">
        <v>1144</v>
      </c>
      <c r="D196" s="902"/>
      <c r="E196" s="902"/>
      <c r="F196" s="146">
        <v>585</v>
      </c>
      <c r="G196" s="902"/>
      <c r="H196" s="733"/>
      <c r="I196" s="8"/>
    </row>
    <row r="197" spans="2:9">
      <c r="B197" s="7"/>
      <c r="C197" s="144" t="s">
        <v>394</v>
      </c>
      <c r="D197" s="902"/>
      <c r="E197" s="902"/>
      <c r="F197" s="146">
        <v>770</v>
      </c>
      <c r="G197" s="902"/>
      <c r="H197" s="139"/>
      <c r="I197" s="8"/>
    </row>
    <row r="198" spans="2:9">
      <c r="B198" s="7"/>
      <c r="C198" s="144" t="s">
        <v>360</v>
      </c>
      <c r="D198" s="902"/>
      <c r="E198" s="902"/>
      <c r="F198" s="146">
        <v>845</v>
      </c>
      <c r="G198" s="902"/>
      <c r="H198" s="139"/>
      <c r="I198" s="8"/>
    </row>
    <row r="199" spans="2:9">
      <c r="B199" s="7"/>
      <c r="C199" s="144" t="s">
        <v>57</v>
      </c>
      <c r="D199" s="902"/>
      <c r="E199" s="902"/>
      <c r="F199" s="146">
        <v>2225</v>
      </c>
      <c r="G199" s="902"/>
      <c r="H199" s="733" t="s">
        <v>799</v>
      </c>
      <c r="I199" s="8"/>
    </row>
    <row r="200" spans="2:9">
      <c r="B200" s="7"/>
      <c r="C200" s="144" t="s">
        <v>1405</v>
      </c>
      <c r="D200" s="902"/>
      <c r="E200" s="902"/>
      <c r="F200" s="146">
        <v>5</v>
      </c>
      <c r="G200" s="902"/>
      <c r="H200" s="139"/>
      <c r="I200" s="8"/>
    </row>
    <row r="201" spans="2:9">
      <c r="B201" s="7"/>
      <c r="C201" s="144" t="s">
        <v>417</v>
      </c>
      <c r="D201" s="902"/>
      <c r="E201" s="902"/>
      <c r="F201" s="146">
        <v>100</v>
      </c>
      <c r="G201" s="902"/>
      <c r="H201" s="139"/>
      <c r="I201" s="8"/>
    </row>
    <row r="202" spans="2:9">
      <c r="B202" s="7"/>
      <c r="C202" s="144" t="s">
        <v>668</v>
      </c>
      <c r="D202" s="902"/>
      <c r="E202" s="902"/>
      <c r="F202" s="146">
        <v>1210</v>
      </c>
      <c r="G202" s="902"/>
      <c r="H202" s="139"/>
      <c r="I202" s="8"/>
    </row>
    <row r="203" spans="2:9">
      <c r="B203" s="7"/>
      <c r="C203" s="144" t="s">
        <v>1257</v>
      </c>
      <c r="D203" s="902"/>
      <c r="E203" s="902"/>
      <c r="F203" s="146">
        <v>30</v>
      </c>
      <c r="G203" s="902"/>
      <c r="H203" s="139"/>
      <c r="I203" s="8"/>
    </row>
    <row r="204" spans="2:9">
      <c r="B204" s="7"/>
      <c r="C204" s="144" t="s">
        <v>403</v>
      </c>
      <c r="D204" s="902"/>
      <c r="E204" s="902"/>
      <c r="F204" s="146">
        <v>465</v>
      </c>
      <c r="G204" s="902"/>
      <c r="H204" s="139"/>
      <c r="I204" s="8"/>
    </row>
    <row r="205" spans="2:9">
      <c r="B205" s="7"/>
      <c r="C205" s="144" t="s">
        <v>398</v>
      </c>
      <c r="D205" s="902"/>
      <c r="E205" s="902"/>
      <c r="F205" s="146">
        <v>485</v>
      </c>
      <c r="G205" s="902"/>
      <c r="H205" s="139"/>
      <c r="I205" s="8"/>
    </row>
    <row r="206" spans="2:9">
      <c r="B206" s="7"/>
      <c r="C206" s="144" t="s">
        <v>365</v>
      </c>
      <c r="D206" s="902"/>
      <c r="E206" s="902"/>
      <c r="F206" s="146">
        <v>90</v>
      </c>
      <c r="G206" s="902"/>
      <c r="H206" s="139"/>
      <c r="I206" s="8"/>
    </row>
    <row r="207" spans="2:9">
      <c r="B207" s="7"/>
      <c r="C207" s="144" t="s">
        <v>241</v>
      </c>
      <c r="D207" s="902"/>
      <c r="E207" s="902"/>
      <c r="F207" s="146">
        <v>3490</v>
      </c>
      <c r="G207" s="902"/>
      <c r="H207" s="733" t="s">
        <v>799</v>
      </c>
      <c r="I207" s="8"/>
    </row>
    <row r="208" spans="2:9">
      <c r="B208" s="7"/>
      <c r="C208" s="144" t="s">
        <v>477</v>
      </c>
      <c r="D208" s="902"/>
      <c r="E208" s="902"/>
      <c r="F208" s="146">
        <v>1140</v>
      </c>
      <c r="G208" s="902"/>
      <c r="H208" s="139"/>
      <c r="I208" s="8"/>
    </row>
    <row r="209" spans="2:9">
      <c r="B209" s="7"/>
      <c r="C209" s="144" t="s">
        <v>1390</v>
      </c>
      <c r="D209" s="902"/>
      <c r="E209" s="902"/>
      <c r="F209" s="146">
        <v>10</v>
      </c>
      <c r="G209" s="902"/>
      <c r="H209" s="139"/>
      <c r="I209" s="8"/>
    </row>
    <row r="210" spans="2:9">
      <c r="B210" s="7"/>
      <c r="C210" s="144" t="s">
        <v>765</v>
      </c>
      <c r="D210" s="903"/>
      <c r="E210" s="903"/>
      <c r="F210" s="146">
        <v>105</v>
      </c>
      <c r="G210" s="903"/>
      <c r="H210" s="139"/>
      <c r="I210" s="8"/>
    </row>
    <row r="211" spans="2:9" s="141" customFormat="1">
      <c r="B211" s="216"/>
      <c r="D211" s="185"/>
      <c r="E211" s="185"/>
      <c r="F211" s="185"/>
      <c r="G211" s="185"/>
      <c r="H211" s="185"/>
      <c r="I211" s="214"/>
    </row>
    <row r="212" spans="2:9" s="141" customFormat="1">
      <c r="B212" s="216"/>
      <c r="C212" s="220" t="s">
        <v>1958</v>
      </c>
      <c r="D212" s="185"/>
      <c r="E212" s="185"/>
      <c r="F212" s="185"/>
      <c r="G212" s="185"/>
      <c r="H212" s="185"/>
      <c r="I212" s="214"/>
    </row>
    <row r="213" spans="2:9" s="141" customFormat="1" ht="17.25" thickBot="1">
      <c r="B213" s="252"/>
      <c r="C213" s="221" t="s">
        <v>1959</v>
      </c>
      <c r="D213" s="219"/>
      <c r="E213" s="219"/>
      <c r="F213" s="219"/>
      <c r="G213" s="219"/>
      <c r="H213" s="219"/>
      <c r="I213" s="215"/>
    </row>
    <row r="215" spans="3:6">
      <c r="C215" s="521" t="s">
        <v>171</v>
      </c>
      <c r="D215" s="521"/>
      <c r="E215" s="521"/>
      <c r="F215" s="521"/>
    </row>
    <row r="216" spans="3:3">
      <c r="C216" s="1" t="s">
        <v>145</v>
      </c>
    </row>
    <row r="217" spans="3:3">
      <c r="C217" s="1" t="s">
        <v>146</v>
      </c>
    </row>
    <row r="218" spans="3:3">
      <c r="C218" s="1" t="s">
        <v>147</v>
      </c>
    </row>
    <row r="220" spans="3:3">
      <c r="C220" s="1" t="s">
        <v>172</v>
      </c>
    </row>
    <row r="222" spans="3:3">
      <c r="C222" s="1" t="s">
        <v>148</v>
      </c>
    </row>
    <row r="223" spans="3:3">
      <c r="C223" s="1" t="s">
        <v>149</v>
      </c>
    </row>
    <row r="224" spans="3:3">
      <c r="C224" s="1" t="s">
        <v>150</v>
      </c>
    </row>
    <row r="225" spans="3:3">
      <c r="C225" s="1" t="s">
        <v>151</v>
      </c>
    </row>
    <row r="226" spans="3:3">
      <c r="C226" s="1" t="s">
        <v>153</v>
      </c>
    </row>
    <row r="228" spans="3:3">
      <c r="C228" s="1" t="s">
        <v>154</v>
      </c>
    </row>
    <row r="229" spans="3:3">
      <c r="C229" s="1" t="s">
        <v>155</v>
      </c>
    </row>
    <row r="231" spans="3:3">
      <c r="C231" s="1" t="s">
        <v>156</v>
      </c>
    </row>
    <row r="232" spans="3:3">
      <c r="C232" s="1" t="s">
        <v>157</v>
      </c>
    </row>
    <row r="234" spans="3:3">
      <c r="C234" s="1" t="s">
        <v>173</v>
      </c>
    </row>
    <row r="236" spans="3:3">
      <c r="C236" s="1" t="s">
        <v>158</v>
      </c>
    </row>
    <row r="237" spans="3:3">
      <c r="C237" s="1" t="s">
        <v>159</v>
      </c>
    </row>
    <row r="239" spans="3:3">
      <c r="C239" s="1" t="s">
        <v>160</v>
      </c>
    </row>
    <row r="240" spans="3:3">
      <c r="C240" s="1" t="s">
        <v>161</v>
      </c>
    </row>
    <row r="258" customHeight="1"/>
    <row r="259" customHeight="1"/>
    <row r="263" customHeight="1"/>
    <row r="264" customHeight="1"/>
    <row r="266" customHeight="1"/>
    <row r="268" customHeight="1"/>
    <row r="270" customHeight="1"/>
    <row r="271" customHeight="1"/>
    <row r="272" customHeight="1"/>
    <row r="273" customHeight="1"/>
    <row r="274" customHeight="1"/>
    <row r="275" customHeight="1"/>
    <row r="277" customHeight="1"/>
    <row r="279" customHeight="1"/>
    <row r="280" customHeight="1"/>
    <row r="281" customHeight="1"/>
    <row r="282" customHeight="1"/>
    <row r="283" customHeight="1"/>
    <row r="284" customHeight="1"/>
    <row r="286" customHeight="1"/>
    <row r="288" customHeight="1"/>
    <row r="289" customHeight="1"/>
    <row r="290" customHeight="1"/>
    <row r="291" customHeight="1"/>
    <row r="292" customHeight="1"/>
    <row r="293" customHeight="1"/>
    <row r="295" customHeight="1"/>
    <row r="297" customHeight="1"/>
    <row r="299" customHeight="1"/>
    <row r="301" customHeight="1"/>
    <row r="303" customHeight="1"/>
    <row r="305" customHeight="1"/>
    <row r="306" customHeight="1"/>
  </sheetData>
  <autoFilter ref="C5:H210"/>
  <mergeCells count="5">
    <mergeCell ref="C215:F215"/>
    <mergeCell ref="C2:I2"/>
    <mergeCell ref="D134:D210"/>
    <mergeCell ref="E134:E210"/>
    <mergeCell ref="G134:G210"/>
  </mergeCells>
  <hyperlinks>
    <hyperlink ref="C4" location="Contents!A1" display="Click here to return to contents"/>
  </hyperlinks>
  <pageMargins left="0.75" right="0.75" top="1" bottom="1" header="0.5" footer="0.5"/>
  <pageSetup paperSize="9" scale="24"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
    <tabColor theme="9" tint="0.79998168889431442"/>
    <pageSetUpPr fitToPage="1"/>
  </sheetPr>
  <dimension ref="A1:H187"/>
  <sheetViews>
    <sheetView topLeftCell="A1" view="normal" workbookViewId="0">
      <pane ySplit="5" topLeftCell="A57" activePane="bottomLeft" state="frozen"/>
      <selection pane="bottomLeft" activeCell="C65" sqref="C65"/>
    </sheetView>
  </sheetViews>
  <sheetFormatPr defaultColWidth="9.28515625" defaultRowHeight="16.5"/>
  <cols>
    <col min="1" max="1" width="8.5703125" style="1" customWidth="1"/>
    <col min="2" max="2" width="2.7109375" style="1" customWidth="1"/>
    <col min="3" max="3" width="55.7109375" style="1" customWidth="1"/>
    <col min="4" max="4" width="12.7109375" style="1" customWidth="1"/>
    <col min="5" max="5" width="20.7109375" style="1" customWidth="1"/>
    <col min="6" max="6" width="2.7109375" style="1" customWidth="1"/>
    <col min="7" max="7" width="9.27734375" style="1" customWidth="1"/>
    <col min="8" max="8" width="0" style="1" hidden="1" customWidth="1"/>
    <col min="9" max="16384" width="9.27734375" style="1" customWidth="1"/>
  </cols>
  <sheetData>
    <row r="1" spans="3:3" ht="15" customHeight="1" thickBot="1">
      <c r="C1" s="376"/>
    </row>
    <row r="2" spans="2:6" ht="15" customHeight="1">
      <c r="B2" s="4"/>
      <c r="C2" s="5"/>
      <c r="D2" s="11"/>
      <c r="E2" s="11"/>
      <c r="F2" s="6"/>
    </row>
    <row r="3" spans="2:6" ht="15" customHeight="1">
      <c r="B3" s="7"/>
      <c r="C3" s="13" t="s">
        <v>2073</v>
      </c>
      <c r="D3" s="13"/>
      <c r="E3" s="13"/>
      <c r="F3" s="8"/>
    </row>
    <row r="4" spans="2:6" ht="26.25" customHeight="1">
      <c r="B4" s="7"/>
      <c r="C4" s="376" t="s">
        <v>772</v>
      </c>
      <c r="D4" s="2"/>
      <c r="E4" s="95" t="s">
        <v>605</v>
      </c>
      <c r="F4" s="8"/>
    </row>
    <row r="5" spans="2:8" ht="66">
      <c r="B5" s="7"/>
      <c r="C5" s="223" t="s">
        <v>222</v>
      </c>
      <c r="D5" s="258" t="s">
        <v>2071</v>
      </c>
      <c r="E5" s="224" t="s">
        <v>2072</v>
      </c>
      <c r="F5" s="8"/>
      <c r="H5" s="1" t="s">
        <v>1082</v>
      </c>
    </row>
    <row r="6" spans="2:6">
      <c r="B6" s="7"/>
      <c r="C6" s="136" t="s">
        <v>218</v>
      </c>
      <c r="D6" s="133">
        <v>1</v>
      </c>
      <c r="E6" s="421">
        <v>789044</v>
      </c>
      <c r="F6" s="8"/>
    </row>
    <row r="7" spans="2:6">
      <c r="B7" s="7"/>
      <c r="C7" s="136" t="s">
        <v>213</v>
      </c>
      <c r="D7" s="133">
        <v>2</v>
      </c>
      <c r="E7" s="421">
        <v>569503</v>
      </c>
      <c r="F7" s="8"/>
    </row>
    <row r="8" spans="2:6">
      <c r="B8" s="7"/>
      <c r="C8" s="245" t="s">
        <v>237</v>
      </c>
      <c r="D8" s="145">
        <v>3</v>
      </c>
      <c r="E8" s="234">
        <v>526713</v>
      </c>
      <c r="F8" s="8"/>
    </row>
    <row r="9" spans="2:6">
      <c r="B9" s="7"/>
      <c r="C9" s="245" t="s">
        <v>214</v>
      </c>
      <c r="D9" s="145">
        <v>4</v>
      </c>
      <c r="E9" s="234">
        <v>383080</v>
      </c>
      <c r="F9" s="8"/>
    </row>
    <row r="10" spans="2:6">
      <c r="B10" s="7"/>
      <c r="C10" s="245" t="s">
        <v>175</v>
      </c>
      <c r="D10" s="145">
        <v>5</v>
      </c>
      <c r="E10" s="234">
        <v>339535</v>
      </c>
      <c r="F10" s="8"/>
    </row>
    <row r="11" spans="2:6">
      <c r="B11" s="7"/>
      <c r="C11" s="245" t="s">
        <v>174</v>
      </c>
      <c r="D11" s="145">
        <v>6</v>
      </c>
      <c r="E11" s="234">
        <v>271088</v>
      </c>
      <c r="F11" s="8"/>
    </row>
    <row r="12" spans="2:6">
      <c r="B12" s="7"/>
      <c r="C12" s="245" t="s">
        <v>240</v>
      </c>
      <c r="D12" s="145">
        <v>7</v>
      </c>
      <c r="E12" s="234">
        <v>236276</v>
      </c>
      <c r="F12" s="8"/>
    </row>
    <row r="13" spans="2:6">
      <c r="B13" s="7"/>
      <c r="C13" s="245" t="s">
        <v>178</v>
      </c>
      <c r="D13" s="145">
        <v>8</v>
      </c>
      <c r="E13" s="234">
        <v>220921</v>
      </c>
      <c r="F13" s="8"/>
    </row>
    <row r="14" spans="2:6">
      <c r="B14" s="7"/>
      <c r="C14" s="245" t="s">
        <v>212</v>
      </c>
      <c r="D14" s="145">
        <v>9</v>
      </c>
      <c r="E14" s="234">
        <v>211305</v>
      </c>
      <c r="F14" s="8"/>
    </row>
    <row r="15" spans="2:6">
      <c r="B15" s="7"/>
      <c r="C15" s="245" t="s">
        <v>176</v>
      </c>
      <c r="D15" s="145">
        <v>10</v>
      </c>
      <c r="E15" s="234">
        <v>198605</v>
      </c>
      <c r="F15" s="8"/>
    </row>
    <row r="16" spans="2:6">
      <c r="B16" s="7"/>
      <c r="C16" s="245" t="s">
        <v>211</v>
      </c>
      <c r="D16" s="145">
        <v>11</v>
      </c>
      <c r="E16" s="234">
        <v>196726</v>
      </c>
      <c r="F16" s="8"/>
    </row>
    <row r="17" spans="2:6">
      <c r="B17" s="7"/>
      <c r="C17" s="245" t="s">
        <v>380</v>
      </c>
      <c r="D17" s="145">
        <v>12</v>
      </c>
      <c r="E17" s="234">
        <v>186513</v>
      </c>
      <c r="F17" s="8"/>
    </row>
    <row r="18" spans="2:6">
      <c r="B18" s="7"/>
      <c r="C18" s="245" t="s">
        <v>215</v>
      </c>
      <c r="D18" s="145">
        <v>13</v>
      </c>
      <c r="E18" s="234">
        <v>184920</v>
      </c>
      <c r="F18" s="8"/>
    </row>
    <row r="19" spans="2:6">
      <c r="B19" s="7"/>
      <c r="C19" s="245" t="s">
        <v>220</v>
      </c>
      <c r="D19" s="145">
        <v>14</v>
      </c>
      <c r="E19" s="234">
        <v>144137</v>
      </c>
      <c r="F19" s="8"/>
    </row>
    <row r="20" spans="2:6">
      <c r="B20" s="7"/>
      <c r="C20" s="245" t="s">
        <v>632</v>
      </c>
      <c r="D20" s="145">
        <v>15</v>
      </c>
      <c r="E20" s="234">
        <v>138229</v>
      </c>
      <c r="F20" s="8"/>
    </row>
    <row r="21" spans="2:6">
      <c r="B21" s="7"/>
      <c r="C21" s="245" t="s">
        <v>177</v>
      </c>
      <c r="D21" s="145">
        <v>16</v>
      </c>
      <c r="E21" s="234">
        <v>133624</v>
      </c>
      <c r="F21" s="8"/>
    </row>
    <row r="22" spans="2:6">
      <c r="B22" s="7"/>
      <c r="C22" s="245" t="s">
        <v>241</v>
      </c>
      <c r="D22" s="145">
        <v>17</v>
      </c>
      <c r="E22" s="234">
        <v>129525</v>
      </c>
      <c r="F22" s="8"/>
    </row>
    <row r="23" spans="2:6">
      <c r="B23" s="7"/>
      <c r="C23" s="245" t="s">
        <v>219</v>
      </c>
      <c r="D23" s="145">
        <v>18</v>
      </c>
      <c r="E23" s="234">
        <v>122529</v>
      </c>
      <c r="F23" s="8"/>
    </row>
    <row r="24" spans="2:6">
      <c r="B24" s="7"/>
      <c r="C24" s="245" t="s">
        <v>179</v>
      </c>
      <c r="D24" s="145">
        <v>19</v>
      </c>
      <c r="E24" s="234">
        <v>119345</v>
      </c>
      <c r="F24" s="8"/>
    </row>
    <row r="25" spans="2:6">
      <c r="B25" s="7"/>
      <c r="C25" s="245" t="s">
        <v>274</v>
      </c>
      <c r="D25" s="145">
        <v>20</v>
      </c>
      <c r="E25" s="234">
        <v>118689</v>
      </c>
      <c r="F25" s="8"/>
    </row>
    <row r="26" spans="2:6">
      <c r="B26" s="7"/>
      <c r="C26" s="245" t="s">
        <v>216</v>
      </c>
      <c r="D26" s="145">
        <v>21</v>
      </c>
      <c r="E26" s="234">
        <v>118024</v>
      </c>
      <c r="F26" s="8"/>
    </row>
    <row r="27" spans="2:6">
      <c r="B27" s="7"/>
      <c r="C27" s="245" t="s">
        <v>328</v>
      </c>
      <c r="D27" s="145">
        <v>22</v>
      </c>
      <c r="E27" s="234">
        <v>115769</v>
      </c>
      <c r="F27" s="8"/>
    </row>
    <row r="28" spans="2:6">
      <c r="B28" s="7"/>
      <c r="C28" s="245" t="s">
        <v>651</v>
      </c>
      <c r="D28" s="145">
        <v>23</v>
      </c>
      <c r="E28" s="234">
        <v>115050</v>
      </c>
      <c r="F28" s="8"/>
    </row>
    <row r="29" spans="2:6">
      <c r="B29" s="7"/>
      <c r="C29" s="245" t="s">
        <v>182</v>
      </c>
      <c r="D29" s="145">
        <v>24</v>
      </c>
      <c r="E29" s="234">
        <v>103093</v>
      </c>
      <c r="F29" s="8"/>
    </row>
    <row r="30" spans="2:6">
      <c r="B30" s="7"/>
      <c r="C30" s="245" t="s">
        <v>57</v>
      </c>
      <c r="D30" s="145">
        <v>25</v>
      </c>
      <c r="E30" s="234">
        <v>96769</v>
      </c>
      <c r="F30" s="8"/>
    </row>
    <row r="31" spans="2:6">
      <c r="B31" s="7"/>
      <c r="C31" s="245" t="s">
        <v>329</v>
      </c>
      <c r="D31" s="145">
        <v>26</v>
      </c>
      <c r="E31" s="234">
        <v>78669</v>
      </c>
      <c r="F31" s="8"/>
    </row>
    <row r="32" spans="2:6">
      <c r="B32" s="7"/>
      <c r="C32" s="245" t="s">
        <v>322</v>
      </c>
      <c r="D32" s="145">
        <v>27</v>
      </c>
      <c r="E32" s="234">
        <v>70345</v>
      </c>
      <c r="F32" s="8"/>
    </row>
    <row r="33" spans="2:6">
      <c r="B33" s="7"/>
      <c r="C33" s="245" t="s">
        <v>350</v>
      </c>
      <c r="D33" s="145">
        <v>28</v>
      </c>
      <c r="E33" s="234">
        <v>67098</v>
      </c>
      <c r="F33" s="8"/>
    </row>
    <row r="34" spans="2:6">
      <c r="B34" s="7"/>
      <c r="C34" s="245" t="s">
        <v>392</v>
      </c>
      <c r="D34" s="145">
        <v>29</v>
      </c>
      <c r="E34" s="234">
        <v>64572</v>
      </c>
      <c r="F34" s="8"/>
    </row>
    <row r="35" spans="2:6">
      <c r="B35" s="7"/>
      <c r="C35" s="245" t="s">
        <v>180</v>
      </c>
      <c r="D35" s="145">
        <v>30</v>
      </c>
      <c r="E35" s="234">
        <v>57517</v>
      </c>
      <c r="F35" s="8"/>
    </row>
    <row r="36" spans="2:6">
      <c r="B36" s="7"/>
      <c r="C36" s="245" t="s">
        <v>332</v>
      </c>
      <c r="D36" s="145">
        <v>31</v>
      </c>
      <c r="E36" s="234">
        <v>56329</v>
      </c>
      <c r="F36" s="8"/>
    </row>
    <row r="37" spans="2:6">
      <c r="B37" s="7"/>
      <c r="C37" s="245" t="s">
        <v>327</v>
      </c>
      <c r="D37" s="145">
        <v>32</v>
      </c>
      <c r="E37" s="234">
        <v>55559</v>
      </c>
      <c r="F37" s="8"/>
    </row>
    <row r="38" spans="2:6">
      <c r="B38" s="7"/>
      <c r="C38" s="245" t="s">
        <v>326</v>
      </c>
      <c r="D38" s="145">
        <v>33</v>
      </c>
      <c r="E38" s="234">
        <v>48269</v>
      </c>
      <c r="F38" s="8"/>
    </row>
    <row r="39" spans="2:6">
      <c r="B39" s="7"/>
      <c r="C39" s="245" t="s">
        <v>1294</v>
      </c>
      <c r="D39" s="145">
        <v>34</v>
      </c>
      <c r="E39" s="234">
        <v>46523</v>
      </c>
      <c r="F39" s="8"/>
    </row>
    <row r="40" spans="2:6">
      <c r="B40" s="7"/>
      <c r="C40" s="245" t="s">
        <v>344</v>
      </c>
      <c r="D40" s="145">
        <v>35</v>
      </c>
      <c r="E40" s="234">
        <v>46392</v>
      </c>
      <c r="F40" s="8"/>
    </row>
    <row r="41" spans="2:6">
      <c r="B41" s="7"/>
      <c r="C41" s="245" t="s">
        <v>341</v>
      </c>
      <c r="D41" s="145">
        <v>36</v>
      </c>
      <c r="E41" s="234">
        <v>44911</v>
      </c>
      <c r="F41" s="8"/>
    </row>
    <row r="42" spans="2:6">
      <c r="B42" s="7"/>
      <c r="C42" s="245" t="s">
        <v>354</v>
      </c>
      <c r="D42" s="145">
        <v>37</v>
      </c>
      <c r="E42" s="234">
        <v>43325</v>
      </c>
      <c r="F42" s="8"/>
    </row>
    <row r="43" spans="2:6">
      <c r="B43" s="7"/>
      <c r="C43" s="245" t="s">
        <v>333</v>
      </c>
      <c r="D43" s="145">
        <v>38</v>
      </c>
      <c r="E43" s="234">
        <v>42431</v>
      </c>
      <c r="F43" s="8"/>
    </row>
    <row r="44" spans="2:6">
      <c r="B44" s="7"/>
      <c r="C44" s="245" t="s">
        <v>347</v>
      </c>
      <c r="D44" s="145">
        <v>39</v>
      </c>
      <c r="E44" s="234">
        <v>41994</v>
      </c>
      <c r="F44" s="8"/>
    </row>
    <row r="45" spans="2:6">
      <c r="B45" s="7"/>
      <c r="C45" s="245" t="s">
        <v>249</v>
      </c>
      <c r="D45" s="145">
        <v>40</v>
      </c>
      <c r="E45" s="234">
        <v>40599</v>
      </c>
      <c r="F45" s="8"/>
    </row>
    <row r="46" spans="2:6">
      <c r="B46" s="7"/>
      <c r="C46" s="245" t="s">
        <v>668</v>
      </c>
      <c r="D46" s="145">
        <v>41</v>
      </c>
      <c r="E46" s="234">
        <v>35442</v>
      </c>
      <c r="F46" s="8"/>
    </row>
    <row r="47" spans="2:6">
      <c r="B47" s="7"/>
      <c r="C47" s="245" t="s">
        <v>358</v>
      </c>
      <c r="D47" s="145">
        <v>42</v>
      </c>
      <c r="E47" s="234">
        <v>34331</v>
      </c>
      <c r="F47" s="8"/>
    </row>
    <row r="48" spans="2:6">
      <c r="B48" s="7"/>
      <c r="C48" s="245" t="s">
        <v>331</v>
      </c>
      <c r="D48" s="145">
        <v>43</v>
      </c>
      <c r="E48" s="234">
        <v>34277</v>
      </c>
      <c r="F48" s="8"/>
    </row>
    <row r="49" spans="2:6">
      <c r="B49" s="7"/>
      <c r="C49" s="245" t="s">
        <v>369</v>
      </c>
      <c r="D49" s="145">
        <v>44</v>
      </c>
      <c r="E49" s="234">
        <v>33069</v>
      </c>
      <c r="F49" s="8"/>
    </row>
    <row r="50" spans="2:6">
      <c r="B50" s="7"/>
      <c r="C50" s="245" t="s">
        <v>596</v>
      </c>
      <c r="D50" s="145">
        <v>45</v>
      </c>
      <c r="E50" s="234">
        <v>24730</v>
      </c>
      <c r="F50" s="8"/>
    </row>
    <row r="51" spans="2:6">
      <c r="B51" s="7"/>
      <c r="C51" s="245" t="s">
        <v>377</v>
      </c>
      <c r="D51" s="145">
        <v>46</v>
      </c>
      <c r="E51" s="234">
        <v>22230</v>
      </c>
      <c r="F51" s="8"/>
    </row>
    <row r="52" spans="2:6">
      <c r="B52" s="7"/>
      <c r="C52" s="245" t="s">
        <v>477</v>
      </c>
      <c r="D52" s="145">
        <v>47</v>
      </c>
      <c r="E52" s="234">
        <v>22201</v>
      </c>
      <c r="F52" s="8"/>
    </row>
    <row r="53" spans="2:6">
      <c r="B53" s="7"/>
      <c r="C53" s="245" t="s">
        <v>379</v>
      </c>
      <c r="D53" s="145">
        <v>48</v>
      </c>
      <c r="E53" s="234">
        <v>20547</v>
      </c>
      <c r="F53" s="8"/>
    </row>
    <row r="54" spans="2:6">
      <c r="B54" s="7"/>
      <c r="C54" s="245" t="s">
        <v>654</v>
      </c>
      <c r="D54" s="145">
        <v>49</v>
      </c>
      <c r="E54" s="234">
        <v>18719</v>
      </c>
      <c r="F54" s="8"/>
    </row>
    <row r="55" spans="2:6">
      <c r="B55" s="7"/>
      <c r="C55" s="245" t="s">
        <v>505</v>
      </c>
      <c r="D55" s="145">
        <v>50</v>
      </c>
      <c r="E55" s="234">
        <v>18380</v>
      </c>
      <c r="F55" s="8"/>
    </row>
    <row r="56" spans="2:6">
      <c r="B56" s="7"/>
      <c r="C56" s="245" t="s">
        <v>383</v>
      </c>
      <c r="D56" s="145">
        <v>51</v>
      </c>
      <c r="E56" s="234">
        <v>17796</v>
      </c>
      <c r="F56" s="8"/>
    </row>
    <row r="57" spans="2:6">
      <c r="B57" s="7"/>
      <c r="C57" s="245" t="s">
        <v>340</v>
      </c>
      <c r="D57" s="145">
        <v>52</v>
      </c>
      <c r="E57" s="234">
        <v>17527</v>
      </c>
      <c r="F57" s="8"/>
    </row>
    <row r="58" spans="2:6">
      <c r="B58" s="7"/>
      <c r="C58" s="245" t="s">
        <v>330</v>
      </c>
      <c r="D58" s="145">
        <v>53</v>
      </c>
      <c r="E58" s="234">
        <v>16744</v>
      </c>
      <c r="F58" s="8"/>
    </row>
    <row r="59" spans="2:6">
      <c r="B59" s="7"/>
      <c r="C59" s="245" t="s">
        <v>367</v>
      </c>
      <c r="D59" s="145">
        <v>54</v>
      </c>
      <c r="E59" s="234">
        <v>16436</v>
      </c>
      <c r="F59" s="8"/>
    </row>
    <row r="60" spans="2:6">
      <c r="B60" s="7"/>
      <c r="C60" s="245" t="s">
        <v>486</v>
      </c>
      <c r="D60" s="145">
        <v>55</v>
      </c>
      <c r="E60" s="234">
        <v>16360</v>
      </c>
      <c r="F60" s="8"/>
    </row>
    <row r="61" spans="2:6">
      <c r="B61" s="7"/>
      <c r="C61" s="245" t="s">
        <v>321</v>
      </c>
      <c r="D61" s="145">
        <v>56</v>
      </c>
      <c r="E61" s="234">
        <v>15931</v>
      </c>
      <c r="F61" s="8"/>
    </row>
    <row r="62" spans="2:8">
      <c r="B62" s="7"/>
      <c r="C62" s="245" t="s">
        <v>368</v>
      </c>
      <c r="D62" s="145">
        <v>57</v>
      </c>
      <c r="E62" s="234">
        <v>15756</v>
      </c>
      <c r="F62" s="8"/>
      <c r="H62" s="16">
        <f>'[1]1 Inc and Exp'!$D$13</f>
        <v>13095</v>
      </c>
    </row>
    <row r="63" spans="2:6">
      <c r="B63" s="7"/>
      <c r="C63" s="245" t="s">
        <v>339</v>
      </c>
      <c r="D63" s="145">
        <v>58</v>
      </c>
      <c r="E63" s="234">
        <v>14963</v>
      </c>
      <c r="F63" s="8"/>
    </row>
    <row r="64" spans="2:6">
      <c r="B64" s="7"/>
      <c r="C64" s="245" t="s">
        <v>324</v>
      </c>
      <c r="D64" s="145">
        <v>59</v>
      </c>
      <c r="E64" s="234">
        <v>14890</v>
      </c>
      <c r="F64" s="8"/>
    </row>
    <row r="65" spans="2:6">
      <c r="B65" s="7"/>
      <c r="C65" s="245" t="s">
        <v>348</v>
      </c>
      <c r="D65" s="145">
        <v>60</v>
      </c>
      <c r="E65" s="234">
        <v>14851</v>
      </c>
      <c r="F65" s="8"/>
    </row>
    <row r="66" spans="2:6">
      <c r="B66" s="7"/>
      <c r="C66" s="250" t="s">
        <v>325</v>
      </c>
      <c r="D66" s="145">
        <v>61</v>
      </c>
      <c r="E66" s="375">
        <v>14051</v>
      </c>
      <c r="F66" s="8"/>
    </row>
    <row r="67" spans="2:6">
      <c r="B67" s="7"/>
      <c r="C67" s="245" t="s">
        <v>401</v>
      </c>
      <c r="D67" s="145">
        <v>62</v>
      </c>
      <c r="E67" s="234">
        <v>13864</v>
      </c>
      <c r="F67" s="8"/>
    </row>
    <row r="68" spans="2:6">
      <c r="B68" s="7"/>
      <c r="C68" s="245" t="s">
        <v>349</v>
      </c>
      <c r="D68" s="145">
        <v>63</v>
      </c>
      <c r="E68" s="234">
        <v>13474</v>
      </c>
      <c r="F68" s="8"/>
    </row>
    <row r="69" spans="2:6">
      <c r="B69" s="7"/>
      <c r="C69" s="245" t="s">
        <v>746</v>
      </c>
      <c r="D69" s="145">
        <v>64</v>
      </c>
      <c r="E69" s="234">
        <v>13372</v>
      </c>
      <c r="F69" s="8"/>
    </row>
    <row r="70" spans="2:6">
      <c r="B70" s="7"/>
      <c r="C70" s="245" t="s">
        <v>346</v>
      </c>
      <c r="D70" s="145">
        <v>65</v>
      </c>
      <c r="E70" s="234">
        <v>13308</v>
      </c>
      <c r="F70" s="8"/>
    </row>
    <row r="71" spans="2:6">
      <c r="B71" s="7"/>
      <c r="C71" s="245" t="s">
        <v>389</v>
      </c>
      <c r="D71" s="145">
        <v>66</v>
      </c>
      <c r="E71" s="234">
        <v>13095</v>
      </c>
      <c r="F71" s="8"/>
    </row>
    <row r="72" spans="2:6">
      <c r="B72" s="7"/>
      <c r="C72" s="253" t="s">
        <v>546</v>
      </c>
      <c r="D72" s="150">
        <v>67</v>
      </c>
      <c r="E72" s="236">
        <v>12759</v>
      </c>
      <c r="F72" s="8"/>
    </row>
    <row r="73" spans="2:6">
      <c r="B73" s="7"/>
      <c r="C73" s="245" t="s">
        <v>1616</v>
      </c>
      <c r="D73" s="145">
        <v>68</v>
      </c>
      <c r="E73" s="234">
        <v>12678</v>
      </c>
      <c r="F73" s="8"/>
    </row>
    <row r="74" spans="2:6">
      <c r="B74" s="7"/>
      <c r="C74" s="245" t="s">
        <v>323</v>
      </c>
      <c r="D74" s="145">
        <v>69</v>
      </c>
      <c r="E74" s="234">
        <v>11353</v>
      </c>
      <c r="F74" s="8"/>
    </row>
    <row r="75" spans="2:6">
      <c r="B75" s="7"/>
      <c r="C75" s="245" t="s">
        <v>338</v>
      </c>
      <c r="D75" s="145">
        <v>70</v>
      </c>
      <c r="E75" s="234">
        <v>10032</v>
      </c>
      <c r="F75" s="8"/>
    </row>
    <row r="76" spans="2:6">
      <c r="B76" s="7"/>
      <c r="C76" s="245" t="s">
        <v>336</v>
      </c>
      <c r="D76" s="145">
        <v>71</v>
      </c>
      <c r="E76" s="234">
        <v>9639</v>
      </c>
      <c r="F76" s="8"/>
    </row>
    <row r="77" spans="2:6">
      <c r="B77" s="7"/>
      <c r="C77" s="245" t="s">
        <v>390</v>
      </c>
      <c r="D77" s="145">
        <v>72</v>
      </c>
      <c r="E77" s="234">
        <v>9474</v>
      </c>
      <c r="F77" s="8"/>
    </row>
    <row r="78" spans="2:6">
      <c r="B78" s="7"/>
      <c r="C78" s="245" t="s">
        <v>399</v>
      </c>
      <c r="D78" s="145">
        <v>73</v>
      </c>
      <c r="E78" s="234">
        <v>9309</v>
      </c>
      <c r="F78" s="8"/>
    </row>
    <row r="79" spans="2:6">
      <c r="B79" s="7"/>
      <c r="C79" s="245" t="s">
        <v>351</v>
      </c>
      <c r="D79" s="145">
        <v>74</v>
      </c>
      <c r="E79" s="234">
        <v>9185</v>
      </c>
      <c r="F79" s="8"/>
    </row>
    <row r="80" spans="2:6">
      <c r="B80" s="7"/>
      <c r="C80" s="245" t="s">
        <v>629</v>
      </c>
      <c r="D80" s="145">
        <v>75</v>
      </c>
      <c r="E80" s="234">
        <v>8526</v>
      </c>
      <c r="F80" s="8"/>
    </row>
    <row r="81" spans="2:6">
      <c r="B81" s="7"/>
      <c r="C81" s="245" t="s">
        <v>352</v>
      </c>
      <c r="D81" s="145">
        <v>76</v>
      </c>
      <c r="E81" s="234">
        <v>8011</v>
      </c>
      <c r="F81" s="8"/>
    </row>
    <row r="82" spans="2:6">
      <c r="B82" s="7"/>
      <c r="C82" s="245" t="s">
        <v>356</v>
      </c>
      <c r="D82" s="145">
        <v>77</v>
      </c>
      <c r="E82" s="234">
        <v>7304</v>
      </c>
      <c r="F82" s="8"/>
    </row>
    <row r="83" spans="2:6">
      <c r="B83" s="7"/>
      <c r="C83" s="245" t="s">
        <v>773</v>
      </c>
      <c r="D83" s="145">
        <v>78</v>
      </c>
      <c r="E83" s="234">
        <v>7294</v>
      </c>
      <c r="F83" s="8"/>
    </row>
    <row r="84" spans="2:6">
      <c r="B84" s="7"/>
      <c r="C84" s="245" t="s">
        <v>366</v>
      </c>
      <c r="D84" s="145">
        <v>79</v>
      </c>
      <c r="E84" s="234">
        <v>6835</v>
      </c>
      <c r="F84" s="8"/>
    </row>
    <row r="85" spans="2:6">
      <c r="B85" s="7"/>
      <c r="C85" s="245" t="s">
        <v>342</v>
      </c>
      <c r="D85" s="145">
        <v>80</v>
      </c>
      <c r="E85" s="234">
        <v>6663</v>
      </c>
      <c r="F85" s="8"/>
    </row>
    <row r="86" spans="2:6">
      <c r="B86" s="7"/>
      <c r="C86" s="245" t="s">
        <v>378</v>
      </c>
      <c r="D86" s="145">
        <v>81</v>
      </c>
      <c r="E86" s="234">
        <v>6486</v>
      </c>
      <c r="F86" s="8"/>
    </row>
    <row r="87" spans="2:6">
      <c r="B87" s="7"/>
      <c r="C87" s="245" t="s">
        <v>359</v>
      </c>
      <c r="D87" s="145">
        <v>82</v>
      </c>
      <c r="E87" s="234">
        <v>6150</v>
      </c>
      <c r="F87" s="8"/>
    </row>
    <row r="88" spans="2:6">
      <c r="B88" s="7"/>
      <c r="C88" s="245" t="s">
        <v>658</v>
      </c>
      <c r="D88" s="145">
        <v>83</v>
      </c>
      <c r="E88" s="234">
        <v>5853</v>
      </c>
      <c r="F88" s="8"/>
    </row>
    <row r="89" spans="2:6">
      <c r="B89" s="7"/>
      <c r="C89" s="245" t="s">
        <v>371</v>
      </c>
      <c r="D89" s="145">
        <v>84</v>
      </c>
      <c r="E89" s="234">
        <v>5652</v>
      </c>
      <c r="F89" s="8"/>
    </row>
    <row r="90" spans="2:6">
      <c r="B90" s="7"/>
      <c r="C90" s="245" t="s">
        <v>381</v>
      </c>
      <c r="D90" s="145">
        <v>85</v>
      </c>
      <c r="E90" s="234">
        <v>5544</v>
      </c>
      <c r="F90" s="8"/>
    </row>
    <row r="91" spans="2:6">
      <c r="B91" s="7"/>
      <c r="C91" s="245" t="s">
        <v>374</v>
      </c>
      <c r="D91" s="145">
        <v>86</v>
      </c>
      <c r="E91" s="234">
        <v>5487</v>
      </c>
      <c r="F91" s="8"/>
    </row>
    <row r="92" spans="2:6">
      <c r="B92" s="7"/>
      <c r="C92" s="245" t="s">
        <v>363</v>
      </c>
      <c r="D92" s="145">
        <v>87</v>
      </c>
      <c r="E92" s="234">
        <v>5397</v>
      </c>
      <c r="F92" s="8"/>
    </row>
    <row r="93" spans="2:6">
      <c r="B93" s="7"/>
      <c r="C93" s="245" t="s">
        <v>364</v>
      </c>
      <c r="D93" s="145">
        <v>88</v>
      </c>
      <c r="E93" s="234">
        <v>5377</v>
      </c>
      <c r="F93" s="8"/>
    </row>
    <row r="94" spans="2:6">
      <c r="B94" s="7"/>
      <c r="C94" s="245" t="s">
        <v>415</v>
      </c>
      <c r="D94" s="145">
        <v>89</v>
      </c>
      <c r="E94" s="234">
        <v>4878</v>
      </c>
      <c r="F94" s="8"/>
    </row>
    <row r="95" spans="2:6">
      <c r="B95" s="7"/>
      <c r="C95" s="245" t="s">
        <v>655</v>
      </c>
      <c r="D95" s="145">
        <v>90</v>
      </c>
      <c r="E95" s="234">
        <v>4653</v>
      </c>
      <c r="F95" s="8"/>
    </row>
    <row r="96" spans="2:6">
      <c r="B96" s="7"/>
      <c r="C96" s="245" t="s">
        <v>345</v>
      </c>
      <c r="D96" s="145">
        <v>91</v>
      </c>
      <c r="E96" s="234">
        <v>4647</v>
      </c>
      <c r="F96" s="8"/>
    </row>
    <row r="97" spans="2:6">
      <c r="B97" s="7"/>
      <c r="C97" s="245" t="s">
        <v>393</v>
      </c>
      <c r="D97" s="145">
        <v>92</v>
      </c>
      <c r="E97" s="234">
        <v>4279</v>
      </c>
      <c r="F97" s="8"/>
    </row>
    <row r="98" spans="2:6">
      <c r="B98" s="7"/>
      <c r="C98" s="245" t="s">
        <v>335</v>
      </c>
      <c r="D98" s="145">
        <v>93</v>
      </c>
      <c r="E98" s="234">
        <v>3731</v>
      </c>
      <c r="F98" s="8"/>
    </row>
    <row r="99" spans="2:6">
      <c r="B99" s="7"/>
      <c r="C99" s="245" t="s">
        <v>353</v>
      </c>
      <c r="D99" s="145">
        <v>94</v>
      </c>
      <c r="E99" s="234">
        <v>3483</v>
      </c>
      <c r="F99" s="8"/>
    </row>
    <row r="100" spans="2:6">
      <c r="B100" s="7"/>
      <c r="C100" s="245" t="s">
        <v>395</v>
      </c>
      <c r="D100" s="145">
        <v>95</v>
      </c>
      <c r="E100" s="234">
        <v>3477</v>
      </c>
      <c r="F100" s="8"/>
    </row>
    <row r="101" spans="2:6">
      <c r="B101" s="7"/>
      <c r="C101" s="245" t="s">
        <v>372</v>
      </c>
      <c r="D101" s="145">
        <v>96</v>
      </c>
      <c r="E101" s="234">
        <v>3457</v>
      </c>
      <c r="F101" s="8"/>
    </row>
    <row r="102" spans="2:6">
      <c r="B102" s="7"/>
      <c r="C102" s="245" t="s">
        <v>598</v>
      </c>
      <c r="D102" s="145">
        <v>97</v>
      </c>
      <c r="E102" s="234">
        <v>3279</v>
      </c>
      <c r="F102" s="8"/>
    </row>
    <row r="103" spans="2:6">
      <c r="B103" s="7"/>
      <c r="C103" s="245" t="s">
        <v>670</v>
      </c>
      <c r="D103" s="145">
        <v>98</v>
      </c>
      <c r="E103" s="234">
        <v>2743</v>
      </c>
      <c r="F103" s="8"/>
    </row>
    <row r="104" spans="2:6">
      <c r="B104" s="7"/>
      <c r="C104" s="245" t="s">
        <v>398</v>
      </c>
      <c r="D104" s="145">
        <v>99</v>
      </c>
      <c r="E104" s="234">
        <v>2411</v>
      </c>
      <c r="F104" s="8"/>
    </row>
    <row r="105" spans="2:6">
      <c r="B105" s="7"/>
      <c r="C105" s="245" t="s">
        <v>360</v>
      </c>
      <c r="D105" s="145">
        <v>100</v>
      </c>
      <c r="E105" s="234">
        <v>2340</v>
      </c>
      <c r="F105" s="8"/>
    </row>
    <row r="106" spans="2:6">
      <c r="B106" s="7"/>
      <c r="C106" s="245" t="s">
        <v>413</v>
      </c>
      <c r="D106" s="145">
        <v>101</v>
      </c>
      <c r="E106" s="234">
        <v>2327</v>
      </c>
      <c r="F106" s="8"/>
    </row>
    <row r="107" spans="2:6">
      <c r="B107" s="7"/>
      <c r="C107" s="245" t="s">
        <v>334</v>
      </c>
      <c r="D107" s="145">
        <v>102</v>
      </c>
      <c r="E107" s="234">
        <v>2304</v>
      </c>
      <c r="F107" s="8"/>
    </row>
    <row r="108" spans="2:6">
      <c r="B108" s="7"/>
      <c r="C108" s="245" t="s">
        <v>397</v>
      </c>
      <c r="D108" s="145">
        <v>103</v>
      </c>
      <c r="E108" s="234">
        <v>2272</v>
      </c>
      <c r="F108" s="8"/>
    </row>
    <row r="109" spans="2:6">
      <c r="B109" s="7"/>
      <c r="C109" s="245" t="s">
        <v>355</v>
      </c>
      <c r="D109" s="145">
        <v>104</v>
      </c>
      <c r="E109" s="234">
        <v>2200</v>
      </c>
      <c r="F109" s="8"/>
    </row>
    <row r="110" spans="2:6">
      <c r="B110" s="7"/>
      <c r="C110" s="245" t="s">
        <v>382</v>
      </c>
      <c r="D110" s="145">
        <v>105</v>
      </c>
      <c r="E110" s="234">
        <v>2157</v>
      </c>
      <c r="F110" s="8"/>
    </row>
    <row r="111" spans="2:6">
      <c r="B111" s="7"/>
      <c r="C111" s="245" t="s">
        <v>414</v>
      </c>
      <c r="D111" s="145">
        <v>106</v>
      </c>
      <c r="E111" s="234">
        <v>2015</v>
      </c>
      <c r="F111" s="8"/>
    </row>
    <row r="112" spans="2:6">
      <c r="B112" s="7"/>
      <c r="C112" s="245" t="s">
        <v>365</v>
      </c>
      <c r="D112" s="145">
        <v>107</v>
      </c>
      <c r="E112" s="234">
        <v>2004</v>
      </c>
      <c r="F112" s="8"/>
    </row>
    <row r="113" spans="2:6">
      <c r="B113" s="7"/>
      <c r="C113" s="245" t="s">
        <v>375</v>
      </c>
      <c r="D113" s="145">
        <v>108</v>
      </c>
      <c r="E113" s="234">
        <v>1904</v>
      </c>
      <c r="F113" s="8"/>
    </row>
    <row r="114" spans="2:6">
      <c r="B114" s="7"/>
      <c r="C114" s="245" t="s">
        <v>416</v>
      </c>
      <c r="D114" s="145">
        <v>109</v>
      </c>
      <c r="E114" s="234">
        <v>1877</v>
      </c>
      <c r="F114" s="8"/>
    </row>
    <row r="115" spans="2:6">
      <c r="B115" s="7"/>
      <c r="C115" s="245" t="s">
        <v>376</v>
      </c>
      <c r="D115" s="145">
        <v>110</v>
      </c>
      <c r="E115" s="234">
        <v>1715</v>
      </c>
      <c r="F115" s="8"/>
    </row>
    <row r="116" spans="2:6">
      <c r="B116" s="7"/>
      <c r="C116" s="245" t="s">
        <v>744</v>
      </c>
      <c r="D116" s="145">
        <v>111</v>
      </c>
      <c r="E116" s="234">
        <v>1693</v>
      </c>
      <c r="F116" s="8"/>
    </row>
    <row r="117" spans="2:6">
      <c r="B117" s="7"/>
      <c r="C117" s="245" t="s">
        <v>405</v>
      </c>
      <c r="D117" s="145">
        <v>112</v>
      </c>
      <c r="E117" s="234">
        <v>1501</v>
      </c>
      <c r="F117" s="8"/>
    </row>
    <row r="118" spans="2:6">
      <c r="B118" s="7"/>
      <c r="C118" s="245" t="s">
        <v>373</v>
      </c>
      <c r="D118" s="145">
        <v>113</v>
      </c>
      <c r="E118" s="234">
        <v>1376</v>
      </c>
      <c r="F118" s="8"/>
    </row>
    <row r="119" spans="2:6">
      <c r="B119" s="7"/>
      <c r="C119" s="245" t="s">
        <v>662</v>
      </c>
      <c r="D119" s="145">
        <v>114</v>
      </c>
      <c r="E119" s="234">
        <v>1309</v>
      </c>
      <c r="F119" s="8"/>
    </row>
    <row r="120" spans="2:6">
      <c r="B120" s="7"/>
      <c r="C120" s="245" t="s">
        <v>420</v>
      </c>
      <c r="D120" s="145">
        <v>115</v>
      </c>
      <c r="E120" s="234">
        <v>1258</v>
      </c>
      <c r="F120" s="8"/>
    </row>
    <row r="121" spans="2:6">
      <c r="B121" s="7"/>
      <c r="C121" s="245" t="s">
        <v>403</v>
      </c>
      <c r="D121" s="145">
        <v>116</v>
      </c>
      <c r="E121" s="234">
        <v>1257</v>
      </c>
      <c r="F121" s="8"/>
    </row>
    <row r="122" spans="2:6">
      <c r="B122" s="7"/>
      <c r="C122" s="245" t="s">
        <v>511</v>
      </c>
      <c r="D122" s="145">
        <v>117</v>
      </c>
      <c r="E122" s="234">
        <v>1190</v>
      </c>
      <c r="F122" s="8"/>
    </row>
    <row r="123" spans="2:6">
      <c r="B123" s="7"/>
      <c r="C123" s="245" t="s">
        <v>370</v>
      </c>
      <c r="D123" s="145">
        <v>118</v>
      </c>
      <c r="E123" s="234">
        <v>1166</v>
      </c>
      <c r="F123" s="8"/>
    </row>
    <row r="124" spans="2:6">
      <c r="B124" s="7"/>
      <c r="C124" s="245" t="s">
        <v>423</v>
      </c>
      <c r="D124" s="145">
        <v>119</v>
      </c>
      <c r="E124" s="234">
        <v>1049</v>
      </c>
      <c r="F124" s="8"/>
    </row>
    <row r="125" spans="2:6">
      <c r="B125" s="7"/>
      <c r="C125" s="245" t="s">
        <v>427</v>
      </c>
      <c r="D125" s="145">
        <v>120</v>
      </c>
      <c r="E125" s="234">
        <v>1041</v>
      </c>
      <c r="F125" s="8"/>
    </row>
    <row r="126" spans="2:6">
      <c r="B126" s="7"/>
      <c r="C126" s="245" t="s">
        <v>652</v>
      </c>
      <c r="D126" s="145">
        <v>121</v>
      </c>
      <c r="E126" s="234">
        <v>1032</v>
      </c>
      <c r="F126" s="8"/>
    </row>
    <row r="127" spans="2:6">
      <c r="B127" s="7"/>
      <c r="C127" s="245" t="s">
        <v>385</v>
      </c>
      <c r="D127" s="145">
        <v>122</v>
      </c>
      <c r="E127" s="234">
        <v>1005</v>
      </c>
      <c r="F127" s="8"/>
    </row>
    <row r="128" spans="2:6">
      <c r="B128" s="7"/>
      <c r="C128" s="245" t="s">
        <v>391</v>
      </c>
      <c r="D128" s="145">
        <v>123</v>
      </c>
      <c r="E128" s="234">
        <v>895</v>
      </c>
      <c r="F128" s="8"/>
    </row>
    <row r="129" spans="2:6">
      <c r="B129" s="7"/>
      <c r="C129" s="245" t="s">
        <v>394</v>
      </c>
      <c r="D129" s="145">
        <v>124</v>
      </c>
      <c r="E129" s="234">
        <v>861</v>
      </c>
      <c r="F129" s="8"/>
    </row>
    <row r="130" spans="2:6">
      <c r="B130" s="7"/>
      <c r="C130" s="245" t="s">
        <v>411</v>
      </c>
      <c r="D130" s="145">
        <v>125</v>
      </c>
      <c r="E130" s="234">
        <v>820</v>
      </c>
      <c r="F130" s="8"/>
    </row>
    <row r="131" spans="2:6">
      <c r="B131" s="7"/>
      <c r="C131" s="245" t="s">
        <v>597</v>
      </c>
      <c r="D131" s="145">
        <v>126</v>
      </c>
      <c r="E131" s="234">
        <v>758</v>
      </c>
      <c r="F131" s="8"/>
    </row>
    <row r="132" spans="2:6">
      <c r="B132" s="7"/>
      <c r="C132" s="245" t="s">
        <v>361</v>
      </c>
      <c r="D132" s="145">
        <v>127</v>
      </c>
      <c r="E132" s="234">
        <v>754</v>
      </c>
      <c r="F132" s="8"/>
    </row>
    <row r="133" spans="2:6">
      <c r="B133" s="7"/>
      <c r="C133" s="245" t="s">
        <v>1946</v>
      </c>
      <c r="D133" s="145">
        <v>128</v>
      </c>
      <c r="E133" s="234">
        <v>700</v>
      </c>
      <c r="F133" s="8"/>
    </row>
    <row r="134" spans="2:6">
      <c r="B134" s="7"/>
      <c r="C134" s="245" t="s">
        <v>665</v>
      </c>
      <c r="D134" s="145">
        <v>129</v>
      </c>
      <c r="E134" s="234">
        <v>687</v>
      </c>
      <c r="F134" s="8"/>
    </row>
    <row r="135" spans="2:6">
      <c r="B135" s="7"/>
      <c r="C135" s="245" t="s">
        <v>410</v>
      </c>
      <c r="D135" s="145">
        <v>130</v>
      </c>
      <c r="E135" s="234">
        <v>557</v>
      </c>
      <c r="F135" s="8"/>
    </row>
    <row r="136" spans="2:6">
      <c r="B136" s="7"/>
      <c r="C136" s="245" t="s">
        <v>418</v>
      </c>
      <c r="D136" s="145">
        <v>131</v>
      </c>
      <c r="E136" s="234">
        <v>422</v>
      </c>
      <c r="F136" s="8"/>
    </row>
    <row r="137" spans="2:6">
      <c r="B137" s="7"/>
      <c r="C137" s="245" t="s">
        <v>407</v>
      </c>
      <c r="D137" s="145">
        <v>132</v>
      </c>
      <c r="E137" s="234">
        <v>384</v>
      </c>
      <c r="F137" s="8"/>
    </row>
    <row r="138" spans="2:6">
      <c r="B138" s="7"/>
      <c r="C138" s="245" t="s">
        <v>610</v>
      </c>
      <c r="D138" s="145">
        <v>133</v>
      </c>
      <c r="E138" s="234">
        <v>383</v>
      </c>
      <c r="F138" s="8"/>
    </row>
    <row r="139" spans="2:6">
      <c r="B139" s="7"/>
      <c r="C139" s="245" t="s">
        <v>422</v>
      </c>
      <c r="D139" s="145">
        <v>134</v>
      </c>
      <c r="E139" s="234">
        <v>363</v>
      </c>
      <c r="F139" s="8"/>
    </row>
    <row r="140" spans="2:6">
      <c r="B140" s="7"/>
      <c r="C140" s="245" t="s">
        <v>402</v>
      </c>
      <c r="D140" s="145">
        <v>135</v>
      </c>
      <c r="E140" s="234">
        <v>308</v>
      </c>
      <c r="F140" s="8"/>
    </row>
    <row r="141" spans="2:6">
      <c r="B141" s="7"/>
      <c r="C141" s="245" t="s">
        <v>599</v>
      </c>
      <c r="D141" s="145">
        <v>136</v>
      </c>
      <c r="E141" s="234">
        <v>284</v>
      </c>
      <c r="F141" s="8"/>
    </row>
    <row r="142" spans="2:6">
      <c r="B142" s="7"/>
      <c r="C142" s="245" t="s">
        <v>428</v>
      </c>
      <c r="D142" s="145">
        <v>137</v>
      </c>
      <c r="E142" s="234">
        <v>271</v>
      </c>
      <c r="F142" s="8"/>
    </row>
    <row r="143" spans="2:6">
      <c r="B143" s="7"/>
      <c r="C143" s="245" t="s">
        <v>404</v>
      </c>
      <c r="D143" s="145">
        <v>138</v>
      </c>
      <c r="E143" s="234">
        <v>203</v>
      </c>
      <c r="F143" s="8"/>
    </row>
    <row r="144" spans="2:6">
      <c r="B144" s="7"/>
      <c r="C144" s="245" t="s">
        <v>1955</v>
      </c>
      <c r="D144" s="145">
        <v>139</v>
      </c>
      <c r="E144" s="234">
        <v>176</v>
      </c>
      <c r="F144" s="8"/>
    </row>
    <row r="145" spans="2:6">
      <c r="B145" s="7"/>
      <c r="C145" s="245" t="s">
        <v>406</v>
      </c>
      <c r="D145" s="145">
        <v>140</v>
      </c>
      <c r="E145" s="234">
        <v>173</v>
      </c>
      <c r="F145" s="8"/>
    </row>
    <row r="146" spans="2:6">
      <c r="B146" s="7"/>
      <c r="C146" s="245" t="s">
        <v>1620</v>
      </c>
      <c r="D146" s="145">
        <v>141</v>
      </c>
      <c r="E146" s="234">
        <v>169</v>
      </c>
      <c r="F146" s="8"/>
    </row>
    <row r="147" spans="2:6">
      <c r="B147" s="7"/>
      <c r="C147" s="245" t="s">
        <v>950</v>
      </c>
      <c r="D147" s="145">
        <v>142</v>
      </c>
      <c r="E147" s="234">
        <v>163</v>
      </c>
      <c r="F147" s="8"/>
    </row>
    <row r="148" spans="2:6">
      <c r="B148" s="7"/>
      <c r="C148" s="245" t="s">
        <v>996</v>
      </c>
      <c r="D148" s="145">
        <v>143</v>
      </c>
      <c r="E148" s="234">
        <v>160</v>
      </c>
      <c r="F148" s="8"/>
    </row>
    <row r="149" spans="2:6">
      <c r="B149" s="7"/>
      <c r="C149" s="245" t="s">
        <v>425</v>
      </c>
      <c r="D149" s="145">
        <v>144</v>
      </c>
      <c r="E149" s="234">
        <v>156</v>
      </c>
      <c r="F149" s="8"/>
    </row>
    <row r="150" spans="2:6">
      <c r="B150" s="7"/>
      <c r="C150" s="245" t="s">
        <v>602</v>
      </c>
      <c r="D150" s="145">
        <v>145</v>
      </c>
      <c r="E150" s="234">
        <v>149</v>
      </c>
      <c r="F150" s="8"/>
    </row>
    <row r="151" spans="2:6">
      <c r="B151" s="7"/>
      <c r="C151" s="245" t="s">
        <v>1164</v>
      </c>
      <c r="D151" s="145">
        <v>146</v>
      </c>
      <c r="E151" s="234">
        <v>142</v>
      </c>
      <c r="F151" s="8"/>
    </row>
    <row r="152" spans="2:6">
      <c r="B152" s="7"/>
      <c r="C152" s="245" t="s">
        <v>600</v>
      </c>
      <c r="D152" s="145">
        <v>147</v>
      </c>
      <c r="E152" s="234">
        <v>103</v>
      </c>
      <c r="F152" s="8"/>
    </row>
    <row r="153" spans="2:6">
      <c r="B153" s="7"/>
      <c r="C153" s="245" t="s">
        <v>625</v>
      </c>
      <c r="D153" s="145">
        <v>148</v>
      </c>
      <c r="E153" s="234">
        <v>94</v>
      </c>
      <c r="F153" s="8"/>
    </row>
    <row r="154" spans="2:6">
      <c r="B154" s="7"/>
      <c r="C154" s="245" t="s">
        <v>951</v>
      </c>
      <c r="D154" s="145">
        <v>149</v>
      </c>
      <c r="E154" s="234">
        <v>84</v>
      </c>
      <c r="F154" s="8"/>
    </row>
    <row r="155" spans="2:6">
      <c r="B155" s="7"/>
      <c r="C155" s="245" t="s">
        <v>1948</v>
      </c>
      <c r="D155" s="145">
        <v>150</v>
      </c>
      <c r="E155" s="234">
        <v>82</v>
      </c>
      <c r="F155" s="8"/>
    </row>
    <row r="156" spans="2:6">
      <c r="B156" s="7"/>
      <c r="C156" s="245" t="s">
        <v>601</v>
      </c>
      <c r="D156" s="145" t="s">
        <v>1310</v>
      </c>
      <c r="E156" s="234">
        <v>74</v>
      </c>
      <c r="F156" s="8"/>
    </row>
    <row r="157" spans="2:6">
      <c r="B157" s="7"/>
      <c r="C157" s="245" t="s">
        <v>936</v>
      </c>
      <c r="D157" s="145" t="s">
        <v>1310</v>
      </c>
      <c r="E157" s="234">
        <v>74</v>
      </c>
      <c r="F157" s="8"/>
    </row>
    <row r="158" spans="2:6">
      <c r="B158" s="7"/>
      <c r="C158" s="245" t="s">
        <v>1951</v>
      </c>
      <c r="D158" s="145">
        <v>153</v>
      </c>
      <c r="E158" s="234">
        <v>70</v>
      </c>
      <c r="F158" s="8"/>
    </row>
    <row r="159" spans="2:6">
      <c r="B159" s="7"/>
      <c r="C159" s="245" t="s">
        <v>429</v>
      </c>
      <c r="D159" s="145">
        <v>154</v>
      </c>
      <c r="E159" s="234">
        <v>61</v>
      </c>
      <c r="F159" s="8"/>
    </row>
    <row r="160" spans="2:6">
      <c r="B160" s="7"/>
      <c r="C160" s="245" t="s">
        <v>1073</v>
      </c>
      <c r="D160" s="145">
        <v>155</v>
      </c>
      <c r="E160" s="234">
        <v>36</v>
      </c>
      <c r="F160" s="8"/>
    </row>
    <row r="161" spans="2:6">
      <c r="B161" s="7"/>
      <c r="C161" s="245" t="s">
        <v>1077</v>
      </c>
      <c r="D161" s="145">
        <v>156</v>
      </c>
      <c r="E161" s="234">
        <v>33</v>
      </c>
      <c r="F161" s="8"/>
    </row>
    <row r="162" spans="2:6">
      <c r="B162" s="7"/>
      <c r="C162" s="245" t="s">
        <v>1859</v>
      </c>
      <c r="D162" s="145">
        <v>157</v>
      </c>
      <c r="E162" s="234">
        <v>31</v>
      </c>
      <c r="F162" s="8"/>
    </row>
    <row r="163" spans="2:6">
      <c r="B163" s="7"/>
      <c r="C163" s="245" t="s">
        <v>1166</v>
      </c>
      <c r="D163" s="145">
        <v>158</v>
      </c>
      <c r="E163" s="234">
        <v>30</v>
      </c>
      <c r="F163" s="8"/>
    </row>
    <row r="164" spans="2:6">
      <c r="B164" s="7"/>
      <c r="C164" s="245" t="s">
        <v>1138</v>
      </c>
      <c r="D164" s="145">
        <v>159</v>
      </c>
      <c r="E164" s="234">
        <v>27</v>
      </c>
      <c r="F164" s="8"/>
    </row>
    <row r="165" spans="2:6">
      <c r="B165" s="7"/>
      <c r="C165" s="245" t="s">
        <v>1159</v>
      </c>
      <c r="D165" s="145">
        <v>160</v>
      </c>
      <c r="E165" s="234">
        <v>10</v>
      </c>
      <c r="F165" s="8"/>
    </row>
    <row r="166" spans="2:6">
      <c r="B166" s="7"/>
      <c r="C166" s="245" t="s">
        <v>765</v>
      </c>
      <c r="D166" s="145">
        <v>161</v>
      </c>
      <c r="E166" s="234">
        <v>3</v>
      </c>
      <c r="F166" s="8"/>
    </row>
    <row r="167" spans="2:6">
      <c r="B167" s="7"/>
      <c r="D167" s="2"/>
      <c r="E167" s="2"/>
      <c r="F167" s="8"/>
    </row>
    <row r="168" spans="2:6">
      <c r="B168" s="7"/>
      <c r="C168" s="24" t="s">
        <v>2074</v>
      </c>
      <c r="D168" s="24"/>
      <c r="E168" s="24"/>
      <c r="F168" s="8"/>
    </row>
    <row r="169" spans="2:6" ht="17.25" thickBot="1">
      <c r="B169" s="9"/>
      <c r="C169" s="221" t="s">
        <v>2075</v>
      </c>
      <c r="D169" s="221"/>
      <c r="E169" s="221"/>
      <c r="F169" s="10"/>
    </row>
    <row r="170" spans="1:2">
      <c r="A170" s="141"/>
      <c r="B170" s="141"/>
    </row>
    <row r="171" spans="1:3">
      <c r="A171" s="141"/>
      <c r="B171" s="141"/>
      <c r="C171" s="13" t="s">
        <v>129</v>
      </c>
    </row>
    <row r="172" spans="1:3">
      <c r="A172" s="141"/>
      <c r="B172" s="141"/>
      <c r="C172" s="1" t="s">
        <v>130</v>
      </c>
    </row>
    <row r="173" spans="1:3">
      <c r="A173" s="141"/>
      <c r="B173" s="141"/>
      <c r="C173" s="1" t="s">
        <v>131</v>
      </c>
    </row>
    <row r="174" spans="1:3">
      <c r="A174" s="141"/>
      <c r="B174" s="141"/>
      <c r="C174" s="1" t="s">
        <v>132</v>
      </c>
    </row>
    <row r="175" spans="1:3">
      <c r="A175" s="141"/>
      <c r="B175" s="141"/>
      <c r="C175" s="1" t="s">
        <v>133</v>
      </c>
    </row>
    <row r="176" spans="1:3">
      <c r="A176" s="141"/>
      <c r="B176" s="141"/>
      <c r="C176" s="1" t="s">
        <v>134</v>
      </c>
    </row>
    <row r="177" spans="1:3">
      <c r="A177" s="141"/>
      <c r="B177" s="141"/>
      <c r="C177" s="1" t="s">
        <v>135</v>
      </c>
    </row>
    <row r="178" spans="1:3">
      <c r="A178" s="141"/>
      <c r="B178" s="141"/>
      <c r="C178" s="1" t="s">
        <v>136</v>
      </c>
    </row>
    <row r="179" spans="1:3">
      <c r="A179" s="141"/>
      <c r="B179" s="141"/>
      <c r="C179" s="1" t="s">
        <v>137</v>
      </c>
    </row>
    <row r="180" spans="1:3">
      <c r="A180" s="141"/>
      <c r="B180" s="141"/>
      <c r="C180" s="1" t="s">
        <v>138</v>
      </c>
    </row>
    <row r="181" spans="1:3">
      <c r="A181" s="141"/>
      <c r="B181" s="141"/>
      <c r="C181" s="1" t="s">
        <v>139</v>
      </c>
    </row>
    <row r="182" spans="1:3">
      <c r="A182" s="141"/>
      <c r="B182" s="141"/>
      <c r="C182" s="1" t="s">
        <v>140</v>
      </c>
    </row>
    <row r="183" spans="1:2">
      <c r="A183" s="141"/>
      <c r="B183" s="141"/>
    </row>
    <row r="184" spans="1:3">
      <c r="A184" s="141"/>
      <c r="B184" s="141"/>
      <c r="C184" s="13" t="s">
        <v>990</v>
      </c>
    </row>
    <row r="185" spans="1:3">
      <c r="A185" s="141"/>
      <c r="B185" s="141"/>
      <c r="C185" s="1" t="s">
        <v>1014</v>
      </c>
    </row>
    <row r="186" spans="1:3">
      <c r="A186" s="141"/>
      <c r="B186" s="141"/>
      <c r="C186" s="1" t="s">
        <v>999</v>
      </c>
    </row>
    <row r="187" spans="1:3">
      <c r="A187" s="141"/>
      <c r="B187" s="141"/>
      <c r="C187" s="1" t="s">
        <v>987</v>
      </c>
    </row>
  </sheetData>
  <mergeCells count="3">
    <mergeCell ref="C3:E3"/>
    <mergeCell ref="C169:E169"/>
    <mergeCell ref="C168:E168"/>
  </mergeCells>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3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0">
    <tabColor theme="9" tint="0.79998168889431442"/>
    <pageSetUpPr fitToPage="1"/>
  </sheetPr>
  <dimension ref="A1:O301"/>
  <sheetViews>
    <sheetView topLeftCell="A1" view="normal" workbookViewId="0">
      <pane ySplit="5" topLeftCell="A20" activePane="bottomLeft" state="frozen"/>
      <selection pane="bottomLeft" activeCell="C30" sqref="C30"/>
    </sheetView>
  </sheetViews>
  <sheetFormatPr defaultColWidth="9.28515625" defaultRowHeight="16.5"/>
  <cols>
    <col min="1" max="1" width="8.5703125" style="1" customWidth="1"/>
    <col min="2" max="2" width="2.7109375" style="1" customWidth="1"/>
    <col min="3" max="3" width="56.7109375" style="1" customWidth="1"/>
    <col min="4" max="4" width="14.27734375" style="1" customWidth="1"/>
    <col min="5" max="5" width="13.27734375" style="1" customWidth="1"/>
    <col min="6" max="7" width="13" style="1" customWidth="1"/>
    <col min="8" max="8" width="18" style="1" customWidth="1"/>
    <col min="9" max="9" width="14" style="1" bestFit="1" customWidth="1"/>
    <col min="10" max="10" width="2.7109375" style="1" customWidth="1"/>
    <col min="11" max="16384" width="9.27734375" style="1" customWidth="1"/>
  </cols>
  <sheetData>
    <row r="1" ht="15" customHeight="1" thickBot="1"/>
    <row r="2" spans="2:10">
      <c r="B2" s="4"/>
      <c r="C2" s="5"/>
      <c r="D2" s="11"/>
      <c r="E2" s="11"/>
      <c r="F2" s="11"/>
      <c r="G2" s="11"/>
      <c r="H2" s="11"/>
      <c r="I2" s="11"/>
      <c r="J2" s="6"/>
    </row>
    <row r="3" spans="2:10" s="141" customFormat="1">
      <c r="B3" s="216"/>
      <c r="C3" s="213" t="s">
        <v>1999</v>
      </c>
      <c r="D3" s="213"/>
      <c r="E3" s="213"/>
      <c r="F3" s="213"/>
      <c r="G3" s="213"/>
      <c r="H3" s="213"/>
      <c r="I3" s="213"/>
      <c r="J3" s="214"/>
    </row>
    <row r="4" spans="2:10" s="141" customFormat="1" ht="26.25">
      <c r="B4" s="216"/>
      <c r="C4" s="376" t="s">
        <v>772</v>
      </c>
      <c r="D4" s="185"/>
      <c r="E4" s="185"/>
      <c r="F4" s="185"/>
      <c r="G4" s="185"/>
      <c r="H4" s="222" t="s">
        <v>605</v>
      </c>
      <c r="I4" s="222"/>
      <c r="J4" s="214"/>
    </row>
    <row r="5" spans="2:10" ht="49.5">
      <c r="B5" s="7"/>
      <c r="C5" s="223" t="s">
        <v>222</v>
      </c>
      <c r="D5" s="217" t="s">
        <v>1994</v>
      </c>
      <c r="E5" s="142" t="s">
        <v>1995</v>
      </c>
      <c r="F5" s="142" t="s">
        <v>1996</v>
      </c>
      <c r="G5" s="142" t="s">
        <v>1997</v>
      </c>
      <c r="H5" s="217" t="s">
        <v>1998</v>
      </c>
      <c r="I5" s="668" t="s">
        <v>1966</v>
      </c>
      <c r="J5" s="8"/>
    </row>
    <row r="6" spans="2:10">
      <c r="B6" s="7"/>
      <c r="C6" s="250" t="s">
        <v>427</v>
      </c>
      <c r="D6" s="260">
        <v>1</v>
      </c>
      <c r="E6" s="260">
        <v>70</v>
      </c>
      <c r="F6" s="260">
        <v>20</v>
      </c>
      <c r="G6" s="260"/>
      <c r="H6" s="417">
        <v>0.77777777777777779</v>
      </c>
      <c r="I6" s="417"/>
      <c r="J6" s="8"/>
    </row>
    <row r="7" spans="2:10">
      <c r="B7" s="7"/>
      <c r="C7" s="250" t="s">
        <v>1164</v>
      </c>
      <c r="D7" s="260">
        <v>2</v>
      </c>
      <c r="E7" s="260">
        <v>65</v>
      </c>
      <c r="F7" s="260">
        <v>20</v>
      </c>
      <c r="G7" s="260"/>
      <c r="H7" s="417">
        <v>0.76470588235294112</v>
      </c>
      <c r="I7" s="417"/>
      <c r="J7" s="8"/>
    </row>
    <row r="8" spans="2:10">
      <c r="B8" s="7"/>
      <c r="C8" s="250" t="s">
        <v>1953</v>
      </c>
      <c r="D8" s="260" t="s">
        <v>1222</v>
      </c>
      <c r="E8" s="260">
        <v>15</v>
      </c>
      <c r="F8" s="260">
        <v>5</v>
      </c>
      <c r="G8" s="260"/>
      <c r="H8" s="417">
        <v>0.75</v>
      </c>
      <c r="I8" s="417"/>
      <c r="J8" s="8"/>
    </row>
    <row r="9" spans="2:10">
      <c r="B9" s="7"/>
      <c r="C9" s="250" t="s">
        <v>1390</v>
      </c>
      <c r="D9" s="260" t="s">
        <v>1222</v>
      </c>
      <c r="E9" s="260">
        <v>15</v>
      </c>
      <c r="F9" s="260">
        <v>5</v>
      </c>
      <c r="G9" s="260"/>
      <c r="H9" s="417">
        <v>0.75</v>
      </c>
      <c r="I9" s="417"/>
      <c r="J9" s="8"/>
    </row>
    <row r="10" spans="2:10">
      <c r="B10" s="7"/>
      <c r="C10" s="250" t="s">
        <v>414</v>
      </c>
      <c r="D10" s="260">
        <v>5</v>
      </c>
      <c r="E10" s="260">
        <v>225</v>
      </c>
      <c r="F10" s="260">
        <v>90</v>
      </c>
      <c r="G10" s="260">
        <v>0</v>
      </c>
      <c r="H10" s="417">
        <v>0.7142857142857143</v>
      </c>
      <c r="I10" s="417"/>
      <c r="J10" s="8"/>
    </row>
    <row r="11" spans="2:10">
      <c r="B11" s="7"/>
      <c r="C11" s="250" t="s">
        <v>1144</v>
      </c>
      <c r="D11" s="260">
        <v>6</v>
      </c>
      <c r="E11" s="260">
        <v>410</v>
      </c>
      <c r="F11" s="260">
        <v>170</v>
      </c>
      <c r="G11" s="260">
        <v>0</v>
      </c>
      <c r="H11" s="417">
        <v>0.7068965517241379</v>
      </c>
      <c r="I11" s="417"/>
      <c r="J11" s="8"/>
    </row>
    <row r="12" spans="2:10">
      <c r="B12" s="7"/>
      <c r="C12" s="250" t="s">
        <v>409</v>
      </c>
      <c r="D12" s="260">
        <v>7</v>
      </c>
      <c r="E12" s="260">
        <v>175</v>
      </c>
      <c r="F12" s="260">
        <v>85</v>
      </c>
      <c r="G12" s="260"/>
      <c r="H12" s="417">
        <v>0.67307692307692313</v>
      </c>
      <c r="I12" s="417"/>
      <c r="J12" s="8"/>
    </row>
    <row r="13" spans="2:10">
      <c r="B13" s="7"/>
      <c r="C13" s="250" t="s">
        <v>601</v>
      </c>
      <c r="D13" s="260" t="s">
        <v>201</v>
      </c>
      <c r="E13" s="260">
        <v>75</v>
      </c>
      <c r="F13" s="260">
        <v>40</v>
      </c>
      <c r="G13" s="260"/>
      <c r="H13" s="417">
        <v>0.65217391304347827</v>
      </c>
      <c r="I13" s="417"/>
      <c r="J13" s="8"/>
    </row>
    <row r="14" spans="2:10">
      <c r="B14" s="7"/>
      <c r="C14" s="250" t="s">
        <v>765</v>
      </c>
      <c r="D14" s="260" t="s">
        <v>201</v>
      </c>
      <c r="E14" s="260">
        <v>75</v>
      </c>
      <c r="F14" s="260">
        <v>40</v>
      </c>
      <c r="G14" s="260"/>
      <c r="H14" s="417">
        <v>0.65217391304347827</v>
      </c>
      <c r="I14" s="417"/>
      <c r="J14" s="8"/>
    </row>
    <row r="15" spans="2:10">
      <c r="B15" s="7"/>
      <c r="C15" s="250" t="s">
        <v>665</v>
      </c>
      <c r="D15" s="260">
        <v>10</v>
      </c>
      <c r="E15" s="260">
        <v>55</v>
      </c>
      <c r="F15" s="260">
        <v>30</v>
      </c>
      <c r="G15" s="260"/>
      <c r="H15" s="417">
        <v>0.6470588235294118</v>
      </c>
      <c r="I15" s="417"/>
      <c r="J15" s="8"/>
    </row>
    <row r="16" spans="2:10">
      <c r="B16" s="7"/>
      <c r="C16" s="250" t="s">
        <v>428</v>
      </c>
      <c r="D16" s="260">
        <v>11</v>
      </c>
      <c r="E16" s="260">
        <v>45</v>
      </c>
      <c r="F16" s="260">
        <v>25</v>
      </c>
      <c r="G16" s="260"/>
      <c r="H16" s="417">
        <v>0.6428571428571429</v>
      </c>
      <c r="I16" s="417"/>
      <c r="J16" s="8"/>
    </row>
    <row r="17" spans="2:10">
      <c r="B17" s="7"/>
      <c r="C17" s="250" t="s">
        <v>511</v>
      </c>
      <c r="D17" s="260">
        <v>12</v>
      </c>
      <c r="E17" s="260">
        <v>470</v>
      </c>
      <c r="F17" s="260">
        <v>275</v>
      </c>
      <c r="G17" s="260">
        <v>0</v>
      </c>
      <c r="H17" s="417">
        <v>0.63087248322147649</v>
      </c>
      <c r="I17" s="417"/>
      <c r="J17" s="8"/>
    </row>
    <row r="18" spans="2:10">
      <c r="B18" s="7"/>
      <c r="C18" s="250" t="s">
        <v>382</v>
      </c>
      <c r="D18" s="260">
        <v>13</v>
      </c>
      <c r="E18" s="260">
        <v>590</v>
      </c>
      <c r="F18" s="260">
        <v>365</v>
      </c>
      <c r="G18" s="260"/>
      <c r="H18" s="417">
        <v>0.61780104712041883</v>
      </c>
      <c r="I18" s="417"/>
      <c r="J18" s="8"/>
    </row>
    <row r="19" spans="2:10">
      <c r="B19" s="7"/>
      <c r="C19" s="250" t="s">
        <v>372</v>
      </c>
      <c r="D19" s="260" t="s">
        <v>264</v>
      </c>
      <c r="E19" s="260">
        <v>330</v>
      </c>
      <c r="F19" s="260">
        <v>210</v>
      </c>
      <c r="G19" s="260"/>
      <c r="H19" s="417">
        <v>0.61111111111111116</v>
      </c>
      <c r="I19" s="417"/>
      <c r="J19" s="8"/>
    </row>
    <row r="20" spans="2:10">
      <c r="B20" s="7"/>
      <c r="C20" s="250" t="s">
        <v>365</v>
      </c>
      <c r="D20" s="260" t="s">
        <v>264</v>
      </c>
      <c r="E20" s="260">
        <v>55</v>
      </c>
      <c r="F20" s="260">
        <v>35</v>
      </c>
      <c r="G20" s="260"/>
      <c r="H20" s="417">
        <v>0.61111111111111116</v>
      </c>
      <c r="I20" s="417"/>
      <c r="J20" s="8"/>
    </row>
    <row r="21" spans="2:10">
      <c r="B21" s="7"/>
      <c r="C21" s="250" t="s">
        <v>1946</v>
      </c>
      <c r="D21" s="260">
        <v>16</v>
      </c>
      <c r="E21" s="260">
        <v>140</v>
      </c>
      <c r="F21" s="260">
        <v>90</v>
      </c>
      <c r="G21" s="260"/>
      <c r="H21" s="417">
        <v>0.60869565217391308</v>
      </c>
      <c r="I21" s="417"/>
      <c r="J21" s="8"/>
    </row>
    <row r="22" spans="2:10">
      <c r="B22" s="7"/>
      <c r="C22" s="250" t="s">
        <v>744</v>
      </c>
      <c r="D22" s="260">
        <v>17</v>
      </c>
      <c r="E22" s="260">
        <v>170</v>
      </c>
      <c r="F22" s="260">
        <v>110</v>
      </c>
      <c r="G22" s="260"/>
      <c r="H22" s="417">
        <v>0.6071428571428571</v>
      </c>
      <c r="I22" s="417"/>
      <c r="J22" s="8"/>
    </row>
    <row r="23" spans="2:10">
      <c r="B23" s="7"/>
      <c r="C23" s="250" t="s">
        <v>376</v>
      </c>
      <c r="D23" s="260">
        <v>18</v>
      </c>
      <c r="E23" s="260">
        <v>445</v>
      </c>
      <c r="F23" s="260">
        <v>295</v>
      </c>
      <c r="G23" s="260">
        <v>0</v>
      </c>
      <c r="H23" s="417">
        <v>0.60135135135135132</v>
      </c>
      <c r="I23" s="417"/>
      <c r="J23" s="8"/>
    </row>
    <row r="24" spans="2:10">
      <c r="B24" s="7"/>
      <c r="C24" s="250" t="s">
        <v>399</v>
      </c>
      <c r="D24" s="260">
        <v>19</v>
      </c>
      <c r="E24" s="260">
        <v>180</v>
      </c>
      <c r="F24" s="260">
        <v>120</v>
      </c>
      <c r="G24" s="260"/>
      <c r="H24" s="417">
        <v>0.6</v>
      </c>
      <c r="I24" s="417"/>
      <c r="J24" s="8"/>
    </row>
    <row r="25" spans="2:10">
      <c r="B25" s="7"/>
      <c r="C25" s="250" t="s">
        <v>335</v>
      </c>
      <c r="D25" s="260">
        <v>20</v>
      </c>
      <c r="E25" s="261">
        <v>1635</v>
      </c>
      <c r="F25" s="261">
        <v>1105</v>
      </c>
      <c r="G25" s="260"/>
      <c r="H25" s="417">
        <v>0.59671532846715325</v>
      </c>
      <c r="I25" s="417"/>
      <c r="J25" s="8"/>
    </row>
    <row r="26" spans="2:10">
      <c r="B26" s="7"/>
      <c r="C26" s="250" t="s">
        <v>396</v>
      </c>
      <c r="D26" s="260">
        <v>21</v>
      </c>
      <c r="E26" s="260">
        <v>425</v>
      </c>
      <c r="F26" s="260">
        <v>285</v>
      </c>
      <c r="G26" s="260">
        <v>5</v>
      </c>
      <c r="H26" s="417">
        <v>0.59440559440559437</v>
      </c>
      <c r="I26" s="417"/>
      <c r="J26" s="8"/>
    </row>
    <row r="27" spans="2:10">
      <c r="B27" s="7"/>
      <c r="C27" s="250" t="s">
        <v>625</v>
      </c>
      <c r="D27" s="260">
        <v>22</v>
      </c>
      <c r="E27" s="260">
        <v>80</v>
      </c>
      <c r="F27" s="260">
        <v>55</v>
      </c>
      <c r="G27" s="260"/>
      <c r="H27" s="417">
        <v>0.59259259259259256</v>
      </c>
      <c r="I27" s="417"/>
      <c r="J27" s="8"/>
    </row>
    <row r="28" spans="2:10">
      <c r="B28" s="7"/>
      <c r="C28" s="250" t="s">
        <v>652</v>
      </c>
      <c r="D28" s="260">
        <v>23</v>
      </c>
      <c r="E28" s="260">
        <v>260</v>
      </c>
      <c r="F28" s="260">
        <v>180</v>
      </c>
      <c r="G28" s="260"/>
      <c r="H28" s="417">
        <v>0.59090909090909094</v>
      </c>
      <c r="I28" s="417"/>
      <c r="J28" s="8"/>
    </row>
    <row r="29" spans="2:10">
      <c r="B29" s="7"/>
      <c r="C29" s="250" t="s">
        <v>321</v>
      </c>
      <c r="D29" s="260">
        <v>24</v>
      </c>
      <c r="E29" s="260">
        <v>3390</v>
      </c>
      <c r="F29" s="260">
        <v>2365</v>
      </c>
      <c r="G29" s="260"/>
      <c r="H29" s="417">
        <v>0.58905299739357075</v>
      </c>
      <c r="I29" s="417"/>
      <c r="J29" s="8"/>
    </row>
    <row r="30" spans="2:10">
      <c r="B30" s="7"/>
      <c r="C30" s="449" t="s">
        <v>546</v>
      </c>
      <c r="D30" s="639">
        <v>25</v>
      </c>
      <c r="E30" s="639">
        <v>265</v>
      </c>
      <c r="F30" s="639">
        <v>185</v>
      </c>
      <c r="G30" s="639"/>
      <c r="H30" s="676">
        <v>0.58888888888888891</v>
      </c>
      <c r="I30" s="676"/>
      <c r="J30" s="8"/>
    </row>
    <row r="31" spans="2:10">
      <c r="B31" s="7"/>
      <c r="C31" s="250" t="s">
        <v>380</v>
      </c>
      <c r="D31" s="260">
        <v>26</v>
      </c>
      <c r="E31" s="260">
        <v>650</v>
      </c>
      <c r="F31" s="260">
        <v>455</v>
      </c>
      <c r="G31" s="260"/>
      <c r="H31" s="417">
        <v>0.58823529411764708</v>
      </c>
      <c r="I31" s="417"/>
      <c r="J31" s="8"/>
    </row>
    <row r="32" spans="2:10">
      <c r="B32" s="7"/>
      <c r="C32" s="250" t="s">
        <v>392</v>
      </c>
      <c r="D32" s="260">
        <v>27</v>
      </c>
      <c r="E32" s="261">
        <v>405</v>
      </c>
      <c r="F32" s="261">
        <v>285</v>
      </c>
      <c r="G32" s="260"/>
      <c r="H32" s="417">
        <v>0.58695652173913049</v>
      </c>
      <c r="I32" s="417"/>
      <c r="J32" s="8"/>
    </row>
    <row r="33" spans="2:10">
      <c r="B33" s="7"/>
      <c r="C33" s="250" t="s">
        <v>356</v>
      </c>
      <c r="D33" s="260">
        <v>28</v>
      </c>
      <c r="E33" s="260">
        <v>645</v>
      </c>
      <c r="F33" s="260">
        <v>460</v>
      </c>
      <c r="G33" s="260"/>
      <c r="H33" s="417">
        <v>0.583710407239819</v>
      </c>
      <c r="I33" s="417"/>
      <c r="J33" s="8"/>
    </row>
    <row r="34" spans="2:10">
      <c r="B34" s="7"/>
      <c r="C34" s="250" t="s">
        <v>996</v>
      </c>
      <c r="D34" s="260">
        <v>29</v>
      </c>
      <c r="E34" s="260">
        <v>105</v>
      </c>
      <c r="F34" s="260">
        <v>75</v>
      </c>
      <c r="G34" s="260"/>
      <c r="H34" s="417">
        <v>0.58333333333333337</v>
      </c>
      <c r="I34" s="417"/>
      <c r="J34" s="8"/>
    </row>
    <row r="35" spans="2:10">
      <c r="B35" s="7"/>
      <c r="C35" s="250" t="s">
        <v>391</v>
      </c>
      <c r="D35" s="260">
        <v>30</v>
      </c>
      <c r="E35" s="260">
        <v>335</v>
      </c>
      <c r="F35" s="260">
        <v>240</v>
      </c>
      <c r="G35" s="260"/>
      <c r="H35" s="417">
        <v>0.58260869565217388</v>
      </c>
      <c r="I35" s="417"/>
      <c r="J35" s="8"/>
    </row>
    <row r="36" spans="2:10">
      <c r="B36" s="7"/>
      <c r="C36" s="250" t="s">
        <v>651</v>
      </c>
      <c r="D36" s="260">
        <v>31</v>
      </c>
      <c r="E36" s="260">
        <v>145</v>
      </c>
      <c r="F36" s="260">
        <v>105</v>
      </c>
      <c r="G36" s="260"/>
      <c r="H36" s="417">
        <v>0.58</v>
      </c>
      <c r="I36" s="417"/>
      <c r="J36" s="8"/>
    </row>
    <row r="37" spans="2:10">
      <c r="B37" s="7"/>
      <c r="C37" s="250" t="s">
        <v>401</v>
      </c>
      <c r="D37" s="260">
        <v>32</v>
      </c>
      <c r="E37" s="260">
        <v>55</v>
      </c>
      <c r="F37" s="260">
        <v>40</v>
      </c>
      <c r="G37" s="260"/>
      <c r="H37" s="417">
        <v>0.57894736842105265</v>
      </c>
      <c r="I37" s="417"/>
      <c r="J37" s="8"/>
    </row>
    <row r="38" spans="2:10">
      <c r="B38" s="7"/>
      <c r="C38" s="250" t="s">
        <v>351</v>
      </c>
      <c r="D38" s="260">
        <v>33</v>
      </c>
      <c r="E38" s="260">
        <v>830</v>
      </c>
      <c r="F38" s="260">
        <v>610</v>
      </c>
      <c r="G38" s="260"/>
      <c r="H38" s="417">
        <v>0.57638888888888884</v>
      </c>
      <c r="I38" s="417"/>
      <c r="J38" s="8"/>
    </row>
    <row r="39" spans="2:10">
      <c r="B39" s="7"/>
      <c r="C39" s="250" t="s">
        <v>598</v>
      </c>
      <c r="D39" s="260">
        <v>34</v>
      </c>
      <c r="E39" s="260">
        <v>135</v>
      </c>
      <c r="F39" s="260">
        <v>100</v>
      </c>
      <c r="G39" s="260"/>
      <c r="H39" s="417">
        <v>0.574468085106383</v>
      </c>
      <c r="I39" s="417"/>
      <c r="J39" s="8"/>
    </row>
    <row r="40" spans="2:10">
      <c r="B40" s="7"/>
      <c r="C40" s="250" t="s">
        <v>407</v>
      </c>
      <c r="D40" s="260">
        <v>35</v>
      </c>
      <c r="E40" s="260">
        <v>435</v>
      </c>
      <c r="F40" s="260">
        <v>325</v>
      </c>
      <c r="G40" s="260"/>
      <c r="H40" s="417">
        <v>0.57236842105263153</v>
      </c>
      <c r="I40" s="417"/>
      <c r="J40" s="8"/>
    </row>
    <row r="41" spans="2:10">
      <c r="B41" s="7"/>
      <c r="C41" s="250" t="s">
        <v>395</v>
      </c>
      <c r="D41" s="260">
        <v>36</v>
      </c>
      <c r="E41" s="260">
        <v>660</v>
      </c>
      <c r="F41" s="260">
        <v>500</v>
      </c>
      <c r="G41" s="260">
        <v>5</v>
      </c>
      <c r="H41" s="417">
        <v>0.5665236051502146</v>
      </c>
      <c r="I41" s="417"/>
      <c r="J41" s="8"/>
    </row>
    <row r="42" spans="2:10">
      <c r="B42" s="7"/>
      <c r="C42" s="250" t="s">
        <v>505</v>
      </c>
      <c r="D42" s="260" t="s">
        <v>436</v>
      </c>
      <c r="E42" s="260">
        <v>490</v>
      </c>
      <c r="F42" s="260">
        <v>380</v>
      </c>
      <c r="G42" s="260">
        <v>5</v>
      </c>
      <c r="H42" s="417">
        <v>0.56</v>
      </c>
      <c r="I42" s="417"/>
      <c r="J42" s="8"/>
    </row>
    <row r="43" spans="2:10">
      <c r="B43" s="7"/>
      <c r="C43" s="250" t="s">
        <v>360</v>
      </c>
      <c r="D43" s="260" t="s">
        <v>436</v>
      </c>
      <c r="E43" s="260">
        <v>490</v>
      </c>
      <c r="F43" s="260">
        <v>385</v>
      </c>
      <c r="G43" s="260"/>
      <c r="H43" s="417">
        <v>0.56</v>
      </c>
      <c r="I43" s="417"/>
      <c r="J43" s="8"/>
    </row>
    <row r="44" spans="2:10">
      <c r="B44" s="7"/>
      <c r="C44" s="250" t="s">
        <v>1859</v>
      </c>
      <c r="D44" s="260" t="s">
        <v>1223</v>
      </c>
      <c r="E44" s="260">
        <v>75</v>
      </c>
      <c r="F44" s="260">
        <v>60</v>
      </c>
      <c r="G44" s="260">
        <v>0</v>
      </c>
      <c r="H44" s="417">
        <v>0.55555555555555558</v>
      </c>
      <c r="I44" s="417"/>
      <c r="J44" s="8"/>
    </row>
    <row r="45" spans="2:10">
      <c r="B45" s="7"/>
      <c r="C45" s="250" t="s">
        <v>1181</v>
      </c>
      <c r="D45" s="260" t="s">
        <v>1223</v>
      </c>
      <c r="E45" s="260">
        <v>25</v>
      </c>
      <c r="F45" s="260">
        <v>20</v>
      </c>
      <c r="G45" s="260"/>
      <c r="H45" s="417">
        <v>0.55555555555555558</v>
      </c>
      <c r="I45" s="417"/>
      <c r="J45" s="8"/>
    </row>
    <row r="46" spans="2:10">
      <c r="B46" s="7"/>
      <c r="C46" s="250" t="s">
        <v>596</v>
      </c>
      <c r="D46" s="260">
        <v>41</v>
      </c>
      <c r="E46" s="260">
        <v>280</v>
      </c>
      <c r="F46" s="260">
        <v>225</v>
      </c>
      <c r="G46" s="260"/>
      <c r="H46" s="417">
        <v>0.5544554455445545</v>
      </c>
      <c r="I46" s="417"/>
      <c r="J46" s="8"/>
    </row>
    <row r="47" spans="2:10">
      <c r="B47" s="7"/>
      <c r="C47" s="250" t="s">
        <v>397</v>
      </c>
      <c r="D47" s="260">
        <v>42</v>
      </c>
      <c r="E47" s="260">
        <v>230</v>
      </c>
      <c r="F47" s="260">
        <v>185</v>
      </c>
      <c r="G47" s="260">
        <v>0</v>
      </c>
      <c r="H47" s="417">
        <v>0.55421686746987953</v>
      </c>
      <c r="I47" s="417"/>
      <c r="J47" s="8"/>
    </row>
    <row r="48" spans="2:10">
      <c r="B48" s="7"/>
      <c r="C48" s="250" t="s">
        <v>411</v>
      </c>
      <c r="D48" s="260">
        <v>43</v>
      </c>
      <c r="E48" s="260">
        <v>310</v>
      </c>
      <c r="F48" s="260">
        <v>250</v>
      </c>
      <c r="G48" s="260"/>
      <c r="H48" s="417">
        <v>0.5535714285714286</v>
      </c>
      <c r="I48" s="417"/>
      <c r="J48" s="8"/>
    </row>
    <row r="49" spans="2:10">
      <c r="B49" s="7"/>
      <c r="C49" s="250" t="s">
        <v>402</v>
      </c>
      <c r="D49" s="260">
        <v>44</v>
      </c>
      <c r="E49" s="260">
        <v>315</v>
      </c>
      <c r="F49" s="260">
        <v>255</v>
      </c>
      <c r="G49" s="260"/>
      <c r="H49" s="417">
        <v>0.55263157894736847</v>
      </c>
      <c r="I49" s="417"/>
      <c r="J49" s="8"/>
    </row>
    <row r="50" spans="2:10">
      <c r="B50" s="7"/>
      <c r="C50" s="250" t="s">
        <v>352</v>
      </c>
      <c r="D50" s="260">
        <v>45</v>
      </c>
      <c r="E50" s="260">
        <v>885</v>
      </c>
      <c r="F50" s="260">
        <v>720</v>
      </c>
      <c r="G50" s="260"/>
      <c r="H50" s="417">
        <v>0.55140186915887845</v>
      </c>
      <c r="I50" s="417"/>
      <c r="J50" s="8"/>
    </row>
    <row r="51" spans="2:10">
      <c r="B51" s="7"/>
      <c r="C51" s="250" t="s">
        <v>745</v>
      </c>
      <c r="D51" s="260">
        <v>46</v>
      </c>
      <c r="E51" s="261">
        <v>55</v>
      </c>
      <c r="F51" s="260">
        <v>45</v>
      </c>
      <c r="G51" s="260"/>
      <c r="H51" s="417">
        <v>0.55</v>
      </c>
      <c r="I51" s="417"/>
      <c r="J51" s="8"/>
    </row>
    <row r="52" spans="2:10">
      <c r="B52" s="7"/>
      <c r="C52" s="250" t="s">
        <v>378</v>
      </c>
      <c r="D52" s="260">
        <v>47</v>
      </c>
      <c r="E52" s="260">
        <v>445</v>
      </c>
      <c r="F52" s="260">
        <v>365</v>
      </c>
      <c r="G52" s="260"/>
      <c r="H52" s="417">
        <v>0.54938271604938271</v>
      </c>
      <c r="I52" s="417"/>
      <c r="J52" s="8"/>
    </row>
    <row r="53" spans="2:10">
      <c r="B53" s="7"/>
      <c r="C53" s="250" t="s">
        <v>386</v>
      </c>
      <c r="D53" s="260">
        <v>48</v>
      </c>
      <c r="E53" s="260">
        <v>520</v>
      </c>
      <c r="F53" s="260">
        <v>430</v>
      </c>
      <c r="G53" s="260"/>
      <c r="H53" s="417">
        <v>0.54736842105263162</v>
      </c>
      <c r="I53" s="417"/>
      <c r="J53" s="8"/>
    </row>
    <row r="54" spans="2:10">
      <c r="B54" s="7"/>
      <c r="C54" s="250" t="s">
        <v>1387</v>
      </c>
      <c r="D54" s="260">
        <v>49</v>
      </c>
      <c r="E54" s="260">
        <v>205</v>
      </c>
      <c r="F54" s="260">
        <v>165</v>
      </c>
      <c r="G54" s="260">
        <v>5</v>
      </c>
      <c r="H54" s="417">
        <v>0.54666666666666663</v>
      </c>
      <c r="I54" s="417"/>
      <c r="J54" s="8"/>
    </row>
    <row r="55" spans="2:10">
      <c r="B55" s="7"/>
      <c r="C55" s="250" t="s">
        <v>366</v>
      </c>
      <c r="D55" s="260">
        <v>50</v>
      </c>
      <c r="E55" s="260">
        <v>710</v>
      </c>
      <c r="F55" s="260">
        <v>580</v>
      </c>
      <c r="G55" s="260">
        <v>10</v>
      </c>
      <c r="H55" s="417">
        <v>0.5461538461538461</v>
      </c>
      <c r="I55" s="417"/>
      <c r="J55" s="8"/>
    </row>
    <row r="56" spans="2:10">
      <c r="B56" s="7"/>
      <c r="C56" s="250" t="s">
        <v>405</v>
      </c>
      <c r="D56" s="260">
        <v>51</v>
      </c>
      <c r="E56" s="260">
        <v>360</v>
      </c>
      <c r="F56" s="260">
        <v>295</v>
      </c>
      <c r="G56" s="260">
        <v>5</v>
      </c>
      <c r="H56" s="417">
        <v>0.54545454545454541</v>
      </c>
      <c r="I56" s="417"/>
      <c r="J56" s="8"/>
    </row>
    <row r="57" spans="2:10">
      <c r="B57" s="7"/>
      <c r="C57" s="250" t="s">
        <v>383</v>
      </c>
      <c r="D57" s="260">
        <v>52</v>
      </c>
      <c r="E57" s="260">
        <v>555</v>
      </c>
      <c r="F57" s="260">
        <v>465</v>
      </c>
      <c r="G57" s="260"/>
      <c r="H57" s="417">
        <v>0.54411764705882348</v>
      </c>
      <c r="I57" s="417"/>
      <c r="J57" s="8"/>
    </row>
    <row r="58" spans="2:10">
      <c r="B58" s="7"/>
      <c r="C58" s="250" t="s">
        <v>369</v>
      </c>
      <c r="D58" s="260">
        <v>53</v>
      </c>
      <c r="E58" s="260">
        <v>595</v>
      </c>
      <c r="F58" s="260">
        <v>495</v>
      </c>
      <c r="G58" s="260">
        <v>5</v>
      </c>
      <c r="H58" s="417">
        <v>0.54337899543379</v>
      </c>
      <c r="I58" s="417"/>
      <c r="J58" s="8"/>
    </row>
    <row r="59" spans="2:10">
      <c r="B59" s="7"/>
      <c r="C59" s="250" t="s">
        <v>406</v>
      </c>
      <c r="D59" s="260">
        <v>54</v>
      </c>
      <c r="E59" s="260">
        <v>285</v>
      </c>
      <c r="F59" s="260">
        <v>245</v>
      </c>
      <c r="G59" s="260"/>
      <c r="H59" s="417">
        <v>0.53773584905660377</v>
      </c>
      <c r="I59" s="417"/>
      <c r="J59" s="8"/>
    </row>
    <row r="60" spans="2:10">
      <c r="B60" s="7"/>
      <c r="C60" s="250" t="s">
        <v>390</v>
      </c>
      <c r="D60" s="260">
        <v>55</v>
      </c>
      <c r="E60" s="260">
        <v>500</v>
      </c>
      <c r="F60" s="260">
        <v>425</v>
      </c>
      <c r="G60" s="260">
        <v>5</v>
      </c>
      <c r="H60" s="417">
        <v>0.5376344086021505</v>
      </c>
      <c r="I60" s="417"/>
      <c r="J60" s="8"/>
    </row>
    <row r="61" spans="2:10">
      <c r="B61" s="7"/>
      <c r="C61" s="250" t="s">
        <v>323</v>
      </c>
      <c r="D61" s="260">
        <v>56</v>
      </c>
      <c r="E61" s="260">
        <v>1175</v>
      </c>
      <c r="F61" s="260">
        <v>1015</v>
      </c>
      <c r="G61" s="260">
        <v>0</v>
      </c>
      <c r="H61" s="417">
        <v>0.5365296803652968</v>
      </c>
      <c r="I61" s="417"/>
      <c r="J61" s="8"/>
    </row>
    <row r="62" spans="2:10">
      <c r="B62" s="7"/>
      <c r="C62" s="250" t="s">
        <v>370</v>
      </c>
      <c r="D62" s="260">
        <v>57</v>
      </c>
      <c r="E62" s="261">
        <v>740</v>
      </c>
      <c r="F62" s="261">
        <v>640</v>
      </c>
      <c r="G62" s="260"/>
      <c r="H62" s="417">
        <v>0.53623188405797106</v>
      </c>
      <c r="I62" s="417"/>
      <c r="J62" s="8"/>
    </row>
    <row r="63" spans="2:10">
      <c r="B63" s="7"/>
      <c r="C63" s="250" t="s">
        <v>355</v>
      </c>
      <c r="D63" s="260">
        <v>58</v>
      </c>
      <c r="E63" s="260">
        <v>565</v>
      </c>
      <c r="F63" s="260">
        <v>490</v>
      </c>
      <c r="G63" s="260">
        <v>0</v>
      </c>
      <c r="H63" s="417">
        <v>0.53554502369668244</v>
      </c>
      <c r="I63" s="417"/>
      <c r="J63" s="8"/>
    </row>
    <row r="64" spans="2:10">
      <c r="B64" s="7"/>
      <c r="C64" s="250" t="s">
        <v>375</v>
      </c>
      <c r="D64" s="260">
        <v>59</v>
      </c>
      <c r="E64" s="260">
        <v>795</v>
      </c>
      <c r="F64" s="260">
        <v>685</v>
      </c>
      <c r="G64" s="260">
        <v>5</v>
      </c>
      <c r="H64" s="417">
        <v>0.53535353535353536</v>
      </c>
      <c r="I64" s="417"/>
      <c r="J64" s="8"/>
    </row>
    <row r="65" spans="2:10">
      <c r="B65" s="7"/>
      <c r="C65" s="250" t="s">
        <v>662</v>
      </c>
      <c r="D65" s="260">
        <v>60</v>
      </c>
      <c r="E65" s="260">
        <v>40</v>
      </c>
      <c r="F65" s="260">
        <v>35</v>
      </c>
      <c r="G65" s="260"/>
      <c r="H65" s="417">
        <v>0.53333333333333333</v>
      </c>
      <c r="I65" s="417"/>
      <c r="J65" s="8"/>
    </row>
    <row r="66" spans="2:10">
      <c r="B66" s="7"/>
      <c r="C66" s="250" t="s">
        <v>600</v>
      </c>
      <c r="D66" s="260">
        <v>61</v>
      </c>
      <c r="E66" s="260">
        <v>125</v>
      </c>
      <c r="F66" s="260">
        <v>110</v>
      </c>
      <c r="G66" s="260">
        <v>0</v>
      </c>
      <c r="H66" s="417">
        <v>0.53191489361702127</v>
      </c>
      <c r="I66" s="417"/>
      <c r="J66" s="8"/>
    </row>
    <row r="67" spans="2:10">
      <c r="B67" s="7"/>
      <c r="C67" s="250" t="s">
        <v>353</v>
      </c>
      <c r="D67" s="260">
        <v>62</v>
      </c>
      <c r="E67" s="260">
        <v>1075</v>
      </c>
      <c r="F67" s="260">
        <v>950</v>
      </c>
      <c r="G67" s="260"/>
      <c r="H67" s="417">
        <v>0.53086419753086422</v>
      </c>
      <c r="I67" s="417"/>
      <c r="J67" s="8"/>
    </row>
    <row r="68" spans="2:10">
      <c r="B68" s="7"/>
      <c r="C68" s="250" t="s">
        <v>416</v>
      </c>
      <c r="D68" s="260">
        <v>63</v>
      </c>
      <c r="E68" s="261">
        <v>130</v>
      </c>
      <c r="F68" s="260">
        <v>115</v>
      </c>
      <c r="G68" s="260"/>
      <c r="H68" s="417">
        <v>0.53061224489795922</v>
      </c>
      <c r="I68" s="417"/>
      <c r="J68" s="8"/>
    </row>
    <row r="69" spans="2:10">
      <c r="B69" s="7"/>
      <c r="C69" s="250" t="s">
        <v>415</v>
      </c>
      <c r="D69" s="260">
        <v>64</v>
      </c>
      <c r="E69" s="261">
        <v>220</v>
      </c>
      <c r="F69" s="261">
        <v>190</v>
      </c>
      <c r="G69" s="260">
        <v>5</v>
      </c>
      <c r="H69" s="417">
        <v>0.53012048192771088</v>
      </c>
      <c r="I69" s="417"/>
      <c r="J69" s="8"/>
    </row>
    <row r="70" spans="2:10">
      <c r="B70" s="7"/>
      <c r="C70" s="250" t="s">
        <v>935</v>
      </c>
      <c r="D70" s="260" t="s">
        <v>451</v>
      </c>
      <c r="E70" s="260">
        <v>90</v>
      </c>
      <c r="F70" s="260">
        <v>80</v>
      </c>
      <c r="G70" s="260"/>
      <c r="H70" s="417">
        <v>0.52941176470588236</v>
      </c>
      <c r="I70" s="417"/>
      <c r="J70" s="8"/>
    </row>
    <row r="71" spans="2:10">
      <c r="B71" s="7"/>
      <c r="C71" s="250" t="s">
        <v>655</v>
      </c>
      <c r="D71" s="260" t="s">
        <v>451</v>
      </c>
      <c r="E71" s="260">
        <v>360</v>
      </c>
      <c r="F71" s="260">
        <v>320</v>
      </c>
      <c r="G71" s="260"/>
      <c r="H71" s="417">
        <v>0.52941176470588236</v>
      </c>
      <c r="I71" s="417"/>
      <c r="J71" s="8"/>
    </row>
    <row r="72" spans="2:10">
      <c r="B72" s="7"/>
      <c r="C72" s="250" t="s">
        <v>773</v>
      </c>
      <c r="D72" s="260">
        <v>67</v>
      </c>
      <c r="E72" s="260">
        <v>320</v>
      </c>
      <c r="F72" s="260">
        <v>285</v>
      </c>
      <c r="G72" s="260"/>
      <c r="H72" s="417">
        <v>0.52892561983471076</v>
      </c>
      <c r="I72" s="632"/>
      <c r="J72" s="8"/>
    </row>
    <row r="73" spans="2:10">
      <c r="B73" s="7"/>
      <c r="C73" s="250" t="s">
        <v>336</v>
      </c>
      <c r="D73" s="260">
        <v>68</v>
      </c>
      <c r="E73" s="260">
        <v>940</v>
      </c>
      <c r="F73" s="260">
        <v>840</v>
      </c>
      <c r="G73" s="260"/>
      <c r="H73" s="417">
        <v>0.5280898876404494</v>
      </c>
      <c r="I73" s="417"/>
      <c r="J73" s="8"/>
    </row>
    <row r="74" spans="2:10">
      <c r="B74" s="7"/>
      <c r="C74" s="250" t="s">
        <v>477</v>
      </c>
      <c r="D74" s="260">
        <v>69</v>
      </c>
      <c r="E74" s="260">
        <v>905</v>
      </c>
      <c r="F74" s="260">
        <v>805</v>
      </c>
      <c r="G74" s="260">
        <v>10</v>
      </c>
      <c r="H74" s="417">
        <v>0.52616279069767447</v>
      </c>
      <c r="I74" s="417"/>
      <c r="J74" s="8"/>
    </row>
    <row r="75" spans="2:10">
      <c r="B75" s="7"/>
      <c r="C75" s="250" t="s">
        <v>404</v>
      </c>
      <c r="D75" s="260">
        <v>70</v>
      </c>
      <c r="E75" s="261">
        <v>155</v>
      </c>
      <c r="F75" s="260">
        <v>140</v>
      </c>
      <c r="G75" s="260"/>
      <c r="H75" s="417">
        <v>0.52542372881355937</v>
      </c>
      <c r="I75" s="417"/>
      <c r="J75" s="8"/>
    </row>
    <row r="76" spans="2:10">
      <c r="B76" s="7"/>
      <c r="C76" s="250" t="s">
        <v>240</v>
      </c>
      <c r="D76" s="260" t="s">
        <v>1235</v>
      </c>
      <c r="E76" s="260">
        <v>3245</v>
      </c>
      <c r="F76" s="260">
        <v>2950</v>
      </c>
      <c r="G76" s="260"/>
      <c r="H76" s="417">
        <v>0.52380952380952384</v>
      </c>
      <c r="I76" s="632">
        <v>1</v>
      </c>
      <c r="J76" s="8"/>
    </row>
    <row r="77" spans="2:10">
      <c r="B77" s="7"/>
      <c r="C77" s="250" t="s">
        <v>599</v>
      </c>
      <c r="D77" s="260" t="s">
        <v>1235</v>
      </c>
      <c r="E77" s="260">
        <v>220</v>
      </c>
      <c r="F77" s="260">
        <v>200</v>
      </c>
      <c r="G77" s="260"/>
      <c r="H77" s="417">
        <v>0.52380952380952384</v>
      </c>
      <c r="I77" s="417"/>
      <c r="J77" s="8"/>
    </row>
    <row r="78" spans="2:10">
      <c r="B78" s="7"/>
      <c r="C78" s="250" t="s">
        <v>363</v>
      </c>
      <c r="D78" s="260">
        <v>73</v>
      </c>
      <c r="E78" s="260">
        <v>790</v>
      </c>
      <c r="F78" s="260">
        <v>720</v>
      </c>
      <c r="G78" s="260">
        <v>0</v>
      </c>
      <c r="H78" s="417">
        <v>0.52317880794701987</v>
      </c>
      <c r="I78" s="417"/>
      <c r="J78" s="8"/>
    </row>
    <row r="79" spans="2:10">
      <c r="B79" s="7"/>
      <c r="C79" s="250" t="s">
        <v>345</v>
      </c>
      <c r="D79" s="260">
        <v>74</v>
      </c>
      <c r="E79" s="260">
        <v>455</v>
      </c>
      <c r="F79" s="260">
        <v>415</v>
      </c>
      <c r="G79" s="260"/>
      <c r="H79" s="417">
        <v>0.52298850574712641</v>
      </c>
      <c r="I79" s="417"/>
      <c r="J79" s="8"/>
    </row>
    <row r="80" spans="2:10">
      <c r="B80" s="7"/>
      <c r="C80" s="250" t="s">
        <v>325</v>
      </c>
      <c r="D80" s="260">
        <v>75</v>
      </c>
      <c r="E80" s="260">
        <v>1115</v>
      </c>
      <c r="F80" s="260">
        <v>1020</v>
      </c>
      <c r="G80" s="260"/>
      <c r="H80" s="417">
        <v>0.522248243559719</v>
      </c>
      <c r="I80" s="417"/>
      <c r="J80" s="8"/>
    </row>
    <row r="81" spans="2:10">
      <c r="B81" s="7"/>
      <c r="C81" s="250" t="s">
        <v>324</v>
      </c>
      <c r="D81" s="260">
        <v>76</v>
      </c>
      <c r="E81" s="261">
        <v>1305</v>
      </c>
      <c r="F81" s="261">
        <v>1195</v>
      </c>
      <c r="G81" s="260">
        <v>0</v>
      </c>
      <c r="H81" s="417">
        <v>0.522</v>
      </c>
      <c r="I81" s="417"/>
      <c r="J81" s="8"/>
    </row>
    <row r="82" spans="2:10">
      <c r="B82" s="7"/>
      <c r="C82" s="250" t="s">
        <v>330</v>
      </c>
      <c r="D82" s="260">
        <v>77</v>
      </c>
      <c r="E82" s="260">
        <v>1285</v>
      </c>
      <c r="F82" s="260">
        <v>1180</v>
      </c>
      <c r="G82" s="260"/>
      <c r="H82" s="417">
        <v>0.52129817444219062</v>
      </c>
      <c r="I82" s="417"/>
      <c r="J82" s="8"/>
    </row>
    <row r="83" spans="2:10">
      <c r="B83" s="7"/>
      <c r="C83" s="250" t="s">
        <v>1138</v>
      </c>
      <c r="D83" s="260">
        <v>78</v>
      </c>
      <c r="E83" s="260">
        <v>245</v>
      </c>
      <c r="F83" s="260">
        <v>225</v>
      </c>
      <c r="G83" s="260">
        <v>0</v>
      </c>
      <c r="H83" s="417">
        <v>0.52127659574468088</v>
      </c>
      <c r="I83" s="417"/>
      <c r="J83" s="8"/>
    </row>
    <row r="84" spans="2:10">
      <c r="B84" s="7"/>
      <c r="C84" s="250" t="s">
        <v>602</v>
      </c>
      <c r="D84" s="260">
        <v>79</v>
      </c>
      <c r="E84" s="260">
        <v>125</v>
      </c>
      <c r="F84" s="260">
        <v>115</v>
      </c>
      <c r="G84" s="260">
        <v>0</v>
      </c>
      <c r="H84" s="417">
        <v>0.52083333333333337</v>
      </c>
      <c r="I84" s="417"/>
      <c r="J84" s="8"/>
    </row>
    <row r="85" spans="2:10">
      <c r="B85" s="7"/>
      <c r="C85" s="250" t="s">
        <v>1444</v>
      </c>
      <c r="D85" s="260">
        <v>80</v>
      </c>
      <c r="E85" s="260">
        <v>65</v>
      </c>
      <c r="F85" s="260">
        <v>60</v>
      </c>
      <c r="G85" s="260"/>
      <c r="H85" s="417">
        <v>0.52</v>
      </c>
      <c r="I85" s="417"/>
      <c r="J85" s="8"/>
    </row>
    <row r="86" spans="2:10">
      <c r="B86" s="7"/>
      <c r="C86" s="250" t="s">
        <v>410</v>
      </c>
      <c r="D86" s="260">
        <v>81</v>
      </c>
      <c r="E86" s="260">
        <v>230</v>
      </c>
      <c r="F86" s="260">
        <v>215</v>
      </c>
      <c r="G86" s="260"/>
      <c r="H86" s="417">
        <v>0.5168539325842697</v>
      </c>
      <c r="I86" s="417"/>
      <c r="J86" s="8"/>
    </row>
    <row r="87" spans="2:10">
      <c r="B87" s="7"/>
      <c r="C87" s="250" t="s">
        <v>374</v>
      </c>
      <c r="D87" s="260">
        <v>82</v>
      </c>
      <c r="E87" s="260">
        <v>540</v>
      </c>
      <c r="F87" s="260">
        <v>500</v>
      </c>
      <c r="G87" s="260">
        <v>5</v>
      </c>
      <c r="H87" s="417">
        <v>0.51674641148325362</v>
      </c>
      <c r="I87" s="417"/>
      <c r="J87" s="8"/>
    </row>
    <row r="88" spans="2:10">
      <c r="B88" s="7"/>
      <c r="C88" s="250" t="s">
        <v>340</v>
      </c>
      <c r="D88" s="260">
        <v>83</v>
      </c>
      <c r="E88" s="260">
        <v>1545</v>
      </c>
      <c r="F88" s="260">
        <v>1455</v>
      </c>
      <c r="G88" s="260">
        <v>5</v>
      </c>
      <c r="H88" s="417">
        <v>0.5141430948419301</v>
      </c>
      <c r="I88" s="417"/>
      <c r="J88" s="8"/>
    </row>
    <row r="89" spans="2:10">
      <c r="B89" s="7"/>
      <c r="C89" s="250" t="s">
        <v>393</v>
      </c>
      <c r="D89" s="260">
        <v>84</v>
      </c>
      <c r="E89" s="260">
        <v>455</v>
      </c>
      <c r="F89" s="260">
        <v>430</v>
      </c>
      <c r="G89" s="260"/>
      <c r="H89" s="417">
        <v>0.51412429378531077</v>
      </c>
      <c r="I89" s="417"/>
      <c r="J89" s="8"/>
    </row>
    <row r="90" spans="2:10">
      <c r="B90" s="7"/>
      <c r="C90" s="250" t="s">
        <v>331</v>
      </c>
      <c r="D90" s="260">
        <v>85</v>
      </c>
      <c r="E90" s="260">
        <v>825</v>
      </c>
      <c r="F90" s="260">
        <v>780</v>
      </c>
      <c r="G90" s="260">
        <v>0</v>
      </c>
      <c r="H90" s="417">
        <v>0.514018691588785</v>
      </c>
      <c r="I90" s="417"/>
      <c r="J90" s="8"/>
    </row>
    <row r="91" spans="2:10">
      <c r="B91" s="7"/>
      <c r="C91" s="250" t="s">
        <v>658</v>
      </c>
      <c r="D91" s="260">
        <v>86</v>
      </c>
      <c r="E91" s="260">
        <v>750</v>
      </c>
      <c r="F91" s="260">
        <v>710</v>
      </c>
      <c r="G91" s="260">
        <v>0</v>
      </c>
      <c r="H91" s="417">
        <v>0.51369863013698636</v>
      </c>
      <c r="I91" s="417"/>
      <c r="J91" s="8"/>
    </row>
    <row r="92" spans="2:10">
      <c r="B92" s="7"/>
      <c r="C92" s="250" t="s">
        <v>334</v>
      </c>
      <c r="D92" s="260">
        <v>87</v>
      </c>
      <c r="E92" s="260">
        <v>495</v>
      </c>
      <c r="F92" s="260">
        <v>465</v>
      </c>
      <c r="G92" s="260">
        <v>5</v>
      </c>
      <c r="H92" s="417">
        <v>0.51295336787564771</v>
      </c>
      <c r="I92" s="417"/>
      <c r="J92" s="8"/>
    </row>
    <row r="93" spans="2:10">
      <c r="B93" s="7"/>
      <c r="C93" s="250" t="s">
        <v>339</v>
      </c>
      <c r="D93" s="260">
        <v>88</v>
      </c>
      <c r="E93" s="261">
        <v>590</v>
      </c>
      <c r="F93" s="261">
        <v>565</v>
      </c>
      <c r="G93" s="260"/>
      <c r="H93" s="417">
        <v>0.51082251082251084</v>
      </c>
      <c r="I93" s="417"/>
      <c r="J93" s="8"/>
    </row>
    <row r="94" spans="2:10">
      <c r="B94" s="7"/>
      <c r="C94" s="250" t="s">
        <v>338</v>
      </c>
      <c r="D94" s="260">
        <v>89</v>
      </c>
      <c r="E94" s="261">
        <v>1360</v>
      </c>
      <c r="F94" s="261">
        <v>1315</v>
      </c>
      <c r="G94" s="260">
        <v>5</v>
      </c>
      <c r="H94" s="417">
        <v>0.5074626865671642</v>
      </c>
      <c r="I94" s="417"/>
      <c r="J94" s="8"/>
    </row>
    <row r="95" spans="2:10">
      <c r="B95" s="7"/>
      <c r="C95" s="250" t="s">
        <v>377</v>
      </c>
      <c r="D95" s="260">
        <v>90</v>
      </c>
      <c r="E95" s="260">
        <v>370</v>
      </c>
      <c r="F95" s="260">
        <v>360</v>
      </c>
      <c r="G95" s="260"/>
      <c r="H95" s="417">
        <v>0.50684931506849318</v>
      </c>
      <c r="I95" s="417"/>
      <c r="J95" s="8"/>
    </row>
    <row r="96" spans="2:10">
      <c r="B96" s="7"/>
      <c r="C96" s="250" t="s">
        <v>359</v>
      </c>
      <c r="D96" s="260">
        <v>91</v>
      </c>
      <c r="E96" s="260">
        <v>1000</v>
      </c>
      <c r="F96" s="260">
        <v>980</v>
      </c>
      <c r="G96" s="260"/>
      <c r="H96" s="417">
        <v>0.50505050505050508</v>
      </c>
      <c r="I96" s="417"/>
      <c r="J96" s="8"/>
    </row>
    <row r="97" spans="2:10">
      <c r="B97" s="7"/>
      <c r="C97" s="250" t="s">
        <v>327</v>
      </c>
      <c r="D97" s="260">
        <v>92</v>
      </c>
      <c r="E97" s="260">
        <v>1010</v>
      </c>
      <c r="F97" s="260">
        <v>995</v>
      </c>
      <c r="G97" s="260"/>
      <c r="H97" s="417">
        <v>0.50374064837905241</v>
      </c>
      <c r="I97" s="417"/>
      <c r="J97" s="8"/>
    </row>
    <row r="98" spans="2:10">
      <c r="B98" s="7"/>
      <c r="C98" s="250" t="s">
        <v>398</v>
      </c>
      <c r="D98" s="260">
        <v>93</v>
      </c>
      <c r="E98" s="260">
        <v>350</v>
      </c>
      <c r="F98" s="260">
        <v>345</v>
      </c>
      <c r="G98" s="260"/>
      <c r="H98" s="417">
        <v>0.50359712230215825</v>
      </c>
      <c r="I98" s="417"/>
      <c r="J98" s="8"/>
    </row>
    <row r="99" spans="2:10">
      <c r="B99" s="7"/>
      <c r="C99" s="250" t="s">
        <v>387</v>
      </c>
      <c r="D99" s="260">
        <v>94</v>
      </c>
      <c r="E99" s="260">
        <v>375</v>
      </c>
      <c r="F99" s="260">
        <v>370</v>
      </c>
      <c r="G99" s="260"/>
      <c r="H99" s="417">
        <v>0.50335570469798663</v>
      </c>
      <c r="I99" s="417"/>
      <c r="J99" s="8"/>
    </row>
    <row r="100" spans="2:10">
      <c r="B100" s="7"/>
      <c r="C100" s="250" t="s">
        <v>274</v>
      </c>
      <c r="D100" s="260">
        <v>95</v>
      </c>
      <c r="E100" s="260">
        <v>1890</v>
      </c>
      <c r="F100" s="260">
        <v>1860</v>
      </c>
      <c r="G100" s="260">
        <v>5</v>
      </c>
      <c r="H100" s="417">
        <v>0.50332889480692411</v>
      </c>
      <c r="I100" s="632">
        <v>2</v>
      </c>
      <c r="J100" s="8"/>
    </row>
    <row r="101" spans="2:10">
      <c r="B101" s="7"/>
      <c r="C101" s="250" t="s">
        <v>364</v>
      </c>
      <c r="D101" s="260">
        <v>96</v>
      </c>
      <c r="E101" s="260">
        <v>510</v>
      </c>
      <c r="F101" s="260">
        <v>505</v>
      </c>
      <c r="G101" s="260"/>
      <c r="H101" s="417">
        <v>0.50246305418719217</v>
      </c>
      <c r="I101" s="417"/>
      <c r="J101" s="8"/>
    </row>
    <row r="102" spans="2:10">
      <c r="B102" s="7"/>
      <c r="C102" s="250" t="s">
        <v>1955</v>
      </c>
      <c r="D102" s="260" t="s">
        <v>1794</v>
      </c>
      <c r="E102" s="260">
        <v>5</v>
      </c>
      <c r="F102" s="260">
        <v>5</v>
      </c>
      <c r="G102" s="260"/>
      <c r="H102" s="417">
        <v>0.5</v>
      </c>
      <c r="I102" s="417"/>
      <c r="J102" s="8"/>
    </row>
    <row r="103" spans="2:10">
      <c r="B103" s="7"/>
      <c r="C103" s="250" t="s">
        <v>951</v>
      </c>
      <c r="D103" s="260" t="s">
        <v>1794</v>
      </c>
      <c r="E103" s="260">
        <v>40</v>
      </c>
      <c r="F103" s="260">
        <v>40</v>
      </c>
      <c r="G103" s="260"/>
      <c r="H103" s="417">
        <v>0.5</v>
      </c>
      <c r="I103" s="417"/>
      <c r="J103" s="8"/>
    </row>
    <row r="104" spans="2:10">
      <c r="B104" s="7"/>
      <c r="C104" s="250" t="s">
        <v>1389</v>
      </c>
      <c r="D104" s="260" t="s">
        <v>1794</v>
      </c>
      <c r="E104" s="260">
        <v>10</v>
      </c>
      <c r="F104" s="260">
        <v>10</v>
      </c>
      <c r="G104" s="260"/>
      <c r="H104" s="417">
        <v>0.5</v>
      </c>
      <c r="I104" s="417"/>
      <c r="J104" s="8"/>
    </row>
    <row r="105" spans="2:10">
      <c r="B105" s="7"/>
      <c r="C105" s="250" t="s">
        <v>1158</v>
      </c>
      <c r="D105" s="260" t="s">
        <v>1794</v>
      </c>
      <c r="E105" s="260">
        <v>10</v>
      </c>
      <c r="F105" s="260">
        <v>10</v>
      </c>
      <c r="G105" s="260"/>
      <c r="H105" s="417">
        <v>0.5</v>
      </c>
      <c r="I105" s="417"/>
      <c r="J105" s="8"/>
    </row>
    <row r="106" spans="2:10">
      <c r="B106" s="7"/>
      <c r="C106" s="250" t="s">
        <v>1388</v>
      </c>
      <c r="D106" s="260" t="s">
        <v>1794</v>
      </c>
      <c r="E106" s="260">
        <v>10</v>
      </c>
      <c r="F106" s="260">
        <v>10</v>
      </c>
      <c r="G106" s="260"/>
      <c r="H106" s="417">
        <v>0.5</v>
      </c>
      <c r="I106" s="417"/>
      <c r="J106" s="8"/>
    </row>
    <row r="107" spans="2:10">
      <c r="B107" s="7"/>
      <c r="C107" s="250" t="s">
        <v>1173</v>
      </c>
      <c r="D107" s="260" t="s">
        <v>1794</v>
      </c>
      <c r="E107" s="260">
        <v>10</v>
      </c>
      <c r="F107" s="260">
        <v>10</v>
      </c>
      <c r="G107" s="260"/>
      <c r="H107" s="417">
        <v>0.5</v>
      </c>
      <c r="I107" s="417"/>
      <c r="J107" s="8"/>
    </row>
    <row r="108" spans="2:10">
      <c r="B108" s="7"/>
      <c r="C108" s="250" t="s">
        <v>1182</v>
      </c>
      <c r="D108" s="260" t="s">
        <v>1794</v>
      </c>
      <c r="E108" s="260">
        <v>20</v>
      </c>
      <c r="F108" s="260">
        <v>20</v>
      </c>
      <c r="G108" s="260"/>
      <c r="H108" s="417">
        <v>0.5</v>
      </c>
      <c r="I108" s="417"/>
      <c r="J108" s="8"/>
    </row>
    <row r="109" spans="2:10">
      <c r="B109" s="7"/>
      <c r="C109" s="250" t="s">
        <v>1076</v>
      </c>
      <c r="D109" s="260" t="s">
        <v>1794</v>
      </c>
      <c r="E109" s="260">
        <v>5</v>
      </c>
      <c r="F109" s="260">
        <v>5</v>
      </c>
      <c r="G109" s="260"/>
      <c r="H109" s="417">
        <v>0.5</v>
      </c>
      <c r="I109" s="417"/>
      <c r="J109" s="8"/>
    </row>
    <row r="110" spans="2:10">
      <c r="B110" s="7"/>
      <c r="C110" s="250" t="s">
        <v>1954</v>
      </c>
      <c r="D110" s="260" t="s">
        <v>1794</v>
      </c>
      <c r="E110" s="260">
        <v>5</v>
      </c>
      <c r="F110" s="260">
        <v>5</v>
      </c>
      <c r="G110" s="260"/>
      <c r="H110" s="417">
        <v>0.5</v>
      </c>
      <c r="I110" s="417"/>
      <c r="J110" s="8"/>
    </row>
    <row r="111" spans="2:10">
      <c r="B111" s="7"/>
      <c r="C111" s="250" t="s">
        <v>998</v>
      </c>
      <c r="D111" s="260" t="s">
        <v>1794</v>
      </c>
      <c r="E111" s="260">
        <v>35</v>
      </c>
      <c r="F111" s="260">
        <v>35</v>
      </c>
      <c r="G111" s="260"/>
      <c r="H111" s="417">
        <v>0.5</v>
      </c>
      <c r="I111" s="417"/>
      <c r="J111" s="8"/>
    </row>
    <row r="112" spans="2:10">
      <c r="B112" s="7"/>
      <c r="C112" s="250" t="s">
        <v>1355</v>
      </c>
      <c r="D112" s="260" t="s">
        <v>1794</v>
      </c>
      <c r="E112" s="260">
        <v>5</v>
      </c>
      <c r="F112" s="260">
        <v>5</v>
      </c>
      <c r="G112" s="260"/>
      <c r="H112" s="417">
        <v>0.5</v>
      </c>
      <c r="I112" s="417"/>
      <c r="J112" s="8"/>
    </row>
    <row r="113" spans="2:10">
      <c r="B113" s="7"/>
      <c r="C113" s="250" t="s">
        <v>1598</v>
      </c>
      <c r="D113" s="260" t="s">
        <v>1794</v>
      </c>
      <c r="E113" s="260">
        <v>5</v>
      </c>
      <c r="F113" s="260">
        <v>5</v>
      </c>
      <c r="G113" s="260"/>
      <c r="H113" s="417">
        <v>0.5</v>
      </c>
      <c r="I113" s="417"/>
      <c r="J113" s="8"/>
    </row>
    <row r="114" spans="2:10">
      <c r="B114" s="7"/>
      <c r="C114" s="250" t="s">
        <v>342</v>
      </c>
      <c r="D114" s="260" t="s">
        <v>1794</v>
      </c>
      <c r="E114" s="261">
        <v>585</v>
      </c>
      <c r="F114" s="261">
        <v>585</v>
      </c>
      <c r="G114" s="260"/>
      <c r="H114" s="417">
        <v>0.5</v>
      </c>
      <c r="I114" s="417"/>
      <c r="J114" s="8"/>
    </row>
    <row r="115" spans="2:10">
      <c r="B115" s="7"/>
      <c r="C115" s="250" t="s">
        <v>668</v>
      </c>
      <c r="D115" s="260" t="s">
        <v>1794</v>
      </c>
      <c r="E115" s="261">
        <v>670</v>
      </c>
      <c r="F115" s="261">
        <v>670</v>
      </c>
      <c r="G115" s="260"/>
      <c r="H115" s="417">
        <v>0.5</v>
      </c>
      <c r="I115" s="417"/>
      <c r="J115" s="8"/>
    </row>
    <row r="116" spans="2:10">
      <c r="B116" s="7"/>
      <c r="C116" s="250" t="s">
        <v>347</v>
      </c>
      <c r="D116" s="260">
        <v>111</v>
      </c>
      <c r="E116" s="261">
        <v>1005</v>
      </c>
      <c r="F116" s="261">
        <v>1010</v>
      </c>
      <c r="G116" s="260">
        <v>0</v>
      </c>
      <c r="H116" s="417">
        <v>0.4987593052109181</v>
      </c>
      <c r="I116" s="417"/>
      <c r="J116" s="8"/>
    </row>
    <row r="117" spans="2:10">
      <c r="B117" s="7"/>
      <c r="C117" s="250" t="s">
        <v>746</v>
      </c>
      <c r="D117" s="260">
        <v>112</v>
      </c>
      <c r="E117" s="261">
        <v>900</v>
      </c>
      <c r="F117" s="261">
        <v>925</v>
      </c>
      <c r="G117" s="260">
        <v>0</v>
      </c>
      <c r="H117" s="417">
        <v>0.49315068493150682</v>
      </c>
      <c r="I117" s="417"/>
      <c r="J117" s="8"/>
    </row>
    <row r="118" spans="2:10">
      <c r="B118" s="7"/>
      <c r="C118" s="250" t="s">
        <v>329</v>
      </c>
      <c r="D118" s="260">
        <v>113</v>
      </c>
      <c r="E118" s="260">
        <v>705</v>
      </c>
      <c r="F118" s="261">
        <v>730</v>
      </c>
      <c r="G118" s="260"/>
      <c r="H118" s="417">
        <v>0.49128919860627179</v>
      </c>
      <c r="I118" s="417"/>
      <c r="J118" s="8"/>
    </row>
    <row r="119" spans="2:10">
      <c r="B119" s="7"/>
      <c r="C119" s="250" t="s">
        <v>373</v>
      </c>
      <c r="D119" s="260">
        <v>114</v>
      </c>
      <c r="E119" s="261">
        <v>505</v>
      </c>
      <c r="F119" s="261">
        <v>525</v>
      </c>
      <c r="G119" s="260"/>
      <c r="H119" s="417">
        <v>0.49029126213592233</v>
      </c>
      <c r="I119" s="417"/>
      <c r="J119" s="8"/>
    </row>
    <row r="120" spans="2:10">
      <c r="B120" s="7"/>
      <c r="C120" s="250" t="s">
        <v>361</v>
      </c>
      <c r="D120" s="260">
        <v>115</v>
      </c>
      <c r="E120" s="261">
        <v>245</v>
      </c>
      <c r="F120" s="261">
        <v>255</v>
      </c>
      <c r="G120" s="260"/>
      <c r="H120" s="417">
        <v>0.49</v>
      </c>
      <c r="I120" s="417"/>
      <c r="J120" s="8"/>
    </row>
    <row r="121" spans="2:10">
      <c r="B121" s="7"/>
      <c r="C121" s="250" t="s">
        <v>403</v>
      </c>
      <c r="D121" s="260">
        <v>116</v>
      </c>
      <c r="E121" s="260">
        <v>225</v>
      </c>
      <c r="F121" s="260">
        <v>230</v>
      </c>
      <c r="G121" s="260">
        <v>5</v>
      </c>
      <c r="H121" s="417">
        <v>0.4891304347826087</v>
      </c>
      <c r="I121" s="417"/>
      <c r="J121" s="8"/>
    </row>
    <row r="122" spans="2:10">
      <c r="B122" s="7"/>
      <c r="C122" s="250" t="s">
        <v>332</v>
      </c>
      <c r="D122" s="260">
        <v>117</v>
      </c>
      <c r="E122" s="260">
        <v>805</v>
      </c>
      <c r="F122" s="260">
        <v>850</v>
      </c>
      <c r="G122" s="260"/>
      <c r="H122" s="417">
        <v>0.486404833836858</v>
      </c>
      <c r="I122" s="632"/>
      <c r="J122" s="8"/>
    </row>
    <row r="123" spans="2:10">
      <c r="B123" s="7"/>
      <c r="C123" s="250" t="s">
        <v>349</v>
      </c>
      <c r="D123" s="260">
        <v>118</v>
      </c>
      <c r="E123" s="260">
        <v>855</v>
      </c>
      <c r="F123" s="261">
        <v>905</v>
      </c>
      <c r="G123" s="260">
        <v>0</v>
      </c>
      <c r="H123" s="417">
        <v>0.48579545454545453</v>
      </c>
      <c r="I123" s="417"/>
      <c r="J123" s="8"/>
    </row>
    <row r="124" spans="2:10">
      <c r="B124" s="7"/>
      <c r="C124" s="250" t="s">
        <v>371</v>
      </c>
      <c r="D124" s="260">
        <v>119</v>
      </c>
      <c r="E124" s="260">
        <v>295</v>
      </c>
      <c r="F124" s="260">
        <v>315</v>
      </c>
      <c r="G124" s="260"/>
      <c r="H124" s="417">
        <v>0.48360655737704916</v>
      </c>
      <c r="I124" s="632"/>
      <c r="J124" s="8"/>
    </row>
    <row r="125" spans="2:10">
      <c r="B125" s="7"/>
      <c r="C125" s="250" t="s">
        <v>57</v>
      </c>
      <c r="D125" s="260">
        <v>120</v>
      </c>
      <c r="E125" s="260">
        <v>1255</v>
      </c>
      <c r="F125" s="260">
        <v>1360</v>
      </c>
      <c r="G125" s="260"/>
      <c r="H125" s="417">
        <v>0.47992351816443596</v>
      </c>
      <c r="I125" s="632">
        <v>3</v>
      </c>
      <c r="J125" s="8"/>
    </row>
    <row r="126" spans="2:10">
      <c r="B126" s="7"/>
      <c r="C126" s="250" t="s">
        <v>179</v>
      </c>
      <c r="D126" s="260">
        <v>121</v>
      </c>
      <c r="E126" s="260">
        <v>1485</v>
      </c>
      <c r="F126" s="260">
        <v>1610</v>
      </c>
      <c r="G126" s="260"/>
      <c r="H126" s="417">
        <v>0.47980613893376411</v>
      </c>
      <c r="I126" s="632">
        <v>4</v>
      </c>
      <c r="J126" s="8"/>
    </row>
    <row r="127" spans="2:10">
      <c r="B127" s="7"/>
      <c r="C127" s="250" t="s">
        <v>413</v>
      </c>
      <c r="D127" s="260">
        <v>122</v>
      </c>
      <c r="E127" s="260">
        <v>415</v>
      </c>
      <c r="F127" s="260">
        <v>450</v>
      </c>
      <c r="G127" s="260">
        <v>0</v>
      </c>
      <c r="H127" s="417">
        <v>0.47976878612716761</v>
      </c>
      <c r="I127" s="417"/>
      <c r="J127" s="8"/>
    </row>
    <row r="128" spans="2:10">
      <c r="B128" s="7"/>
      <c r="C128" s="250" t="s">
        <v>237</v>
      </c>
      <c r="D128" s="260">
        <v>123</v>
      </c>
      <c r="E128" s="260">
        <v>4740</v>
      </c>
      <c r="F128" s="260">
        <v>5170</v>
      </c>
      <c r="G128" s="260"/>
      <c r="H128" s="417">
        <v>0.4783047426841574</v>
      </c>
      <c r="I128" s="632">
        <v>5</v>
      </c>
      <c r="J128" s="8"/>
    </row>
    <row r="129" spans="2:10">
      <c r="B129" s="7"/>
      <c r="C129" s="250" t="s">
        <v>177</v>
      </c>
      <c r="D129" s="260">
        <v>124</v>
      </c>
      <c r="E129" s="261">
        <v>1630</v>
      </c>
      <c r="F129" s="261">
        <v>1785</v>
      </c>
      <c r="G129" s="260"/>
      <c r="H129" s="417">
        <v>0.4773060029282577</v>
      </c>
      <c r="I129" s="632">
        <v>6</v>
      </c>
      <c r="J129" s="8"/>
    </row>
    <row r="130" spans="2:10">
      <c r="B130" s="7"/>
      <c r="C130" s="250" t="s">
        <v>178</v>
      </c>
      <c r="D130" s="260">
        <v>125</v>
      </c>
      <c r="E130" s="261">
        <v>2665</v>
      </c>
      <c r="F130" s="261">
        <v>2920</v>
      </c>
      <c r="G130" s="260"/>
      <c r="H130" s="417">
        <v>0.477170993733214</v>
      </c>
      <c r="I130" s="632">
        <v>7</v>
      </c>
      <c r="J130" s="8"/>
    </row>
    <row r="131" spans="2:10">
      <c r="B131" s="7"/>
      <c r="C131" s="250" t="s">
        <v>597</v>
      </c>
      <c r="D131" s="260">
        <v>126</v>
      </c>
      <c r="E131" s="260">
        <v>205</v>
      </c>
      <c r="F131" s="260">
        <v>225</v>
      </c>
      <c r="G131" s="260"/>
      <c r="H131" s="417">
        <v>0.47674418604651164</v>
      </c>
      <c r="I131" s="417"/>
      <c r="J131" s="8"/>
    </row>
    <row r="132" spans="2:10">
      <c r="B132" s="7"/>
      <c r="C132" s="250" t="s">
        <v>1073</v>
      </c>
      <c r="D132" s="260">
        <v>127</v>
      </c>
      <c r="E132" s="260">
        <v>50</v>
      </c>
      <c r="F132" s="260">
        <v>55</v>
      </c>
      <c r="G132" s="260"/>
      <c r="H132" s="417">
        <v>0.47619047619047616</v>
      </c>
      <c r="I132" s="417"/>
      <c r="J132" s="8"/>
    </row>
    <row r="133" spans="2:10">
      <c r="B133" s="7"/>
      <c r="C133" s="250" t="s">
        <v>348</v>
      </c>
      <c r="D133" s="260">
        <v>128</v>
      </c>
      <c r="E133" s="261">
        <v>460</v>
      </c>
      <c r="F133" s="261">
        <v>510</v>
      </c>
      <c r="G133" s="260">
        <v>0</v>
      </c>
      <c r="H133" s="417">
        <v>0.47422680412371132</v>
      </c>
      <c r="I133" s="632"/>
      <c r="J133" s="8"/>
    </row>
    <row r="134" spans="2:10">
      <c r="B134" s="7"/>
      <c r="C134" s="250" t="s">
        <v>212</v>
      </c>
      <c r="D134" s="260">
        <v>129</v>
      </c>
      <c r="E134" s="261">
        <v>1735</v>
      </c>
      <c r="F134" s="261">
        <v>1940</v>
      </c>
      <c r="G134" s="260"/>
      <c r="H134" s="417">
        <v>0.47210884353741495</v>
      </c>
      <c r="I134" s="632">
        <v>8</v>
      </c>
      <c r="J134" s="8"/>
    </row>
    <row r="135" spans="2:10">
      <c r="B135" s="7"/>
      <c r="C135" s="250" t="s">
        <v>175</v>
      </c>
      <c r="D135" s="260">
        <v>130</v>
      </c>
      <c r="E135" s="260">
        <v>3680</v>
      </c>
      <c r="F135" s="260">
        <v>4105</v>
      </c>
      <c r="G135" s="260">
        <v>30</v>
      </c>
      <c r="H135" s="417">
        <v>0.47088931541906592</v>
      </c>
      <c r="I135" s="632">
        <v>9</v>
      </c>
      <c r="J135" s="8"/>
    </row>
    <row r="136" spans="2:10">
      <c r="B136" s="7"/>
      <c r="C136" s="250" t="s">
        <v>322</v>
      </c>
      <c r="D136" s="260">
        <v>131</v>
      </c>
      <c r="E136" s="260">
        <v>865</v>
      </c>
      <c r="F136" s="260">
        <v>965</v>
      </c>
      <c r="G136" s="260">
        <v>10</v>
      </c>
      <c r="H136" s="417">
        <v>0.47010869565217389</v>
      </c>
      <c r="I136" s="417"/>
      <c r="J136" s="8"/>
    </row>
    <row r="137" spans="2:10">
      <c r="B137" s="7"/>
      <c r="C137" s="250" t="s">
        <v>368</v>
      </c>
      <c r="D137" s="260">
        <v>132</v>
      </c>
      <c r="E137" s="260">
        <v>580</v>
      </c>
      <c r="F137" s="260">
        <v>655</v>
      </c>
      <c r="G137" s="260"/>
      <c r="H137" s="417">
        <v>0.46963562753036436</v>
      </c>
      <c r="I137" s="632"/>
      <c r="J137" s="8"/>
    </row>
    <row r="138" spans="2:10">
      <c r="B138" s="7"/>
      <c r="C138" s="250" t="s">
        <v>211</v>
      </c>
      <c r="D138" s="260">
        <v>133</v>
      </c>
      <c r="E138" s="260">
        <v>1995</v>
      </c>
      <c r="F138" s="260">
        <v>2260</v>
      </c>
      <c r="G138" s="260">
        <v>0</v>
      </c>
      <c r="H138" s="417">
        <v>0.46886016451233842</v>
      </c>
      <c r="I138" s="632">
        <v>10</v>
      </c>
      <c r="J138" s="8"/>
    </row>
    <row r="139" spans="2:10">
      <c r="B139" s="7"/>
      <c r="C139" s="250" t="s">
        <v>394</v>
      </c>
      <c r="D139" s="260">
        <v>134</v>
      </c>
      <c r="E139" s="260">
        <v>555</v>
      </c>
      <c r="F139" s="260">
        <v>630</v>
      </c>
      <c r="G139" s="260"/>
      <c r="H139" s="417">
        <v>0.46835443037974683</v>
      </c>
      <c r="I139" s="417"/>
      <c r="J139" s="8"/>
    </row>
    <row r="140" spans="2:10">
      <c r="B140" s="7"/>
      <c r="C140" s="250" t="s">
        <v>358</v>
      </c>
      <c r="D140" s="260">
        <v>135</v>
      </c>
      <c r="E140" s="261">
        <v>720</v>
      </c>
      <c r="F140" s="261">
        <v>820</v>
      </c>
      <c r="G140" s="260"/>
      <c r="H140" s="417">
        <v>0.46753246753246752</v>
      </c>
      <c r="I140" s="417"/>
      <c r="J140" s="8"/>
    </row>
    <row r="141" spans="2:10">
      <c r="B141" s="7"/>
      <c r="C141" s="250" t="s">
        <v>346</v>
      </c>
      <c r="D141" s="260">
        <v>136</v>
      </c>
      <c r="E141" s="260">
        <v>820</v>
      </c>
      <c r="F141" s="261">
        <v>930</v>
      </c>
      <c r="G141" s="260">
        <v>5</v>
      </c>
      <c r="H141" s="417">
        <v>0.46723646723646722</v>
      </c>
      <c r="I141" s="417"/>
      <c r="J141" s="8"/>
    </row>
    <row r="142" spans="2:10">
      <c r="B142" s="7"/>
      <c r="C142" s="250" t="s">
        <v>389</v>
      </c>
      <c r="D142" s="260">
        <v>137</v>
      </c>
      <c r="E142" s="260">
        <v>725</v>
      </c>
      <c r="F142" s="261">
        <v>830</v>
      </c>
      <c r="G142" s="260"/>
      <c r="H142" s="417">
        <v>0.4662379421221865</v>
      </c>
      <c r="I142" s="632"/>
      <c r="J142" s="8"/>
    </row>
    <row r="143" spans="2:10">
      <c r="B143" s="7"/>
      <c r="C143" s="250" t="s">
        <v>249</v>
      </c>
      <c r="D143" s="260">
        <v>138</v>
      </c>
      <c r="E143" s="261">
        <v>890</v>
      </c>
      <c r="F143" s="261">
        <v>1020</v>
      </c>
      <c r="G143" s="260"/>
      <c r="H143" s="417">
        <v>0.46596858638743455</v>
      </c>
      <c r="I143" s="632">
        <v>11</v>
      </c>
      <c r="J143" s="8"/>
    </row>
    <row r="144" spans="2:10">
      <c r="B144" s="7"/>
      <c r="C144" s="250" t="s">
        <v>343</v>
      </c>
      <c r="D144" s="260">
        <v>139</v>
      </c>
      <c r="E144" s="260">
        <v>635</v>
      </c>
      <c r="F144" s="260">
        <v>730</v>
      </c>
      <c r="G144" s="260"/>
      <c r="H144" s="417">
        <v>0.46520146520146521</v>
      </c>
      <c r="I144" s="417"/>
      <c r="J144" s="8"/>
    </row>
    <row r="145" spans="2:10">
      <c r="B145" s="7"/>
      <c r="C145" s="250" t="s">
        <v>425</v>
      </c>
      <c r="D145" s="260">
        <v>140</v>
      </c>
      <c r="E145" s="261">
        <v>165</v>
      </c>
      <c r="F145" s="261">
        <v>190</v>
      </c>
      <c r="G145" s="260">
        <v>0</v>
      </c>
      <c r="H145" s="417">
        <v>0.46478873239436619</v>
      </c>
      <c r="I145" s="632"/>
      <c r="J145" s="8"/>
    </row>
    <row r="146" spans="2:10">
      <c r="B146" s="7"/>
      <c r="C146" s="250" t="s">
        <v>381</v>
      </c>
      <c r="D146" s="260">
        <v>141</v>
      </c>
      <c r="E146" s="260">
        <v>435</v>
      </c>
      <c r="F146" s="260">
        <v>500</v>
      </c>
      <c r="G146" s="260">
        <v>5</v>
      </c>
      <c r="H146" s="417">
        <v>0.46276595744680848</v>
      </c>
      <c r="I146" s="417"/>
      <c r="J146" s="8"/>
    </row>
    <row r="147" spans="2:10">
      <c r="B147" s="7"/>
      <c r="C147" s="250" t="s">
        <v>486</v>
      </c>
      <c r="D147" s="260">
        <v>142</v>
      </c>
      <c r="E147" s="260">
        <v>815</v>
      </c>
      <c r="F147" s="260">
        <v>950</v>
      </c>
      <c r="G147" s="260"/>
      <c r="H147" s="417">
        <v>0.46175637393767704</v>
      </c>
      <c r="I147" s="417"/>
      <c r="J147" s="8"/>
    </row>
    <row r="148" spans="2:10">
      <c r="B148" s="7"/>
      <c r="C148" s="250" t="s">
        <v>1074</v>
      </c>
      <c r="D148" s="260" t="s">
        <v>1360</v>
      </c>
      <c r="E148" s="260">
        <v>30</v>
      </c>
      <c r="F148" s="260">
        <v>30</v>
      </c>
      <c r="G148" s="260">
        <v>5</v>
      </c>
      <c r="H148" s="417">
        <v>0.46153846153846156</v>
      </c>
      <c r="I148" s="417"/>
      <c r="J148" s="8"/>
    </row>
    <row r="149" spans="2:10">
      <c r="B149" s="7"/>
      <c r="C149" s="250" t="s">
        <v>936</v>
      </c>
      <c r="D149" s="260" t="s">
        <v>1360</v>
      </c>
      <c r="E149" s="260">
        <v>30</v>
      </c>
      <c r="F149" s="260">
        <v>35</v>
      </c>
      <c r="G149" s="260"/>
      <c r="H149" s="417">
        <v>0.46153846153846156</v>
      </c>
      <c r="I149" s="417"/>
      <c r="J149" s="8"/>
    </row>
    <row r="150" spans="2:10">
      <c r="B150" s="7"/>
      <c r="C150" s="250" t="s">
        <v>629</v>
      </c>
      <c r="D150" s="260">
        <v>145</v>
      </c>
      <c r="E150" s="260">
        <v>835</v>
      </c>
      <c r="F150" s="260">
        <v>970</v>
      </c>
      <c r="G150" s="260">
        <v>5</v>
      </c>
      <c r="H150" s="417">
        <v>0.46132596685082872</v>
      </c>
      <c r="I150" s="417"/>
      <c r="J150" s="8"/>
    </row>
    <row r="151" spans="2:10">
      <c r="B151" s="7"/>
      <c r="C151" s="250" t="s">
        <v>344</v>
      </c>
      <c r="D151" s="260">
        <v>146</v>
      </c>
      <c r="E151" s="261">
        <v>1035</v>
      </c>
      <c r="F151" s="261">
        <v>1215</v>
      </c>
      <c r="G151" s="260"/>
      <c r="H151" s="417">
        <v>0.46</v>
      </c>
      <c r="I151" s="417"/>
      <c r="J151" s="8"/>
    </row>
    <row r="152" spans="2:10">
      <c r="B152" s="7"/>
      <c r="C152" s="250" t="s">
        <v>367</v>
      </c>
      <c r="D152" s="260">
        <v>147</v>
      </c>
      <c r="E152" s="261">
        <v>430</v>
      </c>
      <c r="F152" s="261">
        <v>500</v>
      </c>
      <c r="G152" s="260">
        <v>5</v>
      </c>
      <c r="H152" s="417">
        <v>0.45989304812834225</v>
      </c>
      <c r="I152" s="417"/>
      <c r="J152" s="8"/>
    </row>
    <row r="153" spans="2:10">
      <c r="B153" s="7"/>
      <c r="C153" s="250" t="s">
        <v>333</v>
      </c>
      <c r="D153" s="260">
        <v>148</v>
      </c>
      <c r="E153" s="260">
        <v>745</v>
      </c>
      <c r="F153" s="260">
        <v>870</v>
      </c>
      <c r="G153" s="260">
        <v>5</v>
      </c>
      <c r="H153" s="417">
        <v>0.45987654320987653</v>
      </c>
      <c r="I153" s="632"/>
      <c r="J153" s="8"/>
    </row>
    <row r="154" spans="2:10">
      <c r="B154" s="7"/>
      <c r="C154" s="250" t="s">
        <v>216</v>
      </c>
      <c r="D154" s="260">
        <v>149</v>
      </c>
      <c r="E154" s="261">
        <v>1455</v>
      </c>
      <c r="F154" s="261">
        <v>1710</v>
      </c>
      <c r="G154" s="260"/>
      <c r="H154" s="417">
        <v>0.45971563981042651</v>
      </c>
      <c r="I154" s="632">
        <v>12</v>
      </c>
      <c r="J154" s="8"/>
    </row>
    <row r="155" spans="2:10">
      <c r="B155" s="7"/>
      <c r="C155" s="250" t="s">
        <v>215</v>
      </c>
      <c r="D155" s="260">
        <v>150</v>
      </c>
      <c r="E155" s="260">
        <v>1770</v>
      </c>
      <c r="F155" s="260">
        <v>2105</v>
      </c>
      <c r="G155" s="260"/>
      <c r="H155" s="417">
        <v>0.45677419354838711</v>
      </c>
      <c r="I155" s="632">
        <v>13</v>
      </c>
      <c r="J155" s="8"/>
    </row>
    <row r="156" spans="2:10">
      <c r="B156" s="7"/>
      <c r="C156" s="250" t="s">
        <v>632</v>
      </c>
      <c r="D156" s="260">
        <v>151</v>
      </c>
      <c r="E156" s="260">
        <v>1605</v>
      </c>
      <c r="F156" s="260">
        <v>1925</v>
      </c>
      <c r="G156" s="260">
        <v>0</v>
      </c>
      <c r="H156" s="417">
        <v>0.45467422096317278</v>
      </c>
      <c r="I156" s="632">
        <v>14</v>
      </c>
      <c r="J156" s="8"/>
    </row>
    <row r="157" spans="2:10">
      <c r="B157" s="7"/>
      <c r="C157" s="250" t="s">
        <v>174</v>
      </c>
      <c r="D157" s="260">
        <v>152</v>
      </c>
      <c r="E157" s="261">
        <v>2440</v>
      </c>
      <c r="F157" s="261">
        <v>2945</v>
      </c>
      <c r="G157" s="260"/>
      <c r="H157" s="417">
        <v>0.4531104921077066</v>
      </c>
      <c r="I157" s="632">
        <v>15</v>
      </c>
      <c r="J157" s="8"/>
    </row>
    <row r="158" spans="2:10">
      <c r="B158" s="7"/>
      <c r="C158" s="250" t="s">
        <v>182</v>
      </c>
      <c r="D158" s="260">
        <v>153</v>
      </c>
      <c r="E158" s="260">
        <v>915</v>
      </c>
      <c r="F158" s="260">
        <v>1115</v>
      </c>
      <c r="G158" s="260">
        <v>0</v>
      </c>
      <c r="H158" s="417">
        <v>0.45073891625615764</v>
      </c>
      <c r="I158" s="632">
        <v>16</v>
      </c>
      <c r="J158" s="8"/>
    </row>
    <row r="159" spans="2:10">
      <c r="B159" s="7"/>
      <c r="C159" s="250" t="s">
        <v>417</v>
      </c>
      <c r="D159" s="260">
        <v>154</v>
      </c>
      <c r="E159" s="260">
        <v>190</v>
      </c>
      <c r="F159" s="261">
        <v>235</v>
      </c>
      <c r="G159" s="260"/>
      <c r="H159" s="417">
        <v>0.44705882352941179</v>
      </c>
      <c r="I159" s="417"/>
      <c r="J159" s="8"/>
    </row>
    <row r="160" spans="2:10">
      <c r="B160" s="7"/>
      <c r="C160" s="250" t="s">
        <v>180</v>
      </c>
      <c r="D160" s="260">
        <v>155</v>
      </c>
      <c r="E160" s="260">
        <v>1120</v>
      </c>
      <c r="F160" s="260">
        <v>1410</v>
      </c>
      <c r="G160" s="260"/>
      <c r="H160" s="417">
        <v>0.44268774703557312</v>
      </c>
      <c r="I160" s="632">
        <v>17</v>
      </c>
      <c r="J160" s="8"/>
    </row>
    <row r="161" spans="2:10">
      <c r="B161" s="7"/>
      <c r="C161" s="250" t="s">
        <v>241</v>
      </c>
      <c r="D161" s="260">
        <v>156</v>
      </c>
      <c r="E161" s="260">
        <v>1590</v>
      </c>
      <c r="F161" s="260">
        <v>2015</v>
      </c>
      <c r="G161" s="260"/>
      <c r="H161" s="417">
        <v>0.44105409153952846</v>
      </c>
      <c r="I161" s="632">
        <v>18</v>
      </c>
      <c r="J161" s="8"/>
    </row>
    <row r="162" spans="2:10">
      <c r="B162" s="7"/>
      <c r="C162" s="250" t="s">
        <v>350</v>
      </c>
      <c r="D162" s="260">
        <v>157</v>
      </c>
      <c r="E162" s="260">
        <v>775</v>
      </c>
      <c r="F162" s="261">
        <v>980</v>
      </c>
      <c r="G162" s="260">
        <v>5</v>
      </c>
      <c r="H162" s="417">
        <v>0.44034090909090912</v>
      </c>
      <c r="I162" s="632"/>
      <c r="J162" s="8"/>
    </row>
    <row r="163" spans="2:10">
      <c r="B163" s="7"/>
      <c r="C163" s="250" t="s">
        <v>654</v>
      </c>
      <c r="D163" s="260">
        <v>158</v>
      </c>
      <c r="E163" s="260">
        <v>605</v>
      </c>
      <c r="F163" s="260">
        <v>780</v>
      </c>
      <c r="G163" s="260"/>
      <c r="H163" s="417">
        <v>0.43682310469314078</v>
      </c>
      <c r="I163" s="632"/>
      <c r="J163" s="8"/>
    </row>
    <row r="164" spans="2:10">
      <c r="B164" s="7"/>
      <c r="C164" s="250" t="s">
        <v>218</v>
      </c>
      <c r="D164" s="260">
        <v>159</v>
      </c>
      <c r="E164" s="260">
        <v>3055</v>
      </c>
      <c r="F164" s="261">
        <v>3985</v>
      </c>
      <c r="G164" s="260">
        <v>10</v>
      </c>
      <c r="H164" s="417">
        <v>0.43333333333333335</v>
      </c>
      <c r="I164" s="632">
        <v>19</v>
      </c>
      <c r="J164" s="8"/>
    </row>
    <row r="165" spans="2:10">
      <c r="B165" s="7"/>
      <c r="C165" s="250" t="s">
        <v>971</v>
      </c>
      <c r="D165" s="260">
        <v>160</v>
      </c>
      <c r="E165" s="261">
        <v>110</v>
      </c>
      <c r="F165" s="261">
        <v>145</v>
      </c>
      <c r="G165" s="260"/>
      <c r="H165" s="417">
        <v>0.43137254901960786</v>
      </c>
      <c r="I165" s="417"/>
      <c r="J165" s="8"/>
    </row>
    <row r="166" spans="2:10">
      <c r="B166" s="7"/>
      <c r="C166" s="250" t="s">
        <v>1950</v>
      </c>
      <c r="D166" s="260" t="s">
        <v>1603</v>
      </c>
      <c r="E166" s="261">
        <v>15</v>
      </c>
      <c r="F166" s="261">
        <v>20</v>
      </c>
      <c r="G166" s="260"/>
      <c r="H166" s="417">
        <v>0.42857142857142855</v>
      </c>
      <c r="I166" s="417"/>
      <c r="J166" s="8"/>
    </row>
    <row r="167" spans="2:10">
      <c r="B167" s="7"/>
      <c r="C167" s="250" t="s">
        <v>1079</v>
      </c>
      <c r="D167" s="260" t="s">
        <v>1603</v>
      </c>
      <c r="E167" s="261">
        <v>15</v>
      </c>
      <c r="F167" s="261">
        <v>20</v>
      </c>
      <c r="G167" s="260"/>
      <c r="H167" s="417">
        <v>0.42857142857142855</v>
      </c>
      <c r="I167" s="632"/>
      <c r="J167" s="8"/>
    </row>
    <row r="168" spans="2:10">
      <c r="B168" s="7"/>
      <c r="C168" s="250" t="s">
        <v>213</v>
      </c>
      <c r="D168" s="260">
        <v>163</v>
      </c>
      <c r="E168" s="261">
        <v>2530</v>
      </c>
      <c r="F168" s="261">
        <v>3405</v>
      </c>
      <c r="G168" s="260">
        <v>5</v>
      </c>
      <c r="H168" s="417">
        <v>0.42592592592592593</v>
      </c>
      <c r="I168" s="632">
        <v>20</v>
      </c>
      <c r="J168" s="8"/>
    </row>
    <row r="169" spans="2:10">
      <c r="B169" s="7"/>
      <c r="C169" s="250" t="s">
        <v>420</v>
      </c>
      <c r="D169" s="260">
        <v>164</v>
      </c>
      <c r="E169" s="261">
        <v>340</v>
      </c>
      <c r="F169" s="261">
        <v>460</v>
      </c>
      <c r="G169" s="260">
        <v>0</v>
      </c>
      <c r="H169" s="417">
        <v>0.425</v>
      </c>
      <c r="I169" s="632"/>
      <c r="J169" s="8"/>
    </row>
    <row r="170" spans="2:10">
      <c r="B170" s="7"/>
      <c r="C170" s="250" t="s">
        <v>379</v>
      </c>
      <c r="D170" s="260">
        <v>165</v>
      </c>
      <c r="E170" s="261">
        <v>405</v>
      </c>
      <c r="F170" s="261">
        <v>550</v>
      </c>
      <c r="G170" s="260"/>
      <c r="H170" s="417">
        <v>0.42408376963350786</v>
      </c>
      <c r="I170" s="632"/>
      <c r="J170" s="8"/>
    </row>
    <row r="171" spans="2:10">
      <c r="B171" s="7"/>
      <c r="C171" s="250" t="s">
        <v>176</v>
      </c>
      <c r="D171" s="260">
        <v>166</v>
      </c>
      <c r="E171" s="261">
        <v>1560</v>
      </c>
      <c r="F171" s="261">
        <v>2135</v>
      </c>
      <c r="G171" s="260"/>
      <c r="H171" s="417">
        <v>0.42219215155615697</v>
      </c>
      <c r="I171" s="632">
        <v>21</v>
      </c>
      <c r="J171" s="8"/>
    </row>
    <row r="172" spans="2:10">
      <c r="B172" s="7"/>
      <c r="C172" s="250" t="s">
        <v>219</v>
      </c>
      <c r="D172" s="260">
        <v>167</v>
      </c>
      <c r="E172" s="261">
        <v>1110</v>
      </c>
      <c r="F172" s="261">
        <v>1530</v>
      </c>
      <c r="G172" s="260">
        <v>5</v>
      </c>
      <c r="H172" s="417">
        <v>0.41965973534971646</v>
      </c>
      <c r="I172" s="632">
        <v>22</v>
      </c>
      <c r="J172" s="8"/>
    </row>
    <row r="173" spans="2:10">
      <c r="B173" s="7"/>
      <c r="C173" s="250" t="s">
        <v>1294</v>
      </c>
      <c r="D173" s="260">
        <v>168</v>
      </c>
      <c r="E173" s="261">
        <v>560</v>
      </c>
      <c r="F173" s="261">
        <v>775</v>
      </c>
      <c r="G173" s="260"/>
      <c r="H173" s="417">
        <v>0.41947565543071164</v>
      </c>
      <c r="I173" s="417"/>
      <c r="J173" s="8"/>
    </row>
    <row r="174" spans="2:10">
      <c r="B174" s="7"/>
      <c r="C174" s="250" t="s">
        <v>670</v>
      </c>
      <c r="D174" s="260">
        <v>169</v>
      </c>
      <c r="E174" s="261">
        <v>90</v>
      </c>
      <c r="F174" s="261">
        <v>125</v>
      </c>
      <c r="G174" s="260"/>
      <c r="H174" s="417">
        <v>0.41860465116279072</v>
      </c>
      <c r="I174" s="417"/>
      <c r="J174" s="8"/>
    </row>
    <row r="175" spans="2:10">
      <c r="B175" s="7"/>
      <c r="C175" s="250" t="s">
        <v>1948</v>
      </c>
      <c r="D175" s="260" t="s">
        <v>1594</v>
      </c>
      <c r="E175" s="261">
        <v>50</v>
      </c>
      <c r="F175" s="261">
        <v>70</v>
      </c>
      <c r="G175" s="260"/>
      <c r="H175" s="417">
        <v>0.41666666666666669</v>
      </c>
      <c r="I175" s="417"/>
      <c r="J175" s="8"/>
    </row>
    <row r="176" spans="2:10">
      <c r="B176" s="7"/>
      <c r="C176" s="250" t="s">
        <v>429</v>
      </c>
      <c r="D176" s="260" t="s">
        <v>1594</v>
      </c>
      <c r="E176" s="261">
        <v>25</v>
      </c>
      <c r="F176" s="261">
        <v>35</v>
      </c>
      <c r="G176" s="260"/>
      <c r="H176" s="417">
        <v>0.41666666666666669</v>
      </c>
      <c r="I176" s="417"/>
      <c r="J176" s="8"/>
    </row>
    <row r="177" spans="2:10">
      <c r="B177" s="7"/>
      <c r="C177" s="250" t="s">
        <v>422</v>
      </c>
      <c r="D177" s="260">
        <v>172</v>
      </c>
      <c r="E177" s="261">
        <v>130</v>
      </c>
      <c r="F177" s="261">
        <v>185</v>
      </c>
      <c r="G177" s="260"/>
      <c r="H177" s="417">
        <v>0.41269841269841268</v>
      </c>
      <c r="I177" s="417"/>
      <c r="J177" s="8"/>
    </row>
    <row r="178" spans="2:10">
      <c r="B178" s="7"/>
      <c r="C178" s="250" t="s">
        <v>1155</v>
      </c>
      <c r="D178" s="260" t="s">
        <v>2008</v>
      </c>
      <c r="E178" s="261">
        <v>20</v>
      </c>
      <c r="F178" s="261">
        <v>30</v>
      </c>
      <c r="G178" s="260"/>
      <c r="H178" s="417">
        <v>0.4</v>
      </c>
      <c r="I178" s="417"/>
      <c r="J178" s="8"/>
    </row>
    <row r="179" spans="2:10">
      <c r="B179" s="7"/>
      <c r="C179" s="250" t="s">
        <v>1622</v>
      </c>
      <c r="D179" s="260" t="s">
        <v>2008</v>
      </c>
      <c r="E179" s="261">
        <v>10</v>
      </c>
      <c r="F179" s="261">
        <v>15</v>
      </c>
      <c r="G179" s="260"/>
      <c r="H179" s="417">
        <v>0.4</v>
      </c>
      <c r="I179" s="632"/>
      <c r="J179" s="8"/>
    </row>
    <row r="180" spans="2:10">
      <c r="B180" s="7"/>
      <c r="C180" s="250" t="s">
        <v>430</v>
      </c>
      <c r="D180" s="260" t="s">
        <v>2008</v>
      </c>
      <c r="E180" s="261">
        <v>40</v>
      </c>
      <c r="F180" s="261">
        <v>60</v>
      </c>
      <c r="G180" s="260"/>
      <c r="H180" s="417">
        <v>0.4</v>
      </c>
      <c r="I180" s="417"/>
      <c r="J180" s="8"/>
    </row>
    <row r="181" spans="2:10">
      <c r="B181" s="7"/>
      <c r="C181" s="250" t="s">
        <v>341</v>
      </c>
      <c r="D181" s="260">
        <v>176</v>
      </c>
      <c r="E181" s="261">
        <v>620</v>
      </c>
      <c r="F181" s="261">
        <v>950</v>
      </c>
      <c r="G181" s="260">
        <v>5</v>
      </c>
      <c r="H181" s="417">
        <v>0.39365079365079364</v>
      </c>
      <c r="I181" s="417"/>
      <c r="J181" s="8"/>
    </row>
    <row r="182" spans="2:10">
      <c r="B182" s="7"/>
      <c r="C182" s="250" t="s">
        <v>220</v>
      </c>
      <c r="D182" s="260">
        <v>177</v>
      </c>
      <c r="E182" s="261">
        <v>1375</v>
      </c>
      <c r="F182" s="261">
        <v>2120</v>
      </c>
      <c r="G182" s="260"/>
      <c r="H182" s="417">
        <v>0.39341917024320455</v>
      </c>
      <c r="I182" s="632">
        <v>23</v>
      </c>
      <c r="J182" s="8"/>
    </row>
    <row r="183" spans="2:10">
      <c r="B183" s="7"/>
      <c r="C183" s="250" t="s">
        <v>326</v>
      </c>
      <c r="D183" s="260">
        <v>178</v>
      </c>
      <c r="E183" s="261">
        <v>635</v>
      </c>
      <c r="F183" s="261">
        <v>1040</v>
      </c>
      <c r="G183" s="260">
        <v>0</v>
      </c>
      <c r="H183" s="417">
        <v>0.37910447761194027</v>
      </c>
      <c r="I183" s="632"/>
      <c r="J183" s="8"/>
    </row>
    <row r="184" spans="2:10">
      <c r="B184" s="7"/>
      <c r="C184" s="250" t="s">
        <v>1591</v>
      </c>
      <c r="D184" s="260">
        <v>179</v>
      </c>
      <c r="E184" s="261">
        <v>75</v>
      </c>
      <c r="F184" s="261">
        <v>130</v>
      </c>
      <c r="G184" s="260"/>
      <c r="H184" s="417">
        <v>0.36585365853658536</v>
      </c>
      <c r="I184" s="632"/>
      <c r="J184" s="8"/>
    </row>
    <row r="185" spans="2:10">
      <c r="B185" s="7"/>
      <c r="C185" s="250" t="s">
        <v>328</v>
      </c>
      <c r="D185" s="260">
        <v>180</v>
      </c>
      <c r="E185" s="261">
        <v>730</v>
      </c>
      <c r="F185" s="261">
        <v>1280</v>
      </c>
      <c r="G185" s="260"/>
      <c r="H185" s="417">
        <v>0.36318407960199006</v>
      </c>
      <c r="I185" s="417"/>
      <c r="J185" s="8"/>
    </row>
    <row r="186" spans="2:10">
      <c r="B186" s="7"/>
      <c r="C186" s="250" t="s">
        <v>418</v>
      </c>
      <c r="D186" s="260">
        <v>181</v>
      </c>
      <c r="E186" s="261">
        <v>110</v>
      </c>
      <c r="F186" s="261">
        <v>195</v>
      </c>
      <c r="G186" s="260">
        <v>0</v>
      </c>
      <c r="H186" s="417">
        <v>0.36065573770491804</v>
      </c>
      <c r="I186" s="417"/>
      <c r="J186" s="8"/>
    </row>
    <row r="187" spans="2:10">
      <c r="B187" s="7"/>
      <c r="C187" s="250" t="s">
        <v>214</v>
      </c>
      <c r="D187" s="260">
        <v>182</v>
      </c>
      <c r="E187" s="261">
        <v>1525</v>
      </c>
      <c r="F187" s="261">
        <v>2730</v>
      </c>
      <c r="G187" s="260">
        <v>10</v>
      </c>
      <c r="H187" s="417">
        <v>0.35756154747948415</v>
      </c>
      <c r="I187" s="632">
        <v>24</v>
      </c>
      <c r="J187" s="8"/>
    </row>
    <row r="188" spans="2:10">
      <c r="B188" s="7"/>
      <c r="C188" s="250" t="s">
        <v>950</v>
      </c>
      <c r="D188" s="260">
        <v>183</v>
      </c>
      <c r="E188" s="261">
        <v>190</v>
      </c>
      <c r="F188" s="261">
        <v>365</v>
      </c>
      <c r="G188" s="260"/>
      <c r="H188" s="417">
        <v>0.34234234234234234</v>
      </c>
      <c r="I188" s="417"/>
      <c r="J188" s="8"/>
    </row>
    <row r="189" spans="2:10">
      <c r="B189" s="7"/>
      <c r="C189" s="250" t="s">
        <v>419</v>
      </c>
      <c r="D189" s="260">
        <v>184</v>
      </c>
      <c r="E189" s="261">
        <v>110</v>
      </c>
      <c r="F189" s="261">
        <v>215</v>
      </c>
      <c r="G189" s="260"/>
      <c r="H189" s="417">
        <v>0.33846153846153848</v>
      </c>
      <c r="I189" s="417"/>
      <c r="J189" s="8"/>
    </row>
    <row r="190" spans="2:10">
      <c r="B190" s="7"/>
      <c r="C190" s="250" t="s">
        <v>362</v>
      </c>
      <c r="D190" s="260">
        <v>185</v>
      </c>
      <c r="E190" s="261">
        <v>310</v>
      </c>
      <c r="F190" s="261">
        <v>615</v>
      </c>
      <c r="G190" s="260"/>
      <c r="H190" s="417">
        <v>0.33513513513513515</v>
      </c>
      <c r="I190" s="417"/>
      <c r="J190" s="8"/>
    </row>
    <row r="191" spans="2:10">
      <c r="B191" s="7"/>
      <c r="C191" s="250" t="s">
        <v>610</v>
      </c>
      <c r="D191" s="260" t="s">
        <v>1372</v>
      </c>
      <c r="E191" s="260">
        <v>15</v>
      </c>
      <c r="F191" s="260">
        <v>30</v>
      </c>
      <c r="G191" s="260"/>
      <c r="H191" s="417">
        <v>0.33333333333333331</v>
      </c>
      <c r="I191" s="417"/>
      <c r="J191" s="8"/>
    </row>
    <row r="192" spans="2:10">
      <c r="B192" s="7"/>
      <c r="C192" s="250" t="s">
        <v>1257</v>
      </c>
      <c r="D192" s="260" t="s">
        <v>1372</v>
      </c>
      <c r="E192" s="260">
        <v>10</v>
      </c>
      <c r="F192" s="260">
        <v>20</v>
      </c>
      <c r="G192" s="260"/>
      <c r="H192" s="417">
        <v>0.33333333333333331</v>
      </c>
      <c r="I192" s="632"/>
      <c r="J192" s="8"/>
    </row>
    <row r="193" spans="2:10">
      <c r="B193" s="7"/>
      <c r="C193" s="250" t="s">
        <v>1618</v>
      </c>
      <c r="D193" s="260">
        <v>188</v>
      </c>
      <c r="E193" s="260">
        <v>65</v>
      </c>
      <c r="F193" s="260">
        <v>135</v>
      </c>
      <c r="G193" s="260">
        <v>0</v>
      </c>
      <c r="H193" s="417">
        <v>0.325</v>
      </c>
      <c r="I193" s="417"/>
      <c r="J193" s="8"/>
    </row>
    <row r="194" spans="2:10">
      <c r="B194" s="7"/>
      <c r="C194" s="250" t="s">
        <v>1951</v>
      </c>
      <c r="D194" s="260" t="s">
        <v>2009</v>
      </c>
      <c r="E194" s="260">
        <v>10</v>
      </c>
      <c r="F194" s="260">
        <v>25</v>
      </c>
      <c r="G194" s="260"/>
      <c r="H194" s="417">
        <v>0.2857142857142857</v>
      </c>
      <c r="I194" s="417"/>
      <c r="J194" s="8"/>
    </row>
    <row r="195" spans="2:10">
      <c r="B195" s="7"/>
      <c r="C195" s="250" t="s">
        <v>385</v>
      </c>
      <c r="D195" s="260" t="s">
        <v>2009</v>
      </c>
      <c r="E195" s="260">
        <v>30</v>
      </c>
      <c r="F195" s="261">
        <v>75</v>
      </c>
      <c r="G195" s="260"/>
      <c r="H195" s="417">
        <v>0.2857142857142857</v>
      </c>
      <c r="I195" s="417"/>
      <c r="J195" s="8"/>
    </row>
    <row r="196" spans="2:10">
      <c r="B196" s="7"/>
      <c r="C196" s="250" t="s">
        <v>1141</v>
      </c>
      <c r="D196" s="260">
        <v>191</v>
      </c>
      <c r="E196" s="260">
        <v>35</v>
      </c>
      <c r="F196" s="261">
        <v>90</v>
      </c>
      <c r="G196" s="260">
        <v>0</v>
      </c>
      <c r="H196" s="417">
        <v>0.28</v>
      </c>
      <c r="I196" s="417"/>
      <c r="J196" s="8"/>
    </row>
    <row r="197" spans="2:10">
      <c r="B197" s="7"/>
      <c r="C197" s="250" t="s">
        <v>1135</v>
      </c>
      <c r="D197" s="260">
        <v>192</v>
      </c>
      <c r="E197" s="261">
        <v>50</v>
      </c>
      <c r="F197" s="261">
        <v>140</v>
      </c>
      <c r="G197" s="260">
        <v>0</v>
      </c>
      <c r="H197" s="417">
        <v>0.26315789473684209</v>
      </c>
      <c r="I197" s="417"/>
      <c r="J197" s="8"/>
    </row>
    <row r="198" spans="2:10">
      <c r="B198" s="7"/>
      <c r="C198" s="250" t="s">
        <v>1140</v>
      </c>
      <c r="D198" s="260" t="s">
        <v>1374</v>
      </c>
      <c r="E198" s="260">
        <v>5</v>
      </c>
      <c r="F198" s="260">
        <v>15</v>
      </c>
      <c r="G198" s="260"/>
      <c r="H198" s="417">
        <v>0.25</v>
      </c>
      <c r="I198" s="417"/>
      <c r="J198" s="8"/>
    </row>
    <row r="199" spans="2:10">
      <c r="B199" s="7"/>
      <c r="C199" s="250" t="s">
        <v>1264</v>
      </c>
      <c r="D199" s="260" t="s">
        <v>1374</v>
      </c>
      <c r="E199" s="260">
        <v>5</v>
      </c>
      <c r="F199" s="260">
        <v>15</v>
      </c>
      <c r="G199" s="260"/>
      <c r="H199" s="417">
        <v>0.25</v>
      </c>
      <c r="I199" s="417"/>
      <c r="J199" s="8"/>
    </row>
    <row r="200" spans="2:10">
      <c r="B200" s="7"/>
      <c r="C200" s="250" t="s">
        <v>1146</v>
      </c>
      <c r="D200" s="260" t="s">
        <v>1374</v>
      </c>
      <c r="E200" s="260">
        <v>5</v>
      </c>
      <c r="F200" s="260">
        <v>15</v>
      </c>
      <c r="G200" s="260"/>
      <c r="H200" s="417">
        <v>0.25</v>
      </c>
      <c r="I200" s="417"/>
      <c r="J200" s="8"/>
    </row>
    <row r="201" spans="2:10">
      <c r="B201" s="7"/>
      <c r="C201" s="250" t="s">
        <v>1165</v>
      </c>
      <c r="D201" s="260" t="s">
        <v>1374</v>
      </c>
      <c r="E201" s="260">
        <v>5</v>
      </c>
      <c r="F201" s="260">
        <v>15</v>
      </c>
      <c r="G201" s="260"/>
      <c r="H201" s="417">
        <v>0.25</v>
      </c>
      <c r="I201" s="417"/>
      <c r="J201" s="8"/>
    </row>
    <row r="202" spans="2:10">
      <c r="B202" s="7"/>
      <c r="C202" s="250" t="s">
        <v>1166</v>
      </c>
      <c r="D202" s="260" t="s">
        <v>1374</v>
      </c>
      <c r="E202" s="260">
        <v>5</v>
      </c>
      <c r="F202" s="260">
        <v>15</v>
      </c>
      <c r="G202" s="260"/>
      <c r="H202" s="417">
        <v>0.25</v>
      </c>
      <c r="I202" s="417"/>
      <c r="J202" s="8"/>
    </row>
    <row r="203" spans="2:10">
      <c r="B203" s="7"/>
      <c r="C203" s="250" t="s">
        <v>354</v>
      </c>
      <c r="D203" s="260">
        <v>198</v>
      </c>
      <c r="E203" s="260">
        <v>185</v>
      </c>
      <c r="F203" s="260">
        <v>570</v>
      </c>
      <c r="G203" s="260"/>
      <c r="H203" s="417">
        <v>0.24503311258278146</v>
      </c>
      <c r="I203" s="417"/>
      <c r="J203" s="8"/>
    </row>
    <row r="204" spans="2:10">
      <c r="B204" s="7"/>
      <c r="C204" s="250" t="s">
        <v>1139</v>
      </c>
      <c r="D204" s="260">
        <v>199</v>
      </c>
      <c r="E204" s="260">
        <v>10</v>
      </c>
      <c r="F204" s="260">
        <v>45</v>
      </c>
      <c r="G204" s="260"/>
      <c r="H204" s="417">
        <v>0.18181818181818182</v>
      </c>
      <c r="I204" s="417"/>
      <c r="J204" s="8"/>
    </row>
    <row r="205" spans="2:10">
      <c r="B205" s="7"/>
      <c r="C205" s="250" t="s">
        <v>1143</v>
      </c>
      <c r="D205" s="260">
        <v>200</v>
      </c>
      <c r="E205" s="260">
        <v>15</v>
      </c>
      <c r="F205" s="260">
        <v>80</v>
      </c>
      <c r="G205" s="260"/>
      <c r="H205" s="417">
        <v>0.15789473684210525</v>
      </c>
      <c r="I205" s="417"/>
      <c r="J205" s="8"/>
    </row>
    <row r="206" spans="2:10" s="141" customFormat="1">
      <c r="B206" s="216"/>
      <c r="D206" s="185"/>
      <c r="E206" s="185"/>
      <c r="F206" s="185"/>
      <c r="G206" s="185"/>
      <c r="H206" s="185"/>
      <c r="I206" s="185"/>
      <c r="J206" s="214"/>
    </row>
    <row r="207" spans="2:15" s="141" customFormat="1">
      <c r="B207" s="216"/>
      <c r="C207" s="220" t="s">
        <v>1958</v>
      </c>
      <c r="D207" s="185"/>
      <c r="E207" s="185"/>
      <c r="F207" s="185"/>
      <c r="G207" s="185"/>
      <c r="H207" s="185"/>
      <c r="I207" s="185"/>
      <c r="J207" s="214"/>
      <c r="L207" s="1"/>
      <c r="M207" s="1"/>
      <c r="N207" s="1"/>
      <c r="O207" s="1"/>
    </row>
    <row r="208" spans="2:15" s="141" customFormat="1" ht="17.25" thickBot="1">
      <c r="B208" s="252"/>
      <c r="C208" s="221" t="s">
        <v>1959</v>
      </c>
      <c r="D208" s="219"/>
      <c r="E208" s="219"/>
      <c r="F208" s="219"/>
      <c r="G208" s="219"/>
      <c r="H208" s="219"/>
      <c r="I208" s="219"/>
      <c r="J208" s="215"/>
      <c r="L208" s="1"/>
      <c r="M208" s="1"/>
      <c r="N208" s="1"/>
      <c r="O208" s="1"/>
    </row>
    <row r="210" spans="3:7">
      <c r="C210" s="521" t="s">
        <v>171</v>
      </c>
      <c r="D210" s="438"/>
      <c r="E210" s="438"/>
      <c r="F210" s="438"/>
      <c r="G210" s="438"/>
    </row>
    <row r="211" spans="3:3">
      <c r="C211" s="141" t="s">
        <v>145</v>
      </c>
    </row>
    <row r="212" spans="3:3">
      <c r="C212" s="141" t="s">
        <v>146</v>
      </c>
    </row>
    <row r="213" spans="3:3">
      <c r="C213" s="141" t="s">
        <v>147</v>
      </c>
    </row>
    <row r="214" spans="3:3">
      <c r="C214" s="141"/>
    </row>
    <row r="215" spans="3:3">
      <c r="C215" s="141" t="s">
        <v>172</v>
      </c>
    </row>
    <row r="216" spans="3:3">
      <c r="C216" s="141"/>
    </row>
    <row r="217" spans="3:3">
      <c r="C217" s="141" t="s">
        <v>148</v>
      </c>
    </row>
    <row r="218" spans="3:3">
      <c r="C218" s="141" t="s">
        <v>149</v>
      </c>
    </row>
    <row r="219" spans="3:3">
      <c r="C219" s="141" t="s">
        <v>150</v>
      </c>
    </row>
    <row r="220" spans="3:3">
      <c r="C220" s="141" t="s">
        <v>151</v>
      </c>
    </row>
    <row r="221" spans="3:3">
      <c r="C221" s="141" t="s">
        <v>153</v>
      </c>
    </row>
    <row r="222" spans="3:3">
      <c r="C222" s="141"/>
    </row>
    <row r="223" spans="3:3">
      <c r="C223" s="141" t="s">
        <v>154</v>
      </c>
    </row>
    <row r="224" spans="3:3">
      <c r="C224" s="141" t="s">
        <v>155</v>
      </c>
    </row>
    <row r="225" spans="3:3">
      <c r="C225" s="141"/>
    </row>
    <row r="226" spans="3:3">
      <c r="C226" s="141" t="s">
        <v>156</v>
      </c>
    </row>
    <row r="227" spans="3:3">
      <c r="C227" s="141" t="s">
        <v>157</v>
      </c>
    </row>
    <row r="228" spans="3:3">
      <c r="C228" s="141"/>
    </row>
    <row r="229" spans="3:3">
      <c r="C229" s="141" t="s">
        <v>173</v>
      </c>
    </row>
    <row r="230" spans="3:3">
      <c r="C230" s="141"/>
    </row>
    <row r="231" spans="3:3">
      <c r="C231" s="141" t="s">
        <v>158</v>
      </c>
    </row>
    <row r="232" spans="3:3">
      <c r="C232" s="141" t="s">
        <v>159</v>
      </c>
    </row>
    <row r="233" spans="3:3">
      <c r="C233" s="141"/>
    </row>
    <row r="234" spans="3:3">
      <c r="C234" s="141" t="s">
        <v>160</v>
      </c>
    </row>
    <row r="235" spans="3:3">
      <c r="C235" s="141" t="s">
        <v>161</v>
      </c>
    </row>
    <row r="238" spans="3:8" hidden="1">
      <c r="C238" s="1" t="str">
        <f>C117</f>
        <v>City, University of London</v>
      </c>
      <c r="D238" s="2">
        <f>D117</f>
        <v>112</v>
      </c>
      <c r="E238" s="2">
        <f>E117</f>
        <v>900</v>
      </c>
      <c r="F238" s="2">
        <f>F117</f>
        <v>925</v>
      </c>
      <c r="G238" s="2">
        <f>G117</f>
        <v>0</v>
      </c>
      <c r="H238" s="828">
        <f>H117</f>
        <v>0.49315068493150682</v>
      </c>
    </row>
    <row r="239" spans="3:8" hidden="1">
      <c r="C239" s="1" t="str">
        <f>C30</f>
        <v>St George's, University of London</v>
      </c>
      <c r="D239" s="2">
        <f>D30</f>
        <v>25</v>
      </c>
      <c r="E239" s="2">
        <f>E30</f>
        <v>265</v>
      </c>
      <c r="F239" s="2">
        <f>F30</f>
        <v>185</v>
      </c>
      <c r="G239" s="2">
        <f>G30</f>
        <v>0</v>
      </c>
      <c r="H239" s="828">
        <f>H30</f>
        <v>0.58888888888888891</v>
      </c>
    </row>
    <row r="240" spans="3:8" hidden="1">
      <c r="C240" s="1" t="s">
        <v>2048</v>
      </c>
      <c r="D240" s="2">
        <f>D92</f>
        <v>87</v>
      </c>
      <c r="E240" s="2">
        <f>E239+E238</f>
        <v>1165</v>
      </c>
      <c r="F240" s="2">
        <f>F239+F238</f>
        <v>1110</v>
      </c>
      <c r="H240" s="828">
        <f>E240/SUM(E240:F240)</f>
        <v>0.512087912087912</v>
      </c>
    </row>
    <row r="241" spans="1:1" hidden="1">
      <c r="A241"/>
    </row>
    <row r="242" spans="4:4" hidden="1">
      <c r="D242" s="2" t="s">
        <v>2053</v>
      </c>
    </row>
    <row r="253" customHeight="1"/>
    <row r="254" customHeight="1"/>
    <row r="258" customHeight="1"/>
    <row r="259" customHeight="1"/>
    <row r="261" customHeight="1"/>
    <row r="263" customHeight="1"/>
    <row r="265" customHeight="1"/>
    <row r="266" customHeight="1"/>
    <row r="267" customHeight="1"/>
    <row r="268" customHeight="1"/>
    <row r="269" customHeight="1"/>
    <row r="270" customHeight="1"/>
    <row r="272" customHeight="1"/>
    <row r="274" customHeight="1"/>
    <row r="275" customHeight="1"/>
    <row r="276" customHeight="1"/>
    <row r="277" customHeight="1"/>
    <row r="278" customHeight="1"/>
    <row r="279" customHeight="1"/>
    <row r="281" customHeight="1"/>
    <row r="283" customHeight="1"/>
    <row r="284" customHeight="1"/>
    <row r="285" customHeight="1"/>
    <row r="286" customHeight="1"/>
    <row r="287" customHeight="1"/>
    <row r="288" customHeight="1"/>
    <row r="290" customHeight="1"/>
    <row r="292" customHeight="1"/>
    <row r="294" customHeight="1"/>
    <row r="296" customHeight="1"/>
    <row r="298" customHeight="1"/>
    <row r="300" customHeight="1"/>
    <row r="301" customHeight="1"/>
  </sheetData>
  <autoFilter ref="C5:I205"/>
  <sortState ref="D6:D205">
    <sortCondition ref="D6:D205"/>
  </sortState>
  <mergeCells count="1">
    <mergeCell ref="C3:H3"/>
  </mergeCells>
  <hyperlinks>
    <hyperlink ref="C4" location="Contents!A1" display="Click here to return to contents"/>
  </hyperlinks>
  <pageMargins left="0.75" right="0.75" top="1" bottom="1" header="0.5" footer="0.5"/>
  <pageSetup paperSize="9" scale="31"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3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1">
    <tabColor theme="9" tint="0.79998168889431442"/>
    <pageSetUpPr fitToPage="1"/>
  </sheetPr>
  <dimension ref="A1:O302"/>
  <sheetViews>
    <sheetView topLeftCell="A1" view="normal" workbookViewId="0">
      <pane ySplit="5" topLeftCell="A47" activePane="bottomLeft" state="frozen"/>
      <selection pane="bottomLeft" activeCell="C56" sqref="C56"/>
    </sheetView>
  </sheetViews>
  <sheetFormatPr defaultColWidth="9.28515625" defaultRowHeight="16.5"/>
  <cols>
    <col min="1" max="1" width="8.5703125" style="1" customWidth="1"/>
    <col min="2" max="2" width="2.7109375" style="1" customWidth="1"/>
    <col min="3" max="3" width="56.7109375" style="1" customWidth="1"/>
    <col min="4" max="4" width="15.27734375" style="1" customWidth="1"/>
    <col min="5" max="5" width="14.7109375" style="1" customWidth="1"/>
    <col min="6" max="7" width="17" style="1" customWidth="1"/>
    <col min="8" max="8" width="18" style="1" customWidth="1"/>
    <col min="9" max="9" width="17.5703125" style="1" bestFit="1" customWidth="1"/>
    <col min="10" max="10" width="2.7109375" style="1" customWidth="1"/>
    <col min="11" max="16384" width="9.27734375" style="1" customWidth="1"/>
  </cols>
  <sheetData>
    <row r="1" ht="15" customHeight="1" thickBot="1"/>
    <row r="2" spans="2:10">
      <c r="B2" s="4"/>
      <c r="C2" s="5"/>
      <c r="D2" s="11"/>
      <c r="E2" s="11"/>
      <c r="F2" s="11"/>
      <c r="G2" s="11"/>
      <c r="H2" s="11"/>
      <c r="I2" s="11"/>
      <c r="J2" s="6"/>
    </row>
    <row r="3" spans="2:10" s="141" customFormat="1">
      <c r="B3" s="216"/>
      <c r="C3" s="213" t="s">
        <v>2007</v>
      </c>
      <c r="D3" s="185"/>
      <c r="E3" s="185"/>
      <c r="F3" s="185"/>
      <c r="G3" s="185"/>
      <c r="H3" s="185"/>
      <c r="I3" s="185"/>
      <c r="J3" s="214"/>
    </row>
    <row r="4" spans="2:10" s="141" customFormat="1" ht="26.25">
      <c r="B4" s="216"/>
      <c r="C4" s="663" t="s">
        <v>772</v>
      </c>
      <c r="D4" s="185"/>
      <c r="E4" s="185"/>
      <c r="F4" s="185"/>
      <c r="G4" s="185"/>
      <c r="H4" s="222" t="s">
        <v>605</v>
      </c>
      <c r="I4" s="222"/>
      <c r="J4" s="214"/>
    </row>
    <row r="5" spans="2:10" ht="66">
      <c r="B5" s="7"/>
      <c r="C5" s="223" t="s">
        <v>222</v>
      </c>
      <c r="D5" s="217" t="s">
        <v>2002</v>
      </c>
      <c r="E5" s="142" t="s">
        <v>2003</v>
      </c>
      <c r="F5" s="142" t="s">
        <v>2004</v>
      </c>
      <c r="G5" s="142" t="s">
        <v>2005</v>
      </c>
      <c r="H5" s="142" t="s">
        <v>2006</v>
      </c>
      <c r="I5" s="834" t="s">
        <v>1966</v>
      </c>
      <c r="J5" s="8"/>
    </row>
    <row r="6" spans="2:12">
      <c r="B6" s="7"/>
      <c r="C6" s="430" t="s">
        <v>1343</v>
      </c>
      <c r="D6" s="251" t="s">
        <v>266</v>
      </c>
      <c r="E6" s="251">
        <v>5</v>
      </c>
      <c r="F6" s="251">
        <v>0</v>
      </c>
      <c r="G6" s="251"/>
      <c r="H6" s="671">
        <v>1</v>
      </c>
      <c r="I6" s="671"/>
      <c r="J6" s="8"/>
      <c r="L6" s="614"/>
    </row>
    <row r="7" spans="2:12">
      <c r="B7" s="7"/>
      <c r="C7" s="430" t="s">
        <v>1074</v>
      </c>
      <c r="D7" s="251" t="s">
        <v>266</v>
      </c>
      <c r="E7" s="251">
        <v>60</v>
      </c>
      <c r="F7" s="251"/>
      <c r="G7" s="251"/>
      <c r="H7" s="671">
        <v>1</v>
      </c>
      <c r="I7" s="833"/>
      <c r="J7" s="8"/>
      <c r="L7" s="614"/>
    </row>
    <row r="8" spans="2:12">
      <c r="B8" s="7"/>
      <c r="C8" s="430" t="s">
        <v>249</v>
      </c>
      <c r="D8" s="251" t="s">
        <v>266</v>
      </c>
      <c r="E8" s="251">
        <v>220</v>
      </c>
      <c r="F8" s="251">
        <v>0</v>
      </c>
      <c r="G8" s="672">
        <v>1150</v>
      </c>
      <c r="H8" s="671">
        <v>1</v>
      </c>
      <c r="I8" s="871">
        <v>1</v>
      </c>
      <c r="J8" s="8"/>
      <c r="L8" s="614"/>
    </row>
    <row r="9" spans="2:12">
      <c r="B9" s="7"/>
      <c r="C9" s="430" t="s">
        <v>1076</v>
      </c>
      <c r="D9" s="251" t="s">
        <v>266</v>
      </c>
      <c r="E9" s="251">
        <v>10</v>
      </c>
      <c r="F9" s="251"/>
      <c r="G9" s="251"/>
      <c r="H9" s="671">
        <v>1</v>
      </c>
      <c r="I9" s="671"/>
      <c r="J9" s="8"/>
      <c r="L9" s="614"/>
    </row>
    <row r="10" spans="2:12">
      <c r="B10" s="7"/>
      <c r="C10" s="430" t="s">
        <v>429</v>
      </c>
      <c r="D10" s="251" t="s">
        <v>266</v>
      </c>
      <c r="E10" s="251">
        <v>60</v>
      </c>
      <c r="F10" s="251"/>
      <c r="G10" s="251"/>
      <c r="H10" s="671">
        <v>1</v>
      </c>
      <c r="I10" s="671"/>
      <c r="J10" s="8"/>
      <c r="L10" s="614"/>
    </row>
    <row r="11" spans="2:12">
      <c r="B11" s="7"/>
      <c r="C11" s="430" t="s">
        <v>332</v>
      </c>
      <c r="D11" s="251" t="s">
        <v>266</v>
      </c>
      <c r="E11" s="251">
        <v>375</v>
      </c>
      <c r="F11" s="251"/>
      <c r="G11" s="251">
        <v>890</v>
      </c>
      <c r="H11" s="671">
        <v>1</v>
      </c>
      <c r="I11" s="671"/>
      <c r="J11" s="8"/>
      <c r="L11" s="614"/>
    </row>
    <row r="12" spans="2:12">
      <c r="B12" s="7"/>
      <c r="C12" s="430" t="s">
        <v>178</v>
      </c>
      <c r="D12" s="251" t="s">
        <v>266</v>
      </c>
      <c r="E12" s="251">
        <v>480</v>
      </c>
      <c r="F12" s="251"/>
      <c r="G12" s="251">
        <v>3695</v>
      </c>
      <c r="H12" s="671">
        <v>1</v>
      </c>
      <c r="I12" s="871">
        <v>2</v>
      </c>
      <c r="J12" s="8"/>
      <c r="L12" s="614"/>
    </row>
    <row r="13" spans="2:12">
      <c r="B13" s="7"/>
      <c r="C13" s="430" t="s">
        <v>414</v>
      </c>
      <c r="D13" s="251">
        <v>8</v>
      </c>
      <c r="E13" s="251">
        <v>105</v>
      </c>
      <c r="F13" s="251">
        <v>5</v>
      </c>
      <c r="G13" s="251">
        <v>180</v>
      </c>
      <c r="H13" s="671">
        <v>0.95454545454545459</v>
      </c>
      <c r="I13" s="671"/>
      <c r="J13" s="8"/>
      <c r="L13" s="614"/>
    </row>
    <row r="14" spans="2:12">
      <c r="B14" s="7"/>
      <c r="C14" s="430" t="s">
        <v>367</v>
      </c>
      <c r="D14" s="251">
        <v>9</v>
      </c>
      <c r="E14" s="251">
        <v>750</v>
      </c>
      <c r="F14" s="251">
        <v>40</v>
      </c>
      <c r="G14" s="251">
        <v>0</v>
      </c>
      <c r="H14" s="671">
        <v>0.94936708860759489</v>
      </c>
      <c r="I14" s="671"/>
      <c r="J14" s="8"/>
      <c r="L14" s="614"/>
    </row>
    <row r="15" spans="2:12">
      <c r="B15" s="7"/>
      <c r="C15" s="430" t="s">
        <v>378</v>
      </c>
      <c r="D15" s="251">
        <v>10</v>
      </c>
      <c r="E15" s="251">
        <v>455</v>
      </c>
      <c r="F15" s="251">
        <v>25</v>
      </c>
      <c r="G15" s="251">
        <v>240</v>
      </c>
      <c r="H15" s="671">
        <v>0.94791666666666663</v>
      </c>
      <c r="I15" s="671"/>
      <c r="J15" s="8"/>
      <c r="L15" s="614"/>
    </row>
    <row r="16" spans="2:12">
      <c r="B16" s="7"/>
      <c r="C16" s="430" t="s">
        <v>655</v>
      </c>
      <c r="D16" s="251">
        <v>11</v>
      </c>
      <c r="E16" s="251">
        <v>435</v>
      </c>
      <c r="F16" s="251">
        <v>25</v>
      </c>
      <c r="G16" s="251">
        <v>150</v>
      </c>
      <c r="H16" s="671">
        <v>0.94565217391304346</v>
      </c>
      <c r="I16" s="671"/>
      <c r="J16" s="8"/>
      <c r="L16" s="614"/>
    </row>
    <row r="17" spans="2:12">
      <c r="B17" s="7"/>
      <c r="C17" s="430" t="s">
        <v>1859</v>
      </c>
      <c r="D17" s="251" t="s">
        <v>696</v>
      </c>
      <c r="E17" s="251">
        <v>120</v>
      </c>
      <c r="F17" s="251">
        <v>10</v>
      </c>
      <c r="G17" s="251"/>
      <c r="H17" s="671">
        <v>0.92307692307692313</v>
      </c>
      <c r="I17" s="671"/>
      <c r="J17" s="8"/>
      <c r="L17" s="614"/>
    </row>
    <row r="18" spans="2:12">
      <c r="B18" s="7"/>
      <c r="C18" s="430" t="s">
        <v>428</v>
      </c>
      <c r="D18" s="251" t="s">
        <v>696</v>
      </c>
      <c r="E18" s="251">
        <v>60</v>
      </c>
      <c r="F18" s="251">
        <v>5</v>
      </c>
      <c r="G18" s="251">
        <v>0</v>
      </c>
      <c r="H18" s="671">
        <v>0.92307692307692313</v>
      </c>
      <c r="I18" s="671"/>
      <c r="J18" s="8"/>
      <c r="L18" s="614"/>
    </row>
    <row r="19" spans="2:12">
      <c r="B19" s="7"/>
      <c r="C19" s="430" t="s">
        <v>600</v>
      </c>
      <c r="D19" s="251">
        <v>14</v>
      </c>
      <c r="E19" s="251">
        <v>205</v>
      </c>
      <c r="F19" s="251">
        <v>20</v>
      </c>
      <c r="G19" s="251">
        <v>15</v>
      </c>
      <c r="H19" s="671">
        <v>0.91111111111111109</v>
      </c>
      <c r="I19" s="671"/>
      <c r="J19" s="8"/>
      <c r="L19" s="614"/>
    </row>
    <row r="20" spans="2:12">
      <c r="B20" s="7"/>
      <c r="C20" s="430" t="s">
        <v>601</v>
      </c>
      <c r="D20" s="251">
        <v>15</v>
      </c>
      <c r="E20" s="251">
        <v>90</v>
      </c>
      <c r="F20" s="251">
        <v>10</v>
      </c>
      <c r="G20" s="251">
        <v>0</v>
      </c>
      <c r="H20" s="671">
        <v>0.9</v>
      </c>
      <c r="I20" s="671"/>
      <c r="J20" s="8"/>
      <c r="L20" s="614"/>
    </row>
    <row r="21" spans="2:12">
      <c r="B21" s="7"/>
      <c r="C21" s="430" t="s">
        <v>396</v>
      </c>
      <c r="D21" s="251">
        <v>16</v>
      </c>
      <c r="E21" s="672">
        <v>610</v>
      </c>
      <c r="F21" s="251">
        <v>75</v>
      </c>
      <c r="G21" s="251"/>
      <c r="H21" s="671">
        <v>0.89051094890510951</v>
      </c>
      <c r="I21" s="671"/>
      <c r="J21" s="8"/>
      <c r="L21" s="614"/>
    </row>
    <row r="22" spans="2:12">
      <c r="B22" s="7"/>
      <c r="C22" s="430" t="s">
        <v>1155</v>
      </c>
      <c r="D22" s="251">
        <v>17</v>
      </c>
      <c r="E22" s="251">
        <v>40</v>
      </c>
      <c r="F22" s="251">
        <v>5</v>
      </c>
      <c r="G22" s="251"/>
      <c r="H22" s="671">
        <v>0.88888888888888884</v>
      </c>
      <c r="I22" s="671"/>
      <c r="J22" s="8"/>
      <c r="L22" s="614"/>
    </row>
    <row r="23" spans="2:12">
      <c r="B23" s="7"/>
      <c r="C23" s="430" t="s">
        <v>379</v>
      </c>
      <c r="D23" s="251">
        <v>18</v>
      </c>
      <c r="E23" s="251">
        <v>655</v>
      </c>
      <c r="F23" s="251">
        <v>90</v>
      </c>
      <c r="G23" s="251">
        <v>45</v>
      </c>
      <c r="H23" s="671">
        <v>0.87919463087248317</v>
      </c>
      <c r="I23" s="671"/>
      <c r="J23" s="8"/>
      <c r="L23" s="614"/>
    </row>
    <row r="24" spans="2:12">
      <c r="B24" s="7"/>
      <c r="C24" s="430" t="s">
        <v>182</v>
      </c>
      <c r="D24" s="251">
        <v>19</v>
      </c>
      <c r="E24" s="251">
        <v>1105</v>
      </c>
      <c r="F24" s="251">
        <v>155</v>
      </c>
      <c r="G24" s="251">
        <v>125</v>
      </c>
      <c r="H24" s="671">
        <v>0.876984126984127</v>
      </c>
      <c r="I24" s="871">
        <v>3</v>
      </c>
      <c r="J24" s="8"/>
      <c r="L24" s="614"/>
    </row>
    <row r="25" spans="2:12">
      <c r="B25" s="7"/>
      <c r="C25" s="430" t="s">
        <v>362</v>
      </c>
      <c r="D25" s="251">
        <v>20</v>
      </c>
      <c r="E25" s="251">
        <v>35</v>
      </c>
      <c r="F25" s="251">
        <v>5</v>
      </c>
      <c r="G25" s="251">
        <v>605</v>
      </c>
      <c r="H25" s="671">
        <v>0.875</v>
      </c>
      <c r="I25" s="671"/>
      <c r="J25" s="8"/>
      <c r="L25" s="614"/>
    </row>
    <row r="26" spans="2:12">
      <c r="B26" s="7"/>
      <c r="C26" s="430" t="s">
        <v>410</v>
      </c>
      <c r="D26" s="251">
        <v>21</v>
      </c>
      <c r="E26" s="251">
        <v>370</v>
      </c>
      <c r="F26" s="251">
        <v>55</v>
      </c>
      <c r="G26" s="251">
        <v>20</v>
      </c>
      <c r="H26" s="671">
        <v>0.87058823529411766</v>
      </c>
      <c r="I26" s="671"/>
      <c r="J26" s="8"/>
      <c r="L26" s="614"/>
    </row>
    <row r="27" spans="2:12">
      <c r="B27" s="7"/>
      <c r="C27" s="430" t="s">
        <v>345</v>
      </c>
      <c r="D27" s="251">
        <v>22</v>
      </c>
      <c r="E27" s="251">
        <v>730</v>
      </c>
      <c r="F27" s="251">
        <v>110</v>
      </c>
      <c r="G27" s="251"/>
      <c r="H27" s="671">
        <v>0.86904761904761907</v>
      </c>
      <c r="I27" s="833"/>
      <c r="J27" s="8"/>
      <c r="L27" s="614"/>
    </row>
    <row r="28" spans="2:12">
      <c r="B28" s="7"/>
      <c r="C28" s="430" t="s">
        <v>1618</v>
      </c>
      <c r="D28" s="251" t="s">
        <v>548</v>
      </c>
      <c r="E28" s="251">
        <v>165</v>
      </c>
      <c r="F28" s="251">
        <v>25</v>
      </c>
      <c r="G28" s="251">
        <v>10</v>
      </c>
      <c r="H28" s="671">
        <v>0.868421052631579</v>
      </c>
      <c r="I28" s="833"/>
      <c r="J28" s="8"/>
      <c r="L28" s="614"/>
    </row>
    <row r="29" spans="2:12">
      <c r="B29" s="7"/>
      <c r="C29" s="430" t="s">
        <v>397</v>
      </c>
      <c r="D29" s="251" t="s">
        <v>548</v>
      </c>
      <c r="E29" s="251">
        <v>330</v>
      </c>
      <c r="F29" s="251">
        <v>50</v>
      </c>
      <c r="G29" s="251">
        <v>20</v>
      </c>
      <c r="H29" s="671">
        <v>0.868421052631579</v>
      </c>
      <c r="I29" s="671"/>
      <c r="J29" s="8"/>
      <c r="L29" s="614"/>
    </row>
    <row r="30" spans="2:12">
      <c r="B30" s="7"/>
      <c r="C30" s="430" t="s">
        <v>670</v>
      </c>
      <c r="D30" s="251">
        <v>25</v>
      </c>
      <c r="E30" s="251">
        <v>130</v>
      </c>
      <c r="F30" s="251">
        <v>20</v>
      </c>
      <c r="G30" s="251">
        <v>40</v>
      </c>
      <c r="H30" s="671">
        <v>0.8666666666666667</v>
      </c>
      <c r="I30" s="671"/>
      <c r="J30" s="8"/>
      <c r="L30" s="614"/>
    </row>
    <row r="31" spans="2:12">
      <c r="B31" s="7"/>
      <c r="C31" s="430" t="s">
        <v>372</v>
      </c>
      <c r="D31" s="251">
        <v>26</v>
      </c>
      <c r="E31" s="251">
        <v>385</v>
      </c>
      <c r="F31" s="251">
        <v>60</v>
      </c>
      <c r="G31" s="251">
        <v>55</v>
      </c>
      <c r="H31" s="671">
        <v>0.8651685393258427</v>
      </c>
      <c r="I31" s="671"/>
      <c r="J31" s="8"/>
      <c r="L31" s="614"/>
    </row>
    <row r="32" spans="2:12">
      <c r="B32" s="7"/>
      <c r="C32" s="430" t="s">
        <v>241</v>
      </c>
      <c r="D32" s="251">
        <v>27</v>
      </c>
      <c r="E32" s="251">
        <v>2115</v>
      </c>
      <c r="F32" s="251">
        <v>355</v>
      </c>
      <c r="G32" s="251">
        <v>40</v>
      </c>
      <c r="H32" s="671">
        <v>0.85627530364372473</v>
      </c>
      <c r="I32" s="871">
        <v>4</v>
      </c>
      <c r="J32" s="8"/>
      <c r="L32" s="614"/>
    </row>
    <row r="33" spans="2:12">
      <c r="B33" s="7"/>
      <c r="C33" s="430" t="s">
        <v>430</v>
      </c>
      <c r="D33" s="251">
        <v>28</v>
      </c>
      <c r="E33" s="251">
        <v>85</v>
      </c>
      <c r="F33" s="251">
        <v>15</v>
      </c>
      <c r="G33" s="251">
        <v>5</v>
      </c>
      <c r="H33" s="671">
        <v>0.85</v>
      </c>
      <c r="I33" s="671"/>
      <c r="J33" s="8"/>
      <c r="L33" s="614"/>
    </row>
    <row r="34" spans="2:12">
      <c r="B34" s="7"/>
      <c r="C34" s="430" t="s">
        <v>1257</v>
      </c>
      <c r="D34" s="251">
        <v>29</v>
      </c>
      <c r="E34" s="251">
        <v>25</v>
      </c>
      <c r="F34" s="251">
        <v>5</v>
      </c>
      <c r="G34" s="251"/>
      <c r="H34" s="671">
        <v>0.83333333333333337</v>
      </c>
      <c r="I34" s="671"/>
      <c r="J34" s="8"/>
      <c r="L34" s="614"/>
    </row>
    <row r="35" spans="2:12">
      <c r="B35" s="7"/>
      <c r="C35" s="430" t="s">
        <v>387</v>
      </c>
      <c r="D35" s="251">
        <v>30</v>
      </c>
      <c r="E35" s="251">
        <v>415</v>
      </c>
      <c r="F35" s="251">
        <v>90</v>
      </c>
      <c r="G35" s="251">
        <v>205</v>
      </c>
      <c r="H35" s="671">
        <v>0.82178217821782173</v>
      </c>
      <c r="I35" s="671"/>
      <c r="J35" s="8"/>
      <c r="L35" s="614"/>
    </row>
    <row r="36" spans="2:12">
      <c r="B36" s="7"/>
      <c r="C36" s="430" t="s">
        <v>237</v>
      </c>
      <c r="D36" s="251">
        <v>31</v>
      </c>
      <c r="E36" s="251">
        <v>1560</v>
      </c>
      <c r="F36" s="251">
        <v>340</v>
      </c>
      <c r="G36" s="251">
        <v>4230</v>
      </c>
      <c r="H36" s="671">
        <v>0.82105263157894737</v>
      </c>
      <c r="I36" s="871">
        <v>5</v>
      </c>
      <c r="J36" s="8"/>
      <c r="L36" s="614"/>
    </row>
    <row r="37" spans="2:12">
      <c r="B37" s="7"/>
      <c r="C37" s="430" t="s">
        <v>360</v>
      </c>
      <c r="D37" s="251">
        <v>32</v>
      </c>
      <c r="E37" s="251">
        <v>635</v>
      </c>
      <c r="F37" s="251">
        <v>140</v>
      </c>
      <c r="G37" s="251">
        <v>60</v>
      </c>
      <c r="H37" s="671">
        <v>0.8193548387096774</v>
      </c>
      <c r="I37" s="671"/>
      <c r="J37" s="8"/>
      <c r="L37" s="614"/>
    </row>
    <row r="38" spans="2:12">
      <c r="B38" s="7"/>
      <c r="C38" s="430" t="s">
        <v>326</v>
      </c>
      <c r="D38" s="251">
        <v>33</v>
      </c>
      <c r="E38" s="251">
        <v>960</v>
      </c>
      <c r="F38" s="251">
        <v>215</v>
      </c>
      <c r="G38" s="251">
        <v>210</v>
      </c>
      <c r="H38" s="671">
        <v>0.81702127659574464</v>
      </c>
      <c r="I38" s="671"/>
      <c r="J38" s="8"/>
      <c r="L38" s="614"/>
    </row>
    <row r="39" spans="2:12">
      <c r="B39" s="7"/>
      <c r="C39" s="430" t="s">
        <v>486</v>
      </c>
      <c r="D39" s="251">
        <v>34</v>
      </c>
      <c r="E39" s="251">
        <v>1215</v>
      </c>
      <c r="F39" s="251">
        <v>275</v>
      </c>
      <c r="G39" s="251">
        <v>90</v>
      </c>
      <c r="H39" s="671">
        <v>0.81543624161073824</v>
      </c>
      <c r="I39" s="671"/>
      <c r="J39" s="8"/>
      <c r="L39" s="614"/>
    </row>
    <row r="40" spans="2:12">
      <c r="B40" s="7"/>
      <c r="C40" s="430" t="s">
        <v>334</v>
      </c>
      <c r="D40" s="251">
        <v>35</v>
      </c>
      <c r="E40" s="251">
        <v>675</v>
      </c>
      <c r="F40" s="251">
        <v>155</v>
      </c>
      <c r="G40" s="251">
        <v>95</v>
      </c>
      <c r="H40" s="671">
        <v>0.81325301204819278</v>
      </c>
      <c r="I40" s="671"/>
      <c r="J40" s="8"/>
      <c r="L40" s="614"/>
    </row>
    <row r="41" spans="2:12">
      <c r="B41" s="7"/>
      <c r="C41" s="430" t="s">
        <v>383</v>
      </c>
      <c r="D41" s="251">
        <v>36</v>
      </c>
      <c r="E41" s="251">
        <v>325</v>
      </c>
      <c r="F41" s="251">
        <v>75</v>
      </c>
      <c r="G41" s="251">
        <v>450</v>
      </c>
      <c r="H41" s="671">
        <v>0.8125</v>
      </c>
      <c r="I41" s="671"/>
      <c r="J41" s="8"/>
      <c r="L41" s="614"/>
    </row>
    <row r="42" spans="2:12">
      <c r="B42" s="7"/>
      <c r="C42" s="430" t="s">
        <v>325</v>
      </c>
      <c r="D42" s="251">
        <v>37</v>
      </c>
      <c r="E42" s="251">
        <v>1460</v>
      </c>
      <c r="F42" s="251">
        <v>355</v>
      </c>
      <c r="G42" s="251">
        <v>130</v>
      </c>
      <c r="H42" s="671">
        <v>0.80440771349862261</v>
      </c>
      <c r="I42" s="671"/>
      <c r="J42" s="8"/>
      <c r="L42" s="614"/>
    </row>
    <row r="43" spans="2:12">
      <c r="B43" s="7"/>
      <c r="C43" s="430" t="s">
        <v>1264</v>
      </c>
      <c r="D43" s="251" t="s">
        <v>449</v>
      </c>
      <c r="E43" s="251">
        <v>20</v>
      </c>
      <c r="F43" s="251">
        <v>5</v>
      </c>
      <c r="G43" s="251"/>
      <c r="H43" s="671">
        <v>0.8</v>
      </c>
      <c r="I43" s="671"/>
      <c r="J43" s="8"/>
      <c r="L43" s="614"/>
    </row>
    <row r="44" spans="2:12">
      <c r="B44" s="7"/>
      <c r="C44" s="430" t="s">
        <v>404</v>
      </c>
      <c r="D44" s="251" t="s">
        <v>449</v>
      </c>
      <c r="E44" s="251">
        <v>260</v>
      </c>
      <c r="F44" s="251">
        <v>65</v>
      </c>
      <c r="G44" s="251"/>
      <c r="H44" s="671">
        <v>0.8</v>
      </c>
      <c r="I44" s="671"/>
      <c r="J44" s="8"/>
      <c r="L44" s="614"/>
    </row>
    <row r="45" spans="2:12">
      <c r="B45" s="7"/>
      <c r="C45" s="430" t="s">
        <v>361</v>
      </c>
      <c r="D45" s="251" t="s">
        <v>449</v>
      </c>
      <c r="E45" s="672">
        <v>360</v>
      </c>
      <c r="F45" s="251">
        <v>90</v>
      </c>
      <c r="G45" s="672">
        <v>30</v>
      </c>
      <c r="H45" s="671">
        <v>0.8</v>
      </c>
      <c r="I45" s="671"/>
      <c r="J45" s="8"/>
      <c r="L45" s="614"/>
    </row>
    <row r="46" spans="2:12">
      <c r="B46" s="7"/>
      <c r="C46" s="430" t="s">
        <v>382</v>
      </c>
      <c r="D46" s="251">
        <v>41</v>
      </c>
      <c r="E46" s="672">
        <v>755</v>
      </c>
      <c r="F46" s="672">
        <v>195</v>
      </c>
      <c r="G46" s="672">
        <v>15</v>
      </c>
      <c r="H46" s="671">
        <v>0.79473684210526319</v>
      </c>
      <c r="I46" s="671"/>
      <c r="J46" s="8"/>
      <c r="L46" s="614"/>
    </row>
    <row r="47" spans="2:12">
      <c r="B47" s="7"/>
      <c r="C47" s="430" t="s">
        <v>598</v>
      </c>
      <c r="D47" s="251">
        <v>42</v>
      </c>
      <c r="E47" s="672">
        <v>170</v>
      </c>
      <c r="F47" s="251">
        <v>45</v>
      </c>
      <c r="G47" s="251">
        <v>5</v>
      </c>
      <c r="H47" s="671">
        <v>0.79069767441860461</v>
      </c>
      <c r="I47" s="671"/>
      <c r="J47" s="8"/>
      <c r="L47" s="614"/>
    </row>
    <row r="48" spans="2:12">
      <c r="B48" s="7"/>
      <c r="C48" s="430" t="s">
        <v>331</v>
      </c>
      <c r="D48" s="251">
        <v>43</v>
      </c>
      <c r="E48" s="251">
        <v>920</v>
      </c>
      <c r="F48" s="251">
        <v>250</v>
      </c>
      <c r="G48" s="251">
        <v>70</v>
      </c>
      <c r="H48" s="671">
        <v>0.78632478632478631</v>
      </c>
      <c r="I48" s="671"/>
      <c r="J48" s="8"/>
      <c r="L48" s="614"/>
    </row>
    <row r="49" spans="2:12">
      <c r="B49" s="7"/>
      <c r="C49" s="430" t="s">
        <v>668</v>
      </c>
      <c r="D49" s="251">
        <v>44</v>
      </c>
      <c r="E49" s="251">
        <v>905</v>
      </c>
      <c r="F49" s="251">
        <v>250</v>
      </c>
      <c r="G49" s="251">
        <v>10</v>
      </c>
      <c r="H49" s="671">
        <v>0.78354978354978355</v>
      </c>
      <c r="I49" s="671"/>
      <c r="J49" s="8"/>
      <c r="L49" s="614"/>
    </row>
    <row r="50" spans="2:12">
      <c r="B50" s="7"/>
      <c r="C50" s="430" t="s">
        <v>1444</v>
      </c>
      <c r="D50" s="251">
        <v>45</v>
      </c>
      <c r="E50" s="251">
        <v>90</v>
      </c>
      <c r="F50" s="251">
        <v>25</v>
      </c>
      <c r="G50" s="251"/>
      <c r="H50" s="671">
        <v>0.782608695652174</v>
      </c>
      <c r="I50" s="833"/>
      <c r="J50" s="8"/>
      <c r="L50" s="614"/>
    </row>
    <row r="51" spans="2:12">
      <c r="B51" s="7"/>
      <c r="C51" s="430" t="s">
        <v>950</v>
      </c>
      <c r="D51" s="251">
        <v>46</v>
      </c>
      <c r="E51" s="251">
        <v>430</v>
      </c>
      <c r="F51" s="251">
        <v>120</v>
      </c>
      <c r="G51" s="251"/>
      <c r="H51" s="671">
        <v>0.78181818181818186</v>
      </c>
      <c r="I51" s="671"/>
      <c r="J51" s="8"/>
      <c r="L51" s="614"/>
    </row>
    <row r="52" spans="2:12">
      <c r="B52" s="7"/>
      <c r="C52" s="430" t="s">
        <v>413</v>
      </c>
      <c r="D52" s="251">
        <v>47</v>
      </c>
      <c r="E52" s="672">
        <v>590</v>
      </c>
      <c r="F52" s="251">
        <v>170</v>
      </c>
      <c r="G52" s="251">
        <v>35</v>
      </c>
      <c r="H52" s="671">
        <v>0.77631578947368418</v>
      </c>
      <c r="I52" s="671"/>
      <c r="J52" s="8"/>
      <c r="L52" s="614"/>
    </row>
    <row r="53" spans="2:12">
      <c r="B53" s="7"/>
      <c r="C53" s="430" t="s">
        <v>346</v>
      </c>
      <c r="D53" s="251">
        <v>48</v>
      </c>
      <c r="E53" s="251">
        <v>965</v>
      </c>
      <c r="F53" s="251">
        <v>295</v>
      </c>
      <c r="G53" s="251">
        <v>480</v>
      </c>
      <c r="H53" s="671">
        <v>0.76587301587301593</v>
      </c>
      <c r="I53" s="671"/>
      <c r="J53" s="8"/>
      <c r="L53" s="614"/>
    </row>
    <row r="54" spans="2:12">
      <c r="B54" s="7"/>
      <c r="C54" s="430" t="s">
        <v>477</v>
      </c>
      <c r="D54" s="251">
        <v>49</v>
      </c>
      <c r="E54" s="672">
        <v>1110</v>
      </c>
      <c r="F54" s="251">
        <v>355</v>
      </c>
      <c r="G54" s="251">
        <v>20</v>
      </c>
      <c r="H54" s="671">
        <v>0.757679180887372</v>
      </c>
      <c r="I54" s="671"/>
      <c r="J54" s="8"/>
      <c r="L54" s="614"/>
    </row>
    <row r="55" spans="2:12">
      <c r="B55" s="7"/>
      <c r="C55" s="430" t="s">
        <v>1946</v>
      </c>
      <c r="D55" s="251">
        <v>50</v>
      </c>
      <c r="E55" s="251">
        <v>155</v>
      </c>
      <c r="F55" s="251">
        <v>50</v>
      </c>
      <c r="G55" s="251">
        <v>10</v>
      </c>
      <c r="H55" s="671">
        <v>0.75609756097560976</v>
      </c>
      <c r="I55" s="671"/>
      <c r="J55" s="8"/>
      <c r="L55" s="614"/>
    </row>
    <row r="56" spans="2:12">
      <c r="B56" s="7"/>
      <c r="C56" s="673" t="s">
        <v>546</v>
      </c>
      <c r="D56" s="674">
        <v>51</v>
      </c>
      <c r="E56" s="674">
        <v>215</v>
      </c>
      <c r="F56" s="674">
        <v>70</v>
      </c>
      <c r="G56" s="674">
        <v>70</v>
      </c>
      <c r="H56" s="675">
        <v>0.75438596491228072</v>
      </c>
      <c r="I56" s="675"/>
      <c r="J56" s="8"/>
      <c r="L56" s="614"/>
    </row>
    <row r="57" spans="2:12">
      <c r="B57" s="7"/>
      <c r="C57" s="430" t="s">
        <v>180</v>
      </c>
      <c r="D57" s="251">
        <v>52</v>
      </c>
      <c r="E57" s="251">
        <v>1125</v>
      </c>
      <c r="F57" s="251">
        <v>370</v>
      </c>
      <c r="G57" s="251">
        <v>585</v>
      </c>
      <c r="H57" s="671">
        <v>0.75250836120401343</v>
      </c>
      <c r="I57" s="871">
        <v>6</v>
      </c>
      <c r="J57" s="8"/>
      <c r="L57" s="614"/>
    </row>
    <row r="58" spans="2:12">
      <c r="B58" s="7"/>
      <c r="C58" s="430" t="s">
        <v>322</v>
      </c>
      <c r="D58" s="251">
        <v>53</v>
      </c>
      <c r="E58" s="251">
        <v>1000</v>
      </c>
      <c r="F58" s="251">
        <v>330</v>
      </c>
      <c r="G58" s="251">
        <v>20</v>
      </c>
      <c r="H58" s="671">
        <v>0.75187969924812026</v>
      </c>
      <c r="I58" s="671"/>
      <c r="J58" s="8"/>
      <c r="L58" s="614"/>
    </row>
    <row r="59" spans="2:12">
      <c r="B59" s="7"/>
      <c r="C59" s="430" t="s">
        <v>1182</v>
      </c>
      <c r="D59" s="251" t="s">
        <v>1612</v>
      </c>
      <c r="E59" s="251">
        <v>30</v>
      </c>
      <c r="F59" s="251">
        <v>10</v>
      </c>
      <c r="G59" s="251"/>
      <c r="H59" s="671">
        <v>0.75</v>
      </c>
      <c r="I59" s="671"/>
      <c r="J59" s="8"/>
      <c r="L59" s="614"/>
    </row>
    <row r="60" spans="2:12">
      <c r="B60" s="7"/>
      <c r="C60" s="430" t="s">
        <v>610</v>
      </c>
      <c r="D60" s="251" t="s">
        <v>1612</v>
      </c>
      <c r="E60" s="251">
        <v>30</v>
      </c>
      <c r="F60" s="251">
        <v>10</v>
      </c>
      <c r="G60" s="251"/>
      <c r="H60" s="671">
        <v>0.75</v>
      </c>
      <c r="I60" s="671"/>
      <c r="J60" s="8"/>
      <c r="L60" s="614"/>
    </row>
    <row r="61" spans="2:12">
      <c r="B61" s="7"/>
      <c r="C61" s="430" t="s">
        <v>407</v>
      </c>
      <c r="D61" s="251">
        <v>56</v>
      </c>
      <c r="E61" s="672">
        <v>485</v>
      </c>
      <c r="F61" s="251">
        <v>165</v>
      </c>
      <c r="G61" s="251">
        <v>75</v>
      </c>
      <c r="H61" s="671">
        <v>0.74615384615384617</v>
      </c>
      <c r="I61" s="833"/>
      <c r="J61" s="8"/>
      <c r="L61" s="614"/>
    </row>
    <row r="62" spans="2:12">
      <c r="B62" s="7"/>
      <c r="C62" s="430" t="s">
        <v>351</v>
      </c>
      <c r="D62" s="251">
        <v>57</v>
      </c>
      <c r="E62" s="672">
        <v>940</v>
      </c>
      <c r="F62" s="251">
        <v>320</v>
      </c>
      <c r="G62" s="672">
        <v>65</v>
      </c>
      <c r="H62" s="671">
        <v>0.746031746031746</v>
      </c>
      <c r="I62" s="671"/>
      <c r="J62" s="8"/>
      <c r="L62" s="614"/>
    </row>
    <row r="63" spans="2:12">
      <c r="B63" s="7"/>
      <c r="C63" s="430" t="s">
        <v>391</v>
      </c>
      <c r="D63" s="251">
        <v>58</v>
      </c>
      <c r="E63" s="251">
        <v>410</v>
      </c>
      <c r="F63" s="251">
        <v>140</v>
      </c>
      <c r="G63" s="251">
        <v>0</v>
      </c>
      <c r="H63" s="671">
        <v>0.74545454545454548</v>
      </c>
      <c r="I63" s="671"/>
      <c r="J63" s="8"/>
      <c r="L63" s="614"/>
    </row>
    <row r="64" spans="2:12">
      <c r="B64" s="7"/>
      <c r="C64" s="430" t="s">
        <v>399</v>
      </c>
      <c r="D64" s="251">
        <v>59</v>
      </c>
      <c r="E64" s="672">
        <v>160</v>
      </c>
      <c r="F64" s="251">
        <v>55</v>
      </c>
      <c r="G64" s="251">
        <v>20</v>
      </c>
      <c r="H64" s="671">
        <v>0.7441860465116279</v>
      </c>
      <c r="I64" s="671"/>
      <c r="J64" s="8"/>
      <c r="L64" s="614"/>
    </row>
    <row r="65" spans="2:12">
      <c r="B65" s="7"/>
      <c r="C65" s="430" t="s">
        <v>425</v>
      </c>
      <c r="D65" s="251">
        <v>60</v>
      </c>
      <c r="E65" s="251">
        <v>100</v>
      </c>
      <c r="F65" s="251">
        <v>35</v>
      </c>
      <c r="G65" s="251">
        <v>210</v>
      </c>
      <c r="H65" s="671">
        <v>0.7407407407407407</v>
      </c>
      <c r="I65" s="671"/>
      <c r="J65" s="8"/>
      <c r="L65" s="614"/>
    </row>
    <row r="66" spans="2:12">
      <c r="B66" s="7"/>
      <c r="C66" s="430" t="s">
        <v>744</v>
      </c>
      <c r="D66" s="251">
        <v>61</v>
      </c>
      <c r="E66" s="251">
        <v>185</v>
      </c>
      <c r="F66" s="251">
        <v>65</v>
      </c>
      <c r="G66" s="251">
        <v>5</v>
      </c>
      <c r="H66" s="671">
        <v>0.74</v>
      </c>
      <c r="I66" s="671"/>
      <c r="J66" s="8"/>
      <c r="L66" s="614"/>
    </row>
    <row r="67" spans="2:12">
      <c r="B67" s="7"/>
      <c r="C67" s="430" t="s">
        <v>511</v>
      </c>
      <c r="D67" s="251">
        <v>62</v>
      </c>
      <c r="E67" s="251">
        <v>525</v>
      </c>
      <c r="F67" s="251">
        <v>185</v>
      </c>
      <c r="G67" s="251">
        <v>5</v>
      </c>
      <c r="H67" s="671">
        <v>0.73943661971830987</v>
      </c>
      <c r="I67" s="671"/>
      <c r="J67" s="8"/>
      <c r="L67" s="614"/>
    </row>
    <row r="68" spans="2:12">
      <c r="B68" s="7"/>
      <c r="C68" s="430" t="s">
        <v>398</v>
      </c>
      <c r="D68" s="251">
        <v>63</v>
      </c>
      <c r="E68" s="251">
        <v>480</v>
      </c>
      <c r="F68" s="251">
        <v>170</v>
      </c>
      <c r="G68" s="251">
        <v>5</v>
      </c>
      <c r="H68" s="671">
        <v>0.7384615384615385</v>
      </c>
      <c r="I68" s="671"/>
      <c r="J68" s="8"/>
      <c r="L68" s="614"/>
    </row>
    <row r="69" spans="2:12">
      <c r="B69" s="7"/>
      <c r="C69" s="430" t="s">
        <v>353</v>
      </c>
      <c r="D69" s="251">
        <v>64</v>
      </c>
      <c r="E69" s="672">
        <v>1140</v>
      </c>
      <c r="F69" s="251">
        <v>405</v>
      </c>
      <c r="G69" s="672">
        <v>445</v>
      </c>
      <c r="H69" s="671">
        <v>0.73786407766990292</v>
      </c>
      <c r="I69" s="671"/>
      <c r="J69" s="8"/>
      <c r="L69" s="614"/>
    </row>
    <row r="70" spans="2:12">
      <c r="B70" s="7"/>
      <c r="C70" s="430" t="s">
        <v>350</v>
      </c>
      <c r="D70" s="251">
        <v>65</v>
      </c>
      <c r="E70" s="251">
        <v>810</v>
      </c>
      <c r="F70" s="251">
        <v>290</v>
      </c>
      <c r="G70" s="251">
        <v>170</v>
      </c>
      <c r="H70" s="671">
        <v>0.73636363636363633</v>
      </c>
      <c r="I70" s="671"/>
      <c r="J70" s="8"/>
      <c r="L70" s="614"/>
    </row>
    <row r="71" spans="2:12">
      <c r="B71" s="7"/>
      <c r="C71" s="430" t="s">
        <v>377</v>
      </c>
      <c r="D71" s="251">
        <v>66</v>
      </c>
      <c r="E71" s="251">
        <v>415</v>
      </c>
      <c r="F71" s="251">
        <v>150</v>
      </c>
      <c r="G71" s="251">
        <v>25</v>
      </c>
      <c r="H71" s="671">
        <v>0.73451327433628322</v>
      </c>
      <c r="I71" s="833"/>
      <c r="J71" s="8"/>
      <c r="L71" s="614"/>
    </row>
    <row r="72" spans="2:12">
      <c r="B72" s="7"/>
      <c r="C72" s="430" t="s">
        <v>1591</v>
      </c>
      <c r="D72" s="251">
        <v>67</v>
      </c>
      <c r="E72" s="251">
        <v>110</v>
      </c>
      <c r="F72" s="251">
        <v>40</v>
      </c>
      <c r="G72" s="251">
        <v>10</v>
      </c>
      <c r="H72" s="671">
        <v>0.73333333333333328</v>
      </c>
      <c r="I72" s="833"/>
      <c r="J72" s="8"/>
      <c r="L72" s="614"/>
    </row>
    <row r="73" spans="2:12">
      <c r="B73" s="7"/>
      <c r="C73" s="430" t="s">
        <v>335</v>
      </c>
      <c r="D73" s="251">
        <v>68</v>
      </c>
      <c r="E73" s="251">
        <v>1285</v>
      </c>
      <c r="F73" s="251">
        <v>470</v>
      </c>
      <c r="G73" s="251">
        <v>980</v>
      </c>
      <c r="H73" s="671">
        <v>0.73219373219373218</v>
      </c>
      <c r="I73" s="671"/>
      <c r="J73" s="8"/>
      <c r="L73" s="614"/>
    </row>
    <row r="74" spans="2:12">
      <c r="B74" s="7"/>
      <c r="C74" s="430" t="s">
        <v>409</v>
      </c>
      <c r="D74" s="251">
        <v>69</v>
      </c>
      <c r="E74" s="672">
        <v>190</v>
      </c>
      <c r="F74" s="672">
        <v>70</v>
      </c>
      <c r="G74" s="251">
        <v>0</v>
      </c>
      <c r="H74" s="671">
        <v>0.73076923076923073</v>
      </c>
      <c r="I74" s="671"/>
      <c r="J74" s="8"/>
      <c r="L74" s="614"/>
    </row>
    <row r="75" spans="2:12">
      <c r="B75" s="7"/>
      <c r="C75" s="430" t="s">
        <v>374</v>
      </c>
      <c r="D75" s="251">
        <v>70</v>
      </c>
      <c r="E75" s="251">
        <v>710</v>
      </c>
      <c r="F75" s="251">
        <v>265</v>
      </c>
      <c r="G75" s="251"/>
      <c r="H75" s="671">
        <v>0.72820512820512817</v>
      </c>
      <c r="I75" s="671"/>
      <c r="J75" s="8"/>
      <c r="L75" s="614"/>
    </row>
    <row r="76" spans="2:12">
      <c r="B76" s="7"/>
      <c r="C76" s="430" t="s">
        <v>936</v>
      </c>
      <c r="D76" s="251">
        <v>71</v>
      </c>
      <c r="E76" s="251">
        <v>40</v>
      </c>
      <c r="F76" s="251">
        <v>15</v>
      </c>
      <c r="G76" s="251">
        <v>0</v>
      </c>
      <c r="H76" s="671">
        <v>0.72727272727272729</v>
      </c>
      <c r="I76" s="671"/>
      <c r="J76" s="8"/>
      <c r="L76" s="614"/>
    </row>
    <row r="77" spans="2:12">
      <c r="B77" s="7"/>
      <c r="C77" s="430" t="s">
        <v>339</v>
      </c>
      <c r="D77" s="251">
        <v>72</v>
      </c>
      <c r="E77" s="251">
        <v>735</v>
      </c>
      <c r="F77" s="251">
        <v>280</v>
      </c>
      <c r="G77" s="251">
        <v>95</v>
      </c>
      <c r="H77" s="671">
        <v>0.72413793103448276</v>
      </c>
      <c r="I77" s="671"/>
      <c r="J77" s="8"/>
      <c r="L77" s="614"/>
    </row>
    <row r="78" spans="2:12">
      <c r="B78" s="7"/>
      <c r="C78" s="430" t="s">
        <v>1948</v>
      </c>
      <c r="D78" s="251">
        <v>73</v>
      </c>
      <c r="E78" s="672">
        <v>65</v>
      </c>
      <c r="F78" s="251">
        <v>25</v>
      </c>
      <c r="G78" s="251">
        <v>25</v>
      </c>
      <c r="H78" s="671">
        <v>0.72222222222222221</v>
      </c>
      <c r="I78" s="671"/>
      <c r="J78" s="8"/>
      <c r="L78" s="614"/>
    </row>
    <row r="79" spans="2:12">
      <c r="B79" s="7"/>
      <c r="C79" s="430" t="s">
        <v>373</v>
      </c>
      <c r="D79" s="251">
        <v>74</v>
      </c>
      <c r="E79" s="672">
        <v>695</v>
      </c>
      <c r="F79" s="251">
        <v>270</v>
      </c>
      <c r="G79" s="251">
        <v>60</v>
      </c>
      <c r="H79" s="671">
        <v>0.72020725388601037</v>
      </c>
      <c r="I79" s="671"/>
      <c r="J79" s="8"/>
      <c r="L79" s="614"/>
    </row>
    <row r="80" spans="2:12">
      <c r="B80" s="7"/>
      <c r="C80" s="430" t="s">
        <v>625</v>
      </c>
      <c r="D80" s="251">
        <v>75</v>
      </c>
      <c r="E80" s="251">
        <v>90</v>
      </c>
      <c r="F80" s="251">
        <v>35</v>
      </c>
      <c r="G80" s="251"/>
      <c r="H80" s="671">
        <v>0.72</v>
      </c>
      <c r="I80" s="671"/>
      <c r="J80" s="8"/>
      <c r="L80" s="614"/>
    </row>
    <row r="81" spans="2:12">
      <c r="B81" s="7"/>
      <c r="C81" s="430" t="s">
        <v>211</v>
      </c>
      <c r="D81" s="251">
        <v>76</v>
      </c>
      <c r="E81" s="251">
        <v>1470</v>
      </c>
      <c r="F81" s="251">
        <v>575</v>
      </c>
      <c r="G81" s="251">
        <v>765</v>
      </c>
      <c r="H81" s="671">
        <v>0.71882640586797064</v>
      </c>
      <c r="I81" s="871">
        <v>7</v>
      </c>
      <c r="J81" s="8"/>
      <c r="L81" s="614"/>
    </row>
    <row r="82" spans="2:12">
      <c r="B82" s="7"/>
      <c r="C82" s="430" t="s">
        <v>505</v>
      </c>
      <c r="D82" s="251">
        <v>77</v>
      </c>
      <c r="E82" s="251">
        <v>555</v>
      </c>
      <c r="F82" s="251">
        <v>220</v>
      </c>
      <c r="G82" s="251"/>
      <c r="H82" s="671">
        <v>0.71612903225806457</v>
      </c>
      <c r="I82" s="671"/>
      <c r="J82" s="8"/>
      <c r="L82" s="614"/>
    </row>
    <row r="83" spans="2:12">
      <c r="B83" s="7"/>
      <c r="C83" s="430" t="s">
        <v>348</v>
      </c>
      <c r="D83" s="251">
        <v>78</v>
      </c>
      <c r="E83" s="251">
        <v>590</v>
      </c>
      <c r="F83" s="251">
        <v>235</v>
      </c>
      <c r="G83" s="251">
        <v>5</v>
      </c>
      <c r="H83" s="671">
        <v>0.7151515151515152</v>
      </c>
      <c r="I83" s="671"/>
      <c r="J83" s="8"/>
      <c r="L83" s="614"/>
    </row>
    <row r="84" spans="2:12">
      <c r="B84" s="7"/>
      <c r="C84" s="430" t="s">
        <v>341</v>
      </c>
      <c r="D84" s="251">
        <v>79</v>
      </c>
      <c r="E84" s="672">
        <v>700</v>
      </c>
      <c r="F84" s="672">
        <v>280</v>
      </c>
      <c r="G84" s="251">
        <v>270</v>
      </c>
      <c r="H84" s="671">
        <v>0.7142857142857143</v>
      </c>
      <c r="I84" s="671"/>
      <c r="J84" s="8"/>
      <c r="L84" s="614"/>
    </row>
    <row r="85" spans="2:12">
      <c r="B85" s="7"/>
      <c r="C85" s="430" t="s">
        <v>347</v>
      </c>
      <c r="D85" s="251">
        <v>80</v>
      </c>
      <c r="E85" s="251">
        <v>980</v>
      </c>
      <c r="F85" s="251">
        <v>395</v>
      </c>
      <c r="G85" s="251">
        <v>265</v>
      </c>
      <c r="H85" s="671">
        <v>0.71272727272727276</v>
      </c>
      <c r="I85" s="671"/>
      <c r="J85" s="8"/>
      <c r="L85" s="614"/>
    </row>
    <row r="86" spans="2:12">
      <c r="B86" s="7"/>
      <c r="C86" s="430" t="s">
        <v>406</v>
      </c>
      <c r="D86" s="251">
        <v>81</v>
      </c>
      <c r="E86" s="251">
        <v>365</v>
      </c>
      <c r="F86" s="251">
        <v>150</v>
      </c>
      <c r="G86" s="251"/>
      <c r="H86" s="671">
        <v>0.70873786407766992</v>
      </c>
      <c r="I86" s="671"/>
      <c r="J86" s="8"/>
      <c r="L86" s="614"/>
    </row>
    <row r="87" spans="2:12">
      <c r="B87" s="7"/>
      <c r="C87" s="430" t="s">
        <v>174</v>
      </c>
      <c r="D87" s="251">
        <v>82</v>
      </c>
      <c r="E87" s="251">
        <v>2295</v>
      </c>
      <c r="F87" s="251">
        <v>955</v>
      </c>
      <c r="G87" s="251">
        <v>145</v>
      </c>
      <c r="H87" s="671">
        <v>0.70615384615384613</v>
      </c>
      <c r="I87" s="871">
        <v>8</v>
      </c>
      <c r="J87" s="8"/>
      <c r="L87" s="614"/>
    </row>
    <row r="88" spans="2:12">
      <c r="B88" s="7"/>
      <c r="C88" s="430" t="s">
        <v>654</v>
      </c>
      <c r="D88" s="251">
        <v>83</v>
      </c>
      <c r="E88" s="251">
        <v>805</v>
      </c>
      <c r="F88" s="251">
        <v>340</v>
      </c>
      <c r="G88" s="251">
        <v>95</v>
      </c>
      <c r="H88" s="671">
        <v>0.70305676855895194</v>
      </c>
      <c r="I88" s="671"/>
      <c r="J88" s="8"/>
      <c r="L88" s="614"/>
    </row>
    <row r="89" spans="2:12">
      <c r="B89" s="7"/>
      <c r="C89" s="430" t="s">
        <v>343</v>
      </c>
      <c r="D89" s="251">
        <v>84</v>
      </c>
      <c r="E89" s="672">
        <v>800</v>
      </c>
      <c r="F89" s="251">
        <v>345</v>
      </c>
      <c r="G89" s="672">
        <v>10</v>
      </c>
      <c r="H89" s="671">
        <v>0.69868995633187769</v>
      </c>
      <c r="I89" s="671"/>
      <c r="J89" s="8"/>
      <c r="L89" s="614"/>
    </row>
    <row r="90" spans="2:12">
      <c r="B90" s="7"/>
      <c r="C90" s="430" t="s">
        <v>935</v>
      </c>
      <c r="D90" s="251" t="s">
        <v>471</v>
      </c>
      <c r="E90" s="251">
        <v>115</v>
      </c>
      <c r="F90" s="251">
        <v>50</v>
      </c>
      <c r="G90" s="251"/>
      <c r="H90" s="671">
        <v>0.696969696969697</v>
      </c>
      <c r="I90" s="671"/>
      <c r="J90" s="8"/>
      <c r="L90" s="614"/>
    </row>
    <row r="91" spans="2:12">
      <c r="B91" s="7"/>
      <c r="C91" s="430" t="s">
        <v>219</v>
      </c>
      <c r="D91" s="251" t="s">
        <v>471</v>
      </c>
      <c r="E91" s="251">
        <v>1265</v>
      </c>
      <c r="F91" s="251">
        <v>550</v>
      </c>
      <c r="G91" s="251">
        <v>35</v>
      </c>
      <c r="H91" s="671">
        <v>0.696969696969697</v>
      </c>
      <c r="I91" s="871">
        <v>9</v>
      </c>
      <c r="J91" s="8"/>
      <c r="L91" s="614"/>
    </row>
    <row r="92" spans="2:12">
      <c r="B92" s="7"/>
      <c r="C92" s="430" t="s">
        <v>389</v>
      </c>
      <c r="D92" s="251">
        <v>87</v>
      </c>
      <c r="E92" s="672">
        <v>975</v>
      </c>
      <c r="F92" s="251">
        <v>435</v>
      </c>
      <c r="G92" s="672">
        <v>25</v>
      </c>
      <c r="H92" s="671">
        <v>0.69148936170212771</v>
      </c>
      <c r="I92" s="671"/>
      <c r="J92" s="8"/>
      <c r="L92" s="614"/>
    </row>
    <row r="93" spans="2:12">
      <c r="B93" s="7"/>
      <c r="C93" s="430" t="s">
        <v>1138</v>
      </c>
      <c r="D93" s="251" t="s">
        <v>472</v>
      </c>
      <c r="E93" s="251">
        <v>300</v>
      </c>
      <c r="F93" s="251">
        <v>135</v>
      </c>
      <c r="G93" s="251">
        <v>5</v>
      </c>
      <c r="H93" s="671">
        <v>0.68965517241379315</v>
      </c>
      <c r="I93" s="833"/>
      <c r="J93" s="8"/>
      <c r="L93" s="614"/>
    </row>
    <row r="94" spans="2:12">
      <c r="B94" s="7"/>
      <c r="C94" s="430" t="s">
        <v>369</v>
      </c>
      <c r="D94" s="251" t="s">
        <v>472</v>
      </c>
      <c r="E94" s="251">
        <v>500</v>
      </c>
      <c r="F94" s="251">
        <v>225</v>
      </c>
      <c r="G94" s="251">
        <v>95</v>
      </c>
      <c r="H94" s="671">
        <v>0.68965517241379315</v>
      </c>
      <c r="I94" s="671"/>
      <c r="J94" s="8"/>
      <c r="L94" s="614"/>
    </row>
    <row r="95" spans="2:12">
      <c r="B95" s="7"/>
      <c r="C95" s="430" t="s">
        <v>375</v>
      </c>
      <c r="D95" s="251">
        <v>90</v>
      </c>
      <c r="E95" s="251">
        <v>1015</v>
      </c>
      <c r="F95" s="251">
        <v>460</v>
      </c>
      <c r="G95" s="251"/>
      <c r="H95" s="671">
        <v>0.688135593220339</v>
      </c>
      <c r="I95" s="833"/>
      <c r="J95" s="8"/>
      <c r="L95" s="614"/>
    </row>
    <row r="96" spans="2:12">
      <c r="B96" s="7"/>
      <c r="C96" s="430" t="s">
        <v>342</v>
      </c>
      <c r="D96" s="251">
        <v>91</v>
      </c>
      <c r="E96" s="251">
        <v>745</v>
      </c>
      <c r="F96" s="251">
        <v>340</v>
      </c>
      <c r="G96" s="251">
        <v>55</v>
      </c>
      <c r="H96" s="671">
        <v>0.68663594470046085</v>
      </c>
      <c r="I96" s="671"/>
      <c r="J96" s="8"/>
      <c r="L96" s="614"/>
    </row>
    <row r="97" spans="2:12">
      <c r="B97" s="7"/>
      <c r="C97" s="430" t="s">
        <v>1387</v>
      </c>
      <c r="D97" s="251">
        <v>92</v>
      </c>
      <c r="E97" s="672">
        <v>230</v>
      </c>
      <c r="F97" s="251">
        <v>105</v>
      </c>
      <c r="G97" s="251">
        <v>10</v>
      </c>
      <c r="H97" s="671">
        <v>0.68656716417910446</v>
      </c>
      <c r="I97" s="671"/>
      <c r="J97" s="8"/>
      <c r="L97" s="614"/>
    </row>
    <row r="98" spans="2:12">
      <c r="B98" s="7"/>
      <c r="C98" s="430" t="s">
        <v>321</v>
      </c>
      <c r="D98" s="251">
        <v>93</v>
      </c>
      <c r="E98" s="251">
        <v>3790</v>
      </c>
      <c r="F98" s="251">
        <v>1740</v>
      </c>
      <c r="G98" s="251">
        <v>70</v>
      </c>
      <c r="H98" s="671">
        <v>0.68535262206148284</v>
      </c>
      <c r="I98" s="671"/>
      <c r="J98" s="8"/>
      <c r="L98" s="614"/>
    </row>
    <row r="99" spans="2:12">
      <c r="B99" s="7"/>
      <c r="C99" s="430" t="s">
        <v>370</v>
      </c>
      <c r="D99" s="251">
        <v>94</v>
      </c>
      <c r="E99" s="251">
        <v>750</v>
      </c>
      <c r="F99" s="251">
        <v>345</v>
      </c>
      <c r="G99" s="251">
        <v>260</v>
      </c>
      <c r="H99" s="671">
        <v>0.684931506849315</v>
      </c>
      <c r="I99" s="671"/>
      <c r="J99" s="8"/>
      <c r="L99" s="614"/>
    </row>
    <row r="100" spans="2:12">
      <c r="B100" s="7"/>
      <c r="C100" s="430" t="s">
        <v>632</v>
      </c>
      <c r="D100" s="251" t="s">
        <v>1323</v>
      </c>
      <c r="E100" s="251">
        <v>1365</v>
      </c>
      <c r="F100" s="251">
        <v>630</v>
      </c>
      <c r="G100" s="251">
        <v>735</v>
      </c>
      <c r="H100" s="671">
        <v>0.68421052631578949</v>
      </c>
      <c r="I100" s="871">
        <v>10</v>
      </c>
      <c r="J100" s="8"/>
      <c r="L100" s="614"/>
    </row>
    <row r="101" spans="2:12">
      <c r="B101" s="7"/>
      <c r="C101" s="430" t="s">
        <v>596</v>
      </c>
      <c r="D101" s="251" t="s">
        <v>1323</v>
      </c>
      <c r="E101" s="251">
        <v>65</v>
      </c>
      <c r="F101" s="251">
        <v>30</v>
      </c>
      <c r="G101" s="251">
        <v>60</v>
      </c>
      <c r="H101" s="671">
        <v>0.68421052631578949</v>
      </c>
      <c r="I101" s="671"/>
      <c r="J101" s="8"/>
      <c r="L101" s="614"/>
    </row>
    <row r="102" spans="2:12">
      <c r="B102" s="7"/>
      <c r="C102" s="430" t="s">
        <v>57</v>
      </c>
      <c r="D102" s="251">
        <v>97</v>
      </c>
      <c r="E102" s="251">
        <v>985</v>
      </c>
      <c r="F102" s="251">
        <v>460</v>
      </c>
      <c r="G102" s="251">
        <v>370</v>
      </c>
      <c r="H102" s="671">
        <v>0.68166089965397925</v>
      </c>
      <c r="I102" s="871">
        <v>11</v>
      </c>
      <c r="J102" s="8"/>
      <c r="L102" s="614"/>
    </row>
    <row r="103" spans="2:12">
      <c r="B103" s="7"/>
      <c r="C103" s="430" t="s">
        <v>403</v>
      </c>
      <c r="D103" s="251">
        <v>98</v>
      </c>
      <c r="E103" s="251">
        <v>295</v>
      </c>
      <c r="F103" s="251">
        <v>140</v>
      </c>
      <c r="G103" s="251">
        <v>5</v>
      </c>
      <c r="H103" s="671">
        <v>0.67816091954022983</v>
      </c>
      <c r="I103" s="671"/>
      <c r="J103" s="8"/>
      <c r="L103" s="614"/>
    </row>
    <row r="104" spans="2:12">
      <c r="B104" s="7"/>
      <c r="C104" s="430" t="s">
        <v>996</v>
      </c>
      <c r="D104" s="251">
        <v>99</v>
      </c>
      <c r="E104" s="672">
        <v>105</v>
      </c>
      <c r="F104" s="251">
        <v>50</v>
      </c>
      <c r="G104" s="251">
        <v>15</v>
      </c>
      <c r="H104" s="671">
        <v>0.67741935483870963</v>
      </c>
      <c r="I104" s="833"/>
      <c r="J104" s="8"/>
      <c r="L104" s="614"/>
    </row>
    <row r="105" spans="2:12">
      <c r="B105" s="7"/>
      <c r="C105" s="430" t="s">
        <v>358</v>
      </c>
      <c r="D105" s="251">
        <v>100</v>
      </c>
      <c r="E105" s="251">
        <v>940</v>
      </c>
      <c r="F105" s="251">
        <v>460</v>
      </c>
      <c r="G105" s="251">
        <v>5</v>
      </c>
      <c r="H105" s="671">
        <v>0.67142857142857137</v>
      </c>
      <c r="I105" s="671"/>
      <c r="J105" s="8"/>
      <c r="L105" s="614"/>
    </row>
    <row r="106" spans="2:12">
      <c r="B106" s="7"/>
      <c r="C106" s="430" t="s">
        <v>336</v>
      </c>
      <c r="D106" s="251">
        <v>101</v>
      </c>
      <c r="E106" s="251">
        <v>925</v>
      </c>
      <c r="F106" s="251">
        <v>455</v>
      </c>
      <c r="G106" s="251">
        <v>265</v>
      </c>
      <c r="H106" s="671">
        <v>0.67028985507246375</v>
      </c>
      <c r="I106" s="671"/>
      <c r="J106" s="8"/>
      <c r="L106" s="614"/>
    </row>
    <row r="107" spans="2:12">
      <c r="B107" s="7"/>
      <c r="C107" s="430" t="s">
        <v>1953</v>
      </c>
      <c r="D107" s="251" t="s">
        <v>1608</v>
      </c>
      <c r="E107" s="251">
        <v>10</v>
      </c>
      <c r="F107" s="251">
        <v>5</v>
      </c>
      <c r="G107" s="251">
        <v>0</v>
      </c>
      <c r="H107" s="671">
        <v>0.66666666666666663</v>
      </c>
      <c r="I107" s="671"/>
      <c r="J107" s="8"/>
      <c r="L107" s="614"/>
    </row>
    <row r="108" spans="2:12">
      <c r="B108" s="7"/>
      <c r="C108" s="430" t="s">
        <v>1622</v>
      </c>
      <c r="D108" s="251" t="s">
        <v>1608</v>
      </c>
      <c r="E108" s="251">
        <v>20</v>
      </c>
      <c r="F108" s="251">
        <v>10</v>
      </c>
      <c r="G108" s="251">
        <v>5</v>
      </c>
      <c r="H108" s="671">
        <v>0.66666666666666663</v>
      </c>
      <c r="I108" s="671"/>
      <c r="J108" s="8"/>
      <c r="L108" s="614"/>
    </row>
    <row r="109" spans="2:12">
      <c r="B109" s="7"/>
      <c r="C109" s="430" t="s">
        <v>1140</v>
      </c>
      <c r="D109" s="251" t="s">
        <v>1608</v>
      </c>
      <c r="E109" s="251">
        <v>10</v>
      </c>
      <c r="F109" s="251">
        <v>5</v>
      </c>
      <c r="G109" s="251"/>
      <c r="H109" s="671">
        <v>0.66666666666666663</v>
      </c>
      <c r="I109" s="671"/>
      <c r="J109" s="8"/>
      <c r="L109" s="614"/>
    </row>
    <row r="110" spans="2:12">
      <c r="B110" s="7"/>
      <c r="C110" s="430" t="s">
        <v>1146</v>
      </c>
      <c r="D110" s="251" t="s">
        <v>1608</v>
      </c>
      <c r="E110" s="251">
        <v>10</v>
      </c>
      <c r="F110" s="251">
        <v>5</v>
      </c>
      <c r="G110" s="251">
        <v>0</v>
      </c>
      <c r="H110" s="671">
        <v>0.66666666666666663</v>
      </c>
      <c r="I110" s="671"/>
      <c r="J110" s="8"/>
      <c r="L110" s="614"/>
    </row>
    <row r="111" spans="2:12">
      <c r="B111" s="7"/>
      <c r="C111" s="430" t="s">
        <v>1173</v>
      </c>
      <c r="D111" s="251" t="s">
        <v>1608</v>
      </c>
      <c r="E111" s="251">
        <v>10</v>
      </c>
      <c r="F111" s="251">
        <v>5</v>
      </c>
      <c r="G111" s="251"/>
      <c r="H111" s="671">
        <v>0.66666666666666663</v>
      </c>
      <c r="I111" s="671"/>
      <c r="J111" s="8"/>
      <c r="L111" s="614"/>
    </row>
    <row r="112" spans="2:12">
      <c r="B112" s="7"/>
      <c r="C112" s="430" t="s">
        <v>1954</v>
      </c>
      <c r="D112" s="251" t="s">
        <v>1608</v>
      </c>
      <c r="E112" s="251">
        <v>10</v>
      </c>
      <c r="F112" s="251">
        <v>5</v>
      </c>
      <c r="G112" s="251"/>
      <c r="H112" s="671">
        <v>0.66666666666666663</v>
      </c>
      <c r="I112" s="833"/>
      <c r="J112" s="8"/>
      <c r="L112" s="614"/>
    </row>
    <row r="113" spans="2:12">
      <c r="B113" s="7"/>
      <c r="C113" s="430" t="s">
        <v>355</v>
      </c>
      <c r="D113" s="251">
        <v>108</v>
      </c>
      <c r="E113" s="251">
        <v>630</v>
      </c>
      <c r="F113" s="251">
        <v>320</v>
      </c>
      <c r="G113" s="251">
        <v>40</v>
      </c>
      <c r="H113" s="671">
        <v>0.66315789473684206</v>
      </c>
      <c r="I113" s="833"/>
      <c r="J113" s="8"/>
      <c r="L113" s="614"/>
    </row>
    <row r="114" spans="2:12">
      <c r="B114" s="7"/>
      <c r="C114" s="430" t="s">
        <v>364</v>
      </c>
      <c r="D114" s="251">
        <v>109</v>
      </c>
      <c r="E114" s="251">
        <v>625</v>
      </c>
      <c r="F114" s="251">
        <v>320</v>
      </c>
      <c r="G114" s="251"/>
      <c r="H114" s="671">
        <v>0.66137566137566139</v>
      </c>
      <c r="I114" s="671"/>
      <c r="J114" s="8"/>
      <c r="L114" s="614"/>
    </row>
    <row r="115" spans="2:12">
      <c r="B115" s="7"/>
      <c r="C115" s="430" t="s">
        <v>363</v>
      </c>
      <c r="D115" s="251">
        <v>110</v>
      </c>
      <c r="E115" s="672">
        <v>945</v>
      </c>
      <c r="F115" s="251">
        <v>485</v>
      </c>
      <c r="G115" s="251">
        <v>65</v>
      </c>
      <c r="H115" s="671">
        <v>0.66083916083916083</v>
      </c>
      <c r="I115" s="671"/>
      <c r="J115" s="8"/>
      <c r="L115" s="614"/>
    </row>
    <row r="116" spans="2:12">
      <c r="B116" s="7"/>
      <c r="C116" s="430" t="s">
        <v>323</v>
      </c>
      <c r="D116" s="251">
        <v>111</v>
      </c>
      <c r="E116" s="251">
        <v>1400</v>
      </c>
      <c r="F116" s="251">
        <v>730</v>
      </c>
      <c r="G116" s="251"/>
      <c r="H116" s="671">
        <v>0.65727699530516437</v>
      </c>
      <c r="I116" s="671"/>
      <c r="J116" s="8"/>
      <c r="L116" s="614"/>
    </row>
    <row r="117" spans="2:12">
      <c r="B117" s="7"/>
      <c r="C117" s="430" t="s">
        <v>338</v>
      </c>
      <c r="D117" s="251">
        <v>112</v>
      </c>
      <c r="E117" s="251">
        <v>1620</v>
      </c>
      <c r="F117" s="251">
        <v>845</v>
      </c>
      <c r="G117" s="251">
        <v>215</v>
      </c>
      <c r="H117" s="671">
        <v>0.65720081135902642</v>
      </c>
      <c r="I117" s="671"/>
      <c r="J117" s="8"/>
      <c r="L117" s="614"/>
    </row>
    <row r="118" spans="2:12">
      <c r="B118" s="7"/>
      <c r="C118" s="430" t="s">
        <v>329</v>
      </c>
      <c r="D118" s="251">
        <v>113</v>
      </c>
      <c r="E118" s="251">
        <v>440</v>
      </c>
      <c r="F118" s="251">
        <v>230</v>
      </c>
      <c r="G118" s="251">
        <v>225</v>
      </c>
      <c r="H118" s="671">
        <v>0.65671641791044777</v>
      </c>
      <c r="I118" s="671"/>
      <c r="J118" s="8"/>
      <c r="L118" s="614"/>
    </row>
    <row r="119" spans="2:12">
      <c r="B119" s="7"/>
      <c r="C119" s="430" t="s">
        <v>380</v>
      </c>
      <c r="D119" s="251">
        <v>114</v>
      </c>
      <c r="E119" s="251">
        <v>390</v>
      </c>
      <c r="F119" s="251">
        <v>205</v>
      </c>
      <c r="G119" s="251">
        <v>45</v>
      </c>
      <c r="H119" s="671">
        <v>0.65546218487394958</v>
      </c>
      <c r="I119" s="671"/>
      <c r="J119" s="8"/>
      <c r="L119" s="614"/>
    </row>
    <row r="120" spans="2:12">
      <c r="B120" s="7"/>
      <c r="C120" s="430" t="s">
        <v>324</v>
      </c>
      <c r="D120" s="251">
        <v>115</v>
      </c>
      <c r="E120" s="251">
        <v>1455</v>
      </c>
      <c r="F120" s="251">
        <v>765</v>
      </c>
      <c r="G120" s="251">
        <v>170</v>
      </c>
      <c r="H120" s="671">
        <v>0.65540540540540537</v>
      </c>
      <c r="I120" s="671"/>
      <c r="J120" s="8"/>
      <c r="L120" s="614"/>
    </row>
    <row r="121" spans="2:12">
      <c r="B121" s="7"/>
      <c r="C121" s="430" t="s">
        <v>333</v>
      </c>
      <c r="D121" s="251">
        <v>116</v>
      </c>
      <c r="E121" s="672">
        <v>765</v>
      </c>
      <c r="F121" s="251">
        <v>405</v>
      </c>
      <c r="G121" s="251">
        <v>120</v>
      </c>
      <c r="H121" s="671">
        <v>0.65384615384615385</v>
      </c>
      <c r="I121" s="671"/>
      <c r="J121" s="8"/>
      <c r="L121" s="614"/>
    </row>
    <row r="122" spans="2:12">
      <c r="B122" s="7"/>
      <c r="C122" s="430" t="s">
        <v>658</v>
      </c>
      <c r="D122" s="251">
        <v>117</v>
      </c>
      <c r="E122" s="251">
        <v>950</v>
      </c>
      <c r="F122" s="251">
        <v>505</v>
      </c>
      <c r="G122" s="251"/>
      <c r="H122" s="671">
        <v>0.65292096219931273</v>
      </c>
      <c r="I122" s="671"/>
      <c r="J122" s="8"/>
      <c r="L122" s="614"/>
    </row>
    <row r="123" spans="2:12">
      <c r="B123" s="7"/>
      <c r="C123" s="430" t="s">
        <v>366</v>
      </c>
      <c r="D123" s="251">
        <v>118</v>
      </c>
      <c r="E123" s="251">
        <v>525</v>
      </c>
      <c r="F123" s="251">
        <v>280</v>
      </c>
      <c r="G123" s="251">
        <v>440</v>
      </c>
      <c r="H123" s="671">
        <v>0.65217391304347827</v>
      </c>
      <c r="I123" s="671"/>
      <c r="J123" s="8"/>
      <c r="L123" s="614"/>
    </row>
    <row r="124" spans="2:12">
      <c r="B124" s="7"/>
      <c r="C124" s="430" t="s">
        <v>371</v>
      </c>
      <c r="D124" s="251">
        <v>119</v>
      </c>
      <c r="E124" s="251">
        <v>365</v>
      </c>
      <c r="F124" s="251">
        <v>195</v>
      </c>
      <c r="G124" s="251">
        <v>5</v>
      </c>
      <c r="H124" s="671">
        <v>0.6517857142857143</v>
      </c>
      <c r="I124" s="671"/>
      <c r="J124" s="8"/>
      <c r="L124" s="614"/>
    </row>
    <row r="125" spans="2:12">
      <c r="B125" s="7"/>
      <c r="C125" s="430" t="s">
        <v>394</v>
      </c>
      <c r="D125" s="251">
        <v>120</v>
      </c>
      <c r="E125" s="251">
        <v>760</v>
      </c>
      <c r="F125" s="251">
        <v>410</v>
      </c>
      <c r="G125" s="251">
        <v>15</v>
      </c>
      <c r="H125" s="671">
        <v>0.6495726495726496</v>
      </c>
      <c r="I125" s="833"/>
      <c r="J125" s="8"/>
      <c r="L125" s="614"/>
    </row>
    <row r="126" spans="2:12">
      <c r="B126" s="7"/>
      <c r="C126" s="430" t="s">
        <v>356</v>
      </c>
      <c r="D126" s="251">
        <v>121</v>
      </c>
      <c r="E126" s="251">
        <v>665</v>
      </c>
      <c r="F126" s="251">
        <v>360</v>
      </c>
      <c r="G126" s="251">
        <v>0</v>
      </c>
      <c r="H126" s="671">
        <v>0.64878048780487807</v>
      </c>
      <c r="I126" s="671"/>
      <c r="J126" s="8"/>
      <c r="L126" s="614"/>
    </row>
    <row r="127" spans="2:12">
      <c r="B127" s="7"/>
      <c r="C127" s="430" t="s">
        <v>402</v>
      </c>
      <c r="D127" s="251">
        <v>122</v>
      </c>
      <c r="E127" s="672">
        <v>365</v>
      </c>
      <c r="F127" s="251">
        <v>200</v>
      </c>
      <c r="G127" s="251"/>
      <c r="H127" s="671">
        <v>0.64601769911504425</v>
      </c>
      <c r="I127" s="671"/>
      <c r="J127" s="8"/>
      <c r="L127" s="614"/>
    </row>
    <row r="128" spans="2:12">
      <c r="B128" s="7"/>
      <c r="C128" s="430" t="s">
        <v>216</v>
      </c>
      <c r="D128" s="251">
        <v>123</v>
      </c>
      <c r="E128" s="251">
        <v>1420</v>
      </c>
      <c r="F128" s="251">
        <v>800</v>
      </c>
      <c r="G128" s="251">
        <v>50</v>
      </c>
      <c r="H128" s="671">
        <v>0.63963963963963966</v>
      </c>
      <c r="I128" s="871">
        <v>12</v>
      </c>
      <c r="J128" s="8"/>
      <c r="L128" s="614"/>
    </row>
    <row r="129" spans="2:12">
      <c r="B129" s="7"/>
      <c r="C129" s="430" t="s">
        <v>220</v>
      </c>
      <c r="D129" s="251">
        <v>124</v>
      </c>
      <c r="E129" s="251">
        <v>1220</v>
      </c>
      <c r="F129" s="251">
        <v>695</v>
      </c>
      <c r="G129" s="251">
        <v>820</v>
      </c>
      <c r="H129" s="671">
        <v>0.63707571801566576</v>
      </c>
      <c r="I129" s="871">
        <v>13</v>
      </c>
      <c r="J129" s="8"/>
      <c r="L129" s="614"/>
    </row>
    <row r="130" spans="2:12">
      <c r="B130" s="7"/>
      <c r="C130" s="430" t="s">
        <v>212</v>
      </c>
      <c r="D130" s="251">
        <v>125</v>
      </c>
      <c r="E130" s="672">
        <v>1440</v>
      </c>
      <c r="F130" s="672">
        <v>825</v>
      </c>
      <c r="G130" s="672">
        <v>10</v>
      </c>
      <c r="H130" s="671">
        <v>0.63576158940397354</v>
      </c>
      <c r="I130" s="871">
        <v>14</v>
      </c>
      <c r="J130" s="8"/>
      <c r="L130" s="614"/>
    </row>
    <row r="131" spans="2:12">
      <c r="B131" s="7"/>
      <c r="C131" s="430" t="s">
        <v>215</v>
      </c>
      <c r="D131" s="251">
        <v>126</v>
      </c>
      <c r="E131" s="672">
        <v>1375</v>
      </c>
      <c r="F131" s="672">
        <v>790</v>
      </c>
      <c r="G131" s="672">
        <v>605</v>
      </c>
      <c r="H131" s="671">
        <v>0.63510392609699773</v>
      </c>
      <c r="I131" s="871">
        <v>15</v>
      </c>
      <c r="J131" s="8"/>
      <c r="L131" s="614"/>
    </row>
    <row r="132" spans="2:12">
      <c r="B132" s="7"/>
      <c r="C132" s="430" t="s">
        <v>773</v>
      </c>
      <c r="D132" s="251">
        <v>127</v>
      </c>
      <c r="E132" s="251">
        <v>260</v>
      </c>
      <c r="F132" s="251">
        <v>150</v>
      </c>
      <c r="G132" s="251">
        <v>140</v>
      </c>
      <c r="H132" s="671">
        <v>0.63414634146341464</v>
      </c>
      <c r="I132" s="671"/>
      <c r="J132" s="8"/>
      <c r="L132" s="614"/>
    </row>
    <row r="133" spans="2:12">
      <c r="B133" s="7"/>
      <c r="C133" s="430" t="s">
        <v>327</v>
      </c>
      <c r="D133" s="251">
        <v>128</v>
      </c>
      <c r="E133" s="251">
        <v>1050</v>
      </c>
      <c r="F133" s="251">
        <v>610</v>
      </c>
      <c r="G133" s="251"/>
      <c r="H133" s="671">
        <v>0.63253012048192769</v>
      </c>
      <c r="I133" s="833"/>
      <c r="J133" s="8"/>
      <c r="L133" s="614"/>
    </row>
    <row r="134" spans="2:12">
      <c r="B134" s="7"/>
      <c r="C134" s="430" t="s">
        <v>405</v>
      </c>
      <c r="D134" s="251">
        <v>129</v>
      </c>
      <c r="E134" s="672">
        <v>395</v>
      </c>
      <c r="F134" s="251">
        <v>230</v>
      </c>
      <c r="G134" s="251">
        <v>20</v>
      </c>
      <c r="H134" s="671">
        <v>0.632</v>
      </c>
      <c r="I134" s="671"/>
      <c r="J134" s="8"/>
      <c r="L134" s="614"/>
    </row>
    <row r="135" spans="2:14">
      <c r="B135" s="7"/>
      <c r="C135" s="430" t="s">
        <v>651</v>
      </c>
      <c r="D135" s="251">
        <v>130</v>
      </c>
      <c r="E135" s="251">
        <v>60</v>
      </c>
      <c r="F135" s="251">
        <v>35</v>
      </c>
      <c r="G135" s="251"/>
      <c r="H135" s="671">
        <v>0.631578947368421</v>
      </c>
      <c r="I135" s="671"/>
      <c r="J135" s="8"/>
      <c r="L135" s="836"/>
      <c r="M135" s="835"/>
      <c r="N135" s="835"/>
    </row>
    <row r="136" spans="2:10">
      <c r="B136" s="7"/>
      <c r="C136" s="430" t="s">
        <v>354</v>
      </c>
      <c r="D136" s="251">
        <v>131</v>
      </c>
      <c r="E136" s="251">
        <v>290</v>
      </c>
      <c r="F136" s="251">
        <v>170</v>
      </c>
      <c r="G136" s="251">
        <v>15</v>
      </c>
      <c r="H136" s="671">
        <v>0.63043478260869568</v>
      </c>
      <c r="I136" s="671"/>
      <c r="J136" s="8"/>
    </row>
    <row r="137" spans="2:15">
      <c r="B137" s="7"/>
      <c r="C137" s="430" t="s">
        <v>349</v>
      </c>
      <c r="D137" s="251">
        <v>132</v>
      </c>
      <c r="E137" s="251">
        <v>975</v>
      </c>
      <c r="F137" s="251">
        <v>580</v>
      </c>
      <c r="G137" s="251">
        <v>45</v>
      </c>
      <c r="H137" s="671">
        <v>0.62700964630225076</v>
      </c>
      <c r="I137" s="671"/>
      <c r="J137" s="8"/>
      <c r="L137" s="835"/>
      <c r="M137" s="835"/>
      <c r="N137" s="835"/>
      <c r="O137" s="440"/>
    </row>
    <row r="138" spans="2:10">
      <c r="B138" s="7"/>
      <c r="C138" s="430" t="s">
        <v>597</v>
      </c>
      <c r="D138" s="251">
        <v>133</v>
      </c>
      <c r="E138" s="251">
        <v>235</v>
      </c>
      <c r="F138" s="251">
        <v>140</v>
      </c>
      <c r="G138" s="251">
        <v>50</v>
      </c>
      <c r="H138" s="671">
        <v>0.62666666666666671</v>
      </c>
      <c r="I138" s="671"/>
      <c r="J138" s="8"/>
    </row>
    <row r="139" spans="2:12">
      <c r="B139" s="7"/>
      <c r="C139" s="430" t="s">
        <v>746</v>
      </c>
      <c r="D139" s="251">
        <v>134</v>
      </c>
      <c r="E139" s="251">
        <v>875</v>
      </c>
      <c r="F139" s="251">
        <v>525</v>
      </c>
      <c r="G139" s="251">
        <v>270</v>
      </c>
      <c r="H139" s="671">
        <v>0.625</v>
      </c>
      <c r="I139" s="671"/>
      <c r="J139" s="8"/>
      <c r="L139" s="614"/>
    </row>
    <row r="140" spans="2:12">
      <c r="B140" s="7"/>
      <c r="C140" s="430" t="s">
        <v>411</v>
      </c>
      <c r="D140" s="251">
        <v>135</v>
      </c>
      <c r="E140" s="251">
        <v>345</v>
      </c>
      <c r="F140" s="251">
        <v>210</v>
      </c>
      <c r="G140" s="251">
        <v>0</v>
      </c>
      <c r="H140" s="671">
        <v>0.6216216216216216</v>
      </c>
      <c r="I140" s="671"/>
      <c r="J140" s="8"/>
      <c r="L140" s="614"/>
    </row>
    <row r="141" spans="2:12">
      <c r="B141" s="7"/>
      <c r="C141" s="430" t="s">
        <v>393</v>
      </c>
      <c r="D141" s="251">
        <v>136</v>
      </c>
      <c r="E141" s="251">
        <v>530</v>
      </c>
      <c r="F141" s="251">
        <v>325</v>
      </c>
      <c r="G141" s="251"/>
      <c r="H141" s="671">
        <v>0.61988304093567248</v>
      </c>
      <c r="I141" s="833"/>
      <c r="J141" s="8"/>
      <c r="L141" s="614"/>
    </row>
    <row r="142" spans="2:12">
      <c r="B142" s="7"/>
      <c r="C142" s="430" t="s">
        <v>340</v>
      </c>
      <c r="D142" s="251">
        <v>137</v>
      </c>
      <c r="E142" s="251">
        <v>1855</v>
      </c>
      <c r="F142" s="251">
        <v>1150</v>
      </c>
      <c r="G142" s="251">
        <v>5</v>
      </c>
      <c r="H142" s="671">
        <v>0.61730449251247921</v>
      </c>
      <c r="I142" s="671"/>
      <c r="J142" s="8"/>
      <c r="L142" s="614"/>
    </row>
    <row r="143" spans="2:12">
      <c r="B143" s="7"/>
      <c r="C143" s="430" t="s">
        <v>376</v>
      </c>
      <c r="D143" s="251">
        <v>138</v>
      </c>
      <c r="E143" s="251">
        <v>395</v>
      </c>
      <c r="F143" s="251">
        <v>245</v>
      </c>
      <c r="G143" s="251">
        <v>30</v>
      </c>
      <c r="H143" s="671">
        <v>0.6171875</v>
      </c>
      <c r="I143" s="671"/>
      <c r="J143" s="8"/>
      <c r="L143" s="614"/>
    </row>
    <row r="144" spans="2:12">
      <c r="B144" s="7"/>
      <c r="C144" s="430" t="s">
        <v>602</v>
      </c>
      <c r="D144" s="251">
        <v>139</v>
      </c>
      <c r="E144" s="251">
        <v>145</v>
      </c>
      <c r="F144" s="251">
        <v>90</v>
      </c>
      <c r="G144" s="251">
        <v>0</v>
      </c>
      <c r="H144" s="671">
        <v>0.61702127659574468</v>
      </c>
      <c r="I144" s="671"/>
      <c r="J144" s="8"/>
      <c r="L144" s="614"/>
    </row>
    <row r="145" spans="2:12">
      <c r="B145" s="7"/>
      <c r="C145" s="430" t="s">
        <v>390</v>
      </c>
      <c r="D145" s="251">
        <v>140</v>
      </c>
      <c r="E145" s="251">
        <v>500</v>
      </c>
      <c r="F145" s="251">
        <v>315</v>
      </c>
      <c r="G145" s="251">
        <v>25</v>
      </c>
      <c r="H145" s="671">
        <v>0.61349693251533743</v>
      </c>
      <c r="I145" s="671"/>
      <c r="J145" s="8"/>
      <c r="L145" s="614"/>
    </row>
    <row r="146" spans="2:12">
      <c r="B146" s="7"/>
      <c r="C146" s="430" t="s">
        <v>368</v>
      </c>
      <c r="D146" s="251">
        <v>141</v>
      </c>
      <c r="E146" s="251">
        <v>665</v>
      </c>
      <c r="F146" s="251">
        <v>420</v>
      </c>
      <c r="G146" s="251">
        <v>15</v>
      </c>
      <c r="H146" s="671">
        <v>0.61290322580645162</v>
      </c>
      <c r="I146" s="671"/>
      <c r="J146" s="8"/>
      <c r="L146" s="614"/>
    </row>
    <row r="147" spans="2:12">
      <c r="B147" s="7"/>
      <c r="C147" s="430" t="s">
        <v>179</v>
      </c>
      <c r="D147" s="251">
        <v>142</v>
      </c>
      <c r="E147" s="251">
        <v>1180</v>
      </c>
      <c r="F147" s="251">
        <v>750</v>
      </c>
      <c r="G147" s="251">
        <v>130</v>
      </c>
      <c r="H147" s="671">
        <v>0.6113989637305699</v>
      </c>
      <c r="I147" s="871">
        <v>16</v>
      </c>
      <c r="J147" s="8"/>
      <c r="L147" s="614"/>
    </row>
    <row r="148" spans="2:12">
      <c r="B148" s="7"/>
      <c r="C148" s="430" t="s">
        <v>177</v>
      </c>
      <c r="D148" s="251">
        <v>143</v>
      </c>
      <c r="E148" s="251">
        <v>1345</v>
      </c>
      <c r="F148" s="251">
        <v>855</v>
      </c>
      <c r="G148" s="251">
        <v>225</v>
      </c>
      <c r="H148" s="671">
        <v>0.61136363636363633</v>
      </c>
      <c r="I148" s="871">
        <v>17</v>
      </c>
      <c r="J148" s="8"/>
      <c r="L148" s="614"/>
    </row>
    <row r="149" spans="2:12">
      <c r="B149" s="7"/>
      <c r="C149" s="430" t="s">
        <v>1073</v>
      </c>
      <c r="D149" s="251">
        <v>144</v>
      </c>
      <c r="E149" s="251">
        <v>55</v>
      </c>
      <c r="F149" s="251">
        <v>35</v>
      </c>
      <c r="G149" s="251">
        <v>5</v>
      </c>
      <c r="H149" s="671">
        <v>0.61111111111111116</v>
      </c>
      <c r="I149" s="671"/>
      <c r="J149" s="8"/>
      <c r="L149" s="614"/>
    </row>
    <row r="150" spans="2:12">
      <c r="B150" s="7"/>
      <c r="C150" s="430" t="s">
        <v>765</v>
      </c>
      <c r="D150" s="251">
        <v>145</v>
      </c>
      <c r="E150" s="251">
        <v>70</v>
      </c>
      <c r="F150" s="251">
        <v>45</v>
      </c>
      <c r="G150" s="251"/>
      <c r="H150" s="671">
        <v>0.60869565217391308</v>
      </c>
      <c r="I150" s="671"/>
      <c r="J150" s="8"/>
      <c r="L150" s="614"/>
    </row>
    <row r="151" spans="2:12">
      <c r="B151" s="7"/>
      <c r="C151" s="430" t="s">
        <v>274</v>
      </c>
      <c r="D151" s="251">
        <v>146</v>
      </c>
      <c r="E151" s="251">
        <v>1520</v>
      </c>
      <c r="F151" s="251">
        <v>995</v>
      </c>
      <c r="G151" s="251">
        <v>270</v>
      </c>
      <c r="H151" s="671">
        <v>0.60437375745526833</v>
      </c>
      <c r="I151" s="871">
        <v>18</v>
      </c>
      <c r="J151" s="8"/>
      <c r="L151" s="614"/>
    </row>
    <row r="152" spans="2:12">
      <c r="B152" s="7"/>
      <c r="C152" s="430" t="s">
        <v>1951</v>
      </c>
      <c r="D152" s="251">
        <v>147</v>
      </c>
      <c r="E152" s="251">
        <v>15</v>
      </c>
      <c r="F152" s="251">
        <v>10</v>
      </c>
      <c r="G152" s="251">
        <v>0</v>
      </c>
      <c r="H152" s="671">
        <v>0.6</v>
      </c>
      <c r="I152" s="671"/>
      <c r="J152" s="8"/>
      <c r="L152" s="614"/>
    </row>
    <row r="153" spans="2:12">
      <c r="B153" s="7"/>
      <c r="C153" s="430" t="s">
        <v>240</v>
      </c>
      <c r="D153" s="251">
        <v>148</v>
      </c>
      <c r="E153" s="251">
        <v>1670</v>
      </c>
      <c r="F153" s="251">
        <v>1175</v>
      </c>
      <c r="G153" s="251">
        <v>1360</v>
      </c>
      <c r="H153" s="671">
        <v>0.58699472759226712</v>
      </c>
      <c r="I153" s="871">
        <v>19</v>
      </c>
      <c r="J153" s="8"/>
      <c r="L153" s="614"/>
    </row>
    <row r="154" spans="2:12">
      <c r="B154" s="7"/>
      <c r="C154" s="430" t="s">
        <v>652</v>
      </c>
      <c r="D154" s="251">
        <v>149</v>
      </c>
      <c r="E154" s="251">
        <v>250</v>
      </c>
      <c r="F154" s="251">
        <v>180</v>
      </c>
      <c r="G154" s="251">
        <v>10</v>
      </c>
      <c r="H154" s="671">
        <v>0.58139534883720934</v>
      </c>
      <c r="I154" s="671"/>
      <c r="J154" s="8"/>
      <c r="L154" s="614"/>
    </row>
    <row r="155" spans="2:12">
      <c r="B155" s="7"/>
      <c r="C155" s="430" t="s">
        <v>330</v>
      </c>
      <c r="D155" s="251">
        <v>150</v>
      </c>
      <c r="E155" s="251">
        <v>1410</v>
      </c>
      <c r="F155" s="251">
        <v>1025</v>
      </c>
      <c r="G155" s="251">
        <v>15</v>
      </c>
      <c r="H155" s="671">
        <v>0.57905544147843946</v>
      </c>
      <c r="I155" s="671"/>
      <c r="J155" s="8"/>
      <c r="L155" s="614"/>
    </row>
    <row r="156" spans="2:12">
      <c r="B156" s="7"/>
      <c r="C156" s="430" t="s">
        <v>176</v>
      </c>
      <c r="D156" s="251">
        <v>151</v>
      </c>
      <c r="E156" s="251">
        <v>1195</v>
      </c>
      <c r="F156" s="251">
        <v>875</v>
      </c>
      <c r="G156" s="251">
        <v>115</v>
      </c>
      <c r="H156" s="671">
        <v>0.57729468599033817</v>
      </c>
      <c r="I156" s="871">
        <v>20</v>
      </c>
      <c r="J156" s="8"/>
      <c r="L156" s="614"/>
    </row>
    <row r="157" spans="2:12">
      <c r="B157" s="7"/>
      <c r="C157" s="430" t="s">
        <v>359</v>
      </c>
      <c r="D157" s="251">
        <v>152</v>
      </c>
      <c r="E157" s="251">
        <v>1020</v>
      </c>
      <c r="F157" s="251">
        <v>780</v>
      </c>
      <c r="G157" s="251">
        <v>105</v>
      </c>
      <c r="H157" s="671">
        <v>0.56666666666666665</v>
      </c>
      <c r="I157" s="671"/>
      <c r="J157" s="8"/>
      <c r="L157" s="614"/>
    </row>
    <row r="158" spans="2:12">
      <c r="B158" s="7"/>
      <c r="C158" s="430" t="s">
        <v>629</v>
      </c>
      <c r="D158" s="251">
        <v>153</v>
      </c>
      <c r="E158" s="251">
        <v>825</v>
      </c>
      <c r="F158" s="251">
        <v>640</v>
      </c>
      <c r="G158" s="251">
        <v>265</v>
      </c>
      <c r="H158" s="671">
        <v>0.56313993174061439</v>
      </c>
      <c r="I158" s="671"/>
      <c r="J158" s="8"/>
      <c r="L158" s="614"/>
    </row>
    <row r="159" spans="2:12">
      <c r="B159" s="7"/>
      <c r="C159" s="430" t="s">
        <v>352</v>
      </c>
      <c r="D159" s="251">
        <v>154</v>
      </c>
      <c r="E159" s="251">
        <v>870</v>
      </c>
      <c r="F159" s="251">
        <v>680</v>
      </c>
      <c r="G159" s="251">
        <v>15</v>
      </c>
      <c r="H159" s="671">
        <v>0.56129032258064515</v>
      </c>
      <c r="I159" s="671"/>
      <c r="J159" s="8"/>
      <c r="L159" s="614"/>
    </row>
    <row r="160" spans="2:12">
      <c r="B160" s="7"/>
      <c r="C160" s="430" t="s">
        <v>386</v>
      </c>
      <c r="D160" s="251">
        <v>155</v>
      </c>
      <c r="E160" s="251">
        <v>505</v>
      </c>
      <c r="F160" s="251">
        <v>400</v>
      </c>
      <c r="G160" s="251">
        <v>30</v>
      </c>
      <c r="H160" s="671">
        <v>0.55801104972375692</v>
      </c>
      <c r="I160" s="671"/>
      <c r="J160" s="8"/>
      <c r="L160" s="614"/>
    </row>
    <row r="161" spans="2:12">
      <c r="B161" s="7"/>
      <c r="C161" s="430" t="s">
        <v>344</v>
      </c>
      <c r="D161" s="251">
        <v>156</v>
      </c>
      <c r="E161" s="251">
        <v>990</v>
      </c>
      <c r="F161" s="251">
        <v>805</v>
      </c>
      <c r="G161" s="251"/>
      <c r="H161" s="671">
        <v>0.55153203342618384</v>
      </c>
      <c r="I161" s="671"/>
      <c r="J161" s="8"/>
      <c r="L161" s="614"/>
    </row>
    <row r="162" spans="2:12">
      <c r="B162" s="7"/>
      <c r="C162" s="430" t="s">
        <v>1164</v>
      </c>
      <c r="D162" s="251" t="s">
        <v>1610</v>
      </c>
      <c r="E162" s="251">
        <v>40</v>
      </c>
      <c r="F162" s="251">
        <v>35</v>
      </c>
      <c r="G162" s="251">
        <v>10</v>
      </c>
      <c r="H162" s="671">
        <v>0.53333333333333333</v>
      </c>
      <c r="I162" s="671"/>
      <c r="J162" s="8"/>
      <c r="L162" s="614"/>
    </row>
    <row r="163" spans="2:12">
      <c r="B163" s="7"/>
      <c r="C163" s="430" t="s">
        <v>665</v>
      </c>
      <c r="D163" s="251" t="s">
        <v>1610</v>
      </c>
      <c r="E163" s="251">
        <v>40</v>
      </c>
      <c r="F163" s="251">
        <v>35</v>
      </c>
      <c r="G163" s="251"/>
      <c r="H163" s="671">
        <v>0.53333333333333333</v>
      </c>
      <c r="I163" s="671"/>
      <c r="J163" s="8"/>
      <c r="L163" s="614"/>
    </row>
    <row r="164" spans="2:12">
      <c r="B164" s="7"/>
      <c r="C164" s="430" t="s">
        <v>213</v>
      </c>
      <c r="D164" s="251">
        <v>159</v>
      </c>
      <c r="E164" s="672">
        <v>530</v>
      </c>
      <c r="F164" s="251">
        <v>520</v>
      </c>
      <c r="G164" s="251">
        <v>980</v>
      </c>
      <c r="H164" s="671">
        <v>0.50476190476190474</v>
      </c>
      <c r="I164" s="871">
        <v>21</v>
      </c>
      <c r="J164" s="8"/>
      <c r="L164" s="614"/>
    </row>
    <row r="165" spans="2:12">
      <c r="B165" s="7"/>
      <c r="C165" s="430" t="s">
        <v>1955</v>
      </c>
      <c r="D165" s="251" t="s">
        <v>1364</v>
      </c>
      <c r="E165" s="251">
        <v>5</v>
      </c>
      <c r="F165" s="251">
        <v>5</v>
      </c>
      <c r="G165" s="251">
        <v>0</v>
      </c>
      <c r="H165" s="671">
        <v>0.5</v>
      </c>
      <c r="I165" s="671"/>
      <c r="J165" s="8"/>
      <c r="L165" s="614"/>
    </row>
    <row r="166" spans="2:12">
      <c r="B166" s="7"/>
      <c r="C166" s="430" t="s">
        <v>1389</v>
      </c>
      <c r="D166" s="251" t="s">
        <v>1364</v>
      </c>
      <c r="E166" s="251">
        <v>10</v>
      </c>
      <c r="F166" s="251">
        <v>10</v>
      </c>
      <c r="G166" s="251">
        <v>5</v>
      </c>
      <c r="H166" s="671">
        <v>0.5</v>
      </c>
      <c r="I166" s="671"/>
      <c r="J166" s="8"/>
      <c r="L166" s="614"/>
    </row>
    <row r="167" spans="2:12">
      <c r="B167" s="7"/>
      <c r="C167" s="430" t="s">
        <v>1159</v>
      </c>
      <c r="D167" s="251" t="s">
        <v>1364</v>
      </c>
      <c r="E167" s="251">
        <v>5</v>
      </c>
      <c r="F167" s="251">
        <v>5</v>
      </c>
      <c r="G167" s="251"/>
      <c r="H167" s="671">
        <v>0.5</v>
      </c>
      <c r="I167" s="833"/>
      <c r="J167" s="8"/>
      <c r="L167" s="614"/>
    </row>
    <row r="168" spans="2:12">
      <c r="B168" s="7"/>
      <c r="C168" s="430" t="s">
        <v>1166</v>
      </c>
      <c r="D168" s="251" t="s">
        <v>1364</v>
      </c>
      <c r="E168" s="251">
        <v>10</v>
      </c>
      <c r="F168" s="251">
        <v>10</v>
      </c>
      <c r="G168" s="251"/>
      <c r="H168" s="671">
        <v>0.5</v>
      </c>
      <c r="I168" s="671"/>
      <c r="J168" s="8"/>
      <c r="L168" s="614"/>
    </row>
    <row r="169" spans="2:12">
      <c r="B169" s="7"/>
      <c r="C169" s="430" t="s">
        <v>1139</v>
      </c>
      <c r="D169" s="251" t="s">
        <v>1364</v>
      </c>
      <c r="E169" s="251">
        <v>25</v>
      </c>
      <c r="F169" s="251">
        <v>25</v>
      </c>
      <c r="G169" s="251">
        <v>0</v>
      </c>
      <c r="H169" s="671">
        <v>0.5</v>
      </c>
      <c r="I169" s="833"/>
      <c r="J169" s="8"/>
      <c r="L169" s="614"/>
    </row>
    <row r="170" spans="2:12">
      <c r="B170" s="7"/>
      <c r="C170" s="430" t="s">
        <v>1355</v>
      </c>
      <c r="D170" s="251" t="s">
        <v>1364</v>
      </c>
      <c r="E170" s="251">
        <v>5</v>
      </c>
      <c r="F170" s="251">
        <v>5</v>
      </c>
      <c r="G170" s="251"/>
      <c r="H170" s="671">
        <v>0.5</v>
      </c>
      <c r="I170" s="671"/>
      <c r="J170" s="8"/>
      <c r="L170" s="614"/>
    </row>
    <row r="171" spans="2:12">
      <c r="B171" s="7"/>
      <c r="C171" s="430" t="s">
        <v>1598</v>
      </c>
      <c r="D171" s="251" t="s">
        <v>1364</v>
      </c>
      <c r="E171" s="251">
        <v>5</v>
      </c>
      <c r="F171" s="251">
        <v>5</v>
      </c>
      <c r="G171" s="251"/>
      <c r="H171" s="671">
        <v>0.5</v>
      </c>
      <c r="I171" s="671"/>
      <c r="J171" s="8"/>
      <c r="L171" s="614"/>
    </row>
    <row r="172" spans="2:12">
      <c r="B172" s="7"/>
      <c r="C172" s="430" t="s">
        <v>365</v>
      </c>
      <c r="D172" s="251" t="s">
        <v>1364</v>
      </c>
      <c r="E172" s="251">
        <v>20</v>
      </c>
      <c r="F172" s="251">
        <v>20</v>
      </c>
      <c r="G172" s="251">
        <v>20</v>
      </c>
      <c r="H172" s="671">
        <v>0.5</v>
      </c>
      <c r="I172" s="671"/>
      <c r="J172" s="8"/>
      <c r="L172" s="614"/>
    </row>
    <row r="173" spans="2:12">
      <c r="B173" s="7"/>
      <c r="C173" s="430" t="s">
        <v>401</v>
      </c>
      <c r="D173" s="251" t="s">
        <v>1364</v>
      </c>
      <c r="E173" s="251">
        <v>10</v>
      </c>
      <c r="F173" s="251">
        <v>10</v>
      </c>
      <c r="G173" s="251">
        <v>30</v>
      </c>
      <c r="H173" s="671">
        <v>0.5</v>
      </c>
      <c r="I173" s="671"/>
      <c r="J173" s="8"/>
      <c r="L173" s="614"/>
    </row>
    <row r="174" spans="2:12">
      <c r="B174" s="7"/>
      <c r="C174" s="430" t="s">
        <v>599</v>
      </c>
      <c r="D174" s="251">
        <v>169</v>
      </c>
      <c r="E174" s="251">
        <v>205</v>
      </c>
      <c r="F174" s="251">
        <v>210</v>
      </c>
      <c r="G174" s="251">
        <v>0</v>
      </c>
      <c r="H174" s="671">
        <v>0.49397590361445781</v>
      </c>
      <c r="I174" s="671"/>
      <c r="J174" s="8"/>
      <c r="L174" s="614"/>
    </row>
    <row r="175" spans="2:12">
      <c r="B175" s="7"/>
      <c r="C175" s="430" t="s">
        <v>1141</v>
      </c>
      <c r="D175" s="251" t="s">
        <v>1594</v>
      </c>
      <c r="E175" s="251">
        <v>55</v>
      </c>
      <c r="F175" s="251">
        <v>60</v>
      </c>
      <c r="G175" s="251">
        <v>0</v>
      </c>
      <c r="H175" s="671">
        <v>0.47826086956521741</v>
      </c>
      <c r="I175" s="671"/>
      <c r="J175" s="8"/>
      <c r="L175" s="614"/>
    </row>
    <row r="176" spans="2:12">
      <c r="B176" s="7"/>
      <c r="C176" s="430" t="s">
        <v>1144</v>
      </c>
      <c r="D176" s="251" t="s">
        <v>1594</v>
      </c>
      <c r="E176" s="251">
        <v>275</v>
      </c>
      <c r="F176" s="251">
        <v>300</v>
      </c>
      <c r="G176" s="251">
        <v>5</v>
      </c>
      <c r="H176" s="671">
        <v>0.47826086956521741</v>
      </c>
      <c r="I176" s="671"/>
      <c r="J176" s="8"/>
      <c r="L176" s="614"/>
    </row>
    <row r="177" spans="2:12">
      <c r="B177" s="7"/>
      <c r="C177" s="430" t="s">
        <v>745</v>
      </c>
      <c r="D177" s="251">
        <v>172</v>
      </c>
      <c r="E177" s="251">
        <v>45</v>
      </c>
      <c r="F177" s="251">
        <v>50</v>
      </c>
      <c r="G177" s="251">
        <v>10</v>
      </c>
      <c r="H177" s="671">
        <v>0.47368421052631576</v>
      </c>
      <c r="I177" s="671"/>
      <c r="J177" s="8"/>
      <c r="L177" s="614"/>
    </row>
    <row r="178" spans="2:12">
      <c r="B178" s="7"/>
      <c r="C178" s="430" t="s">
        <v>214</v>
      </c>
      <c r="D178" s="251">
        <v>173</v>
      </c>
      <c r="E178" s="251">
        <v>635</v>
      </c>
      <c r="F178" s="251">
        <v>710</v>
      </c>
      <c r="G178" s="251">
        <v>700</v>
      </c>
      <c r="H178" s="671">
        <v>0.47211895910780671</v>
      </c>
      <c r="I178" s="871">
        <v>22</v>
      </c>
      <c r="J178" s="8"/>
      <c r="L178" s="614"/>
    </row>
    <row r="179" spans="2:12">
      <c r="B179" s="7"/>
      <c r="C179" s="430" t="s">
        <v>971</v>
      </c>
      <c r="D179" s="251">
        <v>174</v>
      </c>
      <c r="E179" s="251">
        <v>110</v>
      </c>
      <c r="F179" s="251">
        <v>135</v>
      </c>
      <c r="G179" s="251">
        <v>10</v>
      </c>
      <c r="H179" s="671">
        <v>0.44897959183673469</v>
      </c>
      <c r="I179" s="671"/>
      <c r="J179" s="8"/>
      <c r="L179" s="614"/>
    </row>
    <row r="180" spans="2:12">
      <c r="B180" s="7"/>
      <c r="C180" s="430" t="s">
        <v>417</v>
      </c>
      <c r="D180" s="251">
        <v>175</v>
      </c>
      <c r="E180" s="251">
        <v>175</v>
      </c>
      <c r="F180" s="251">
        <v>225</v>
      </c>
      <c r="G180" s="251">
        <v>20</v>
      </c>
      <c r="H180" s="671">
        <v>0.4375</v>
      </c>
      <c r="I180" s="671"/>
      <c r="J180" s="8"/>
      <c r="L180" s="614"/>
    </row>
    <row r="181" spans="2:12">
      <c r="B181" s="7"/>
      <c r="C181" s="430" t="s">
        <v>395</v>
      </c>
      <c r="D181" s="251">
        <v>176</v>
      </c>
      <c r="E181" s="251">
        <v>380</v>
      </c>
      <c r="F181" s="251">
        <v>505</v>
      </c>
      <c r="G181" s="251">
        <v>240</v>
      </c>
      <c r="H181" s="671">
        <v>0.42937853107344631</v>
      </c>
      <c r="I181" s="671"/>
      <c r="J181" s="8"/>
      <c r="L181" s="614"/>
    </row>
    <row r="182" spans="2:12">
      <c r="B182" s="7"/>
      <c r="C182" s="430" t="s">
        <v>1294</v>
      </c>
      <c r="D182" s="251">
        <v>177</v>
      </c>
      <c r="E182" s="251">
        <v>205</v>
      </c>
      <c r="F182" s="251">
        <v>290</v>
      </c>
      <c r="G182" s="251">
        <v>460</v>
      </c>
      <c r="H182" s="671">
        <v>0.41414141414141414</v>
      </c>
      <c r="I182" s="671"/>
      <c r="J182" s="8"/>
      <c r="L182" s="614"/>
    </row>
    <row r="183" spans="2:12">
      <c r="B183" s="7"/>
      <c r="C183" s="430" t="s">
        <v>951</v>
      </c>
      <c r="D183" s="251" t="s">
        <v>1369</v>
      </c>
      <c r="E183" s="251">
        <v>30</v>
      </c>
      <c r="F183" s="251">
        <v>45</v>
      </c>
      <c r="G183" s="251">
        <v>0</v>
      </c>
      <c r="H183" s="671">
        <v>0.4</v>
      </c>
      <c r="I183" s="671"/>
      <c r="J183" s="8"/>
      <c r="L183" s="614"/>
    </row>
    <row r="184" spans="2:12">
      <c r="B184" s="7"/>
      <c r="C184" s="430" t="s">
        <v>1165</v>
      </c>
      <c r="D184" s="251" t="s">
        <v>1369</v>
      </c>
      <c r="E184" s="251">
        <v>10</v>
      </c>
      <c r="F184" s="251">
        <v>15</v>
      </c>
      <c r="G184" s="251"/>
      <c r="H184" s="671">
        <v>0.4</v>
      </c>
      <c r="I184" s="833"/>
      <c r="J184" s="8"/>
      <c r="L184" s="614"/>
    </row>
    <row r="185" spans="2:12">
      <c r="B185" s="7"/>
      <c r="C185" s="430" t="s">
        <v>218</v>
      </c>
      <c r="D185" s="251">
        <v>180</v>
      </c>
      <c r="E185" s="251">
        <v>600</v>
      </c>
      <c r="F185" s="251">
        <v>910</v>
      </c>
      <c r="G185" s="251">
        <v>725</v>
      </c>
      <c r="H185" s="671">
        <v>0.39735099337748342</v>
      </c>
      <c r="I185" s="871">
        <v>23</v>
      </c>
      <c r="J185" s="8"/>
      <c r="L185" s="614"/>
    </row>
    <row r="186" spans="2:12">
      <c r="B186" s="7"/>
      <c r="C186" s="430" t="s">
        <v>1143</v>
      </c>
      <c r="D186" s="251">
        <v>181</v>
      </c>
      <c r="E186" s="251">
        <v>35</v>
      </c>
      <c r="F186" s="251">
        <v>60</v>
      </c>
      <c r="G186" s="251"/>
      <c r="H186" s="671">
        <v>0.36842105263157893</v>
      </c>
      <c r="I186" s="671"/>
      <c r="J186" s="8"/>
      <c r="L186" s="614"/>
    </row>
    <row r="187" spans="2:12">
      <c r="B187" s="7"/>
      <c r="C187" s="430" t="s">
        <v>998</v>
      </c>
      <c r="D187" s="251">
        <v>182</v>
      </c>
      <c r="E187" s="251">
        <v>20</v>
      </c>
      <c r="F187" s="251">
        <v>35</v>
      </c>
      <c r="G187" s="672">
        <v>20</v>
      </c>
      <c r="H187" s="671">
        <v>0.36363636363636365</v>
      </c>
      <c r="I187" s="671"/>
      <c r="J187" s="8"/>
      <c r="L187" s="614"/>
    </row>
    <row r="188" spans="2:12">
      <c r="B188" s="7"/>
      <c r="C188" s="430" t="s">
        <v>415</v>
      </c>
      <c r="D188" s="251">
        <v>183</v>
      </c>
      <c r="E188" s="251">
        <v>120</v>
      </c>
      <c r="F188" s="251">
        <v>215</v>
      </c>
      <c r="G188" s="672">
        <v>50</v>
      </c>
      <c r="H188" s="671">
        <v>0.35820895522388058</v>
      </c>
      <c r="I188" s="671"/>
      <c r="J188" s="8"/>
      <c r="L188" s="614"/>
    </row>
    <row r="189" spans="2:12">
      <c r="B189" s="7"/>
      <c r="C189" s="430" t="s">
        <v>422</v>
      </c>
      <c r="D189" s="251">
        <v>184</v>
      </c>
      <c r="E189" s="251">
        <v>100</v>
      </c>
      <c r="F189" s="251">
        <v>185</v>
      </c>
      <c r="G189" s="251">
        <v>25</v>
      </c>
      <c r="H189" s="671">
        <v>0.35087719298245612</v>
      </c>
      <c r="I189" s="671"/>
      <c r="J189" s="8"/>
      <c r="L189" s="614"/>
    </row>
    <row r="190" spans="2:12">
      <c r="B190" s="7"/>
      <c r="C190" s="430" t="s">
        <v>1079</v>
      </c>
      <c r="D190" s="251">
        <v>185</v>
      </c>
      <c r="E190" s="251">
        <v>10</v>
      </c>
      <c r="F190" s="251">
        <v>20</v>
      </c>
      <c r="G190" s="251">
        <v>5</v>
      </c>
      <c r="H190" s="671">
        <v>0.33333333333333331</v>
      </c>
      <c r="I190" s="671"/>
      <c r="J190" s="8"/>
      <c r="L190" s="614"/>
    </row>
    <row r="191" spans="2:12">
      <c r="B191" s="7"/>
      <c r="C191" s="430" t="s">
        <v>416</v>
      </c>
      <c r="D191" s="251">
        <v>186</v>
      </c>
      <c r="E191" s="672">
        <v>50</v>
      </c>
      <c r="F191" s="672">
        <v>115</v>
      </c>
      <c r="G191" s="251">
        <v>60</v>
      </c>
      <c r="H191" s="671">
        <v>0.30303030303030304</v>
      </c>
      <c r="I191" s="671"/>
      <c r="J191" s="8"/>
      <c r="L191" s="614"/>
    </row>
    <row r="192" spans="2:12">
      <c r="B192" s="7"/>
      <c r="C192" s="430" t="s">
        <v>420</v>
      </c>
      <c r="D192" s="251">
        <v>187</v>
      </c>
      <c r="E192" s="251">
        <v>215</v>
      </c>
      <c r="F192" s="251">
        <v>500</v>
      </c>
      <c r="G192" s="251">
        <v>0</v>
      </c>
      <c r="H192" s="671">
        <v>0.30069930069930068</v>
      </c>
      <c r="I192" s="671"/>
      <c r="J192" s="8"/>
      <c r="L192" s="614"/>
    </row>
    <row r="193" spans="2:12">
      <c r="B193" s="7"/>
      <c r="C193" s="430" t="s">
        <v>1135</v>
      </c>
      <c r="D193" s="251" t="s">
        <v>1604</v>
      </c>
      <c r="E193" s="251">
        <v>50</v>
      </c>
      <c r="F193" s="251">
        <v>125</v>
      </c>
      <c r="G193" s="251">
        <v>0</v>
      </c>
      <c r="H193" s="671">
        <v>0.2857142857142857</v>
      </c>
      <c r="I193" s="671"/>
      <c r="J193" s="8"/>
      <c r="L193" s="614"/>
    </row>
    <row r="194" spans="2:12">
      <c r="B194" s="7"/>
      <c r="C194" s="430" t="s">
        <v>662</v>
      </c>
      <c r="D194" s="251" t="s">
        <v>1604</v>
      </c>
      <c r="E194" s="251">
        <v>10</v>
      </c>
      <c r="F194" s="251">
        <v>25</v>
      </c>
      <c r="G194" s="251">
        <v>0</v>
      </c>
      <c r="H194" s="671">
        <v>0.2857142857142857</v>
      </c>
      <c r="I194" s="671"/>
      <c r="J194" s="8"/>
      <c r="L194" s="614"/>
    </row>
    <row r="195" spans="2:12">
      <c r="B195" s="7"/>
      <c r="C195" s="430" t="s">
        <v>418</v>
      </c>
      <c r="D195" s="251">
        <v>190</v>
      </c>
      <c r="E195" s="672">
        <v>80</v>
      </c>
      <c r="F195" s="672">
        <v>210</v>
      </c>
      <c r="G195" s="672">
        <v>10</v>
      </c>
      <c r="H195" s="671">
        <v>0.27586206896551724</v>
      </c>
      <c r="I195" s="671"/>
      <c r="J195" s="8"/>
      <c r="L195" s="614"/>
    </row>
    <row r="196" spans="2:12">
      <c r="B196" s="7"/>
      <c r="C196" s="430" t="s">
        <v>1388</v>
      </c>
      <c r="D196" s="251" t="s">
        <v>1373</v>
      </c>
      <c r="E196" s="251">
        <v>5</v>
      </c>
      <c r="F196" s="251">
        <v>15</v>
      </c>
      <c r="G196" s="251"/>
      <c r="H196" s="671">
        <v>0.25</v>
      </c>
      <c r="I196" s="671"/>
      <c r="J196" s="8"/>
      <c r="L196" s="614"/>
    </row>
    <row r="197" spans="2:12">
      <c r="B197" s="7"/>
      <c r="C197" s="430" t="s">
        <v>385</v>
      </c>
      <c r="D197" s="251" t="s">
        <v>1373</v>
      </c>
      <c r="E197" s="251">
        <v>5</v>
      </c>
      <c r="F197" s="251">
        <v>15</v>
      </c>
      <c r="G197" s="251">
        <v>85</v>
      </c>
      <c r="H197" s="671">
        <v>0.25</v>
      </c>
      <c r="I197" s="671"/>
      <c r="J197" s="8"/>
      <c r="L197" s="614"/>
    </row>
    <row r="198" spans="2:12">
      <c r="B198" s="7"/>
      <c r="C198" s="430" t="s">
        <v>1390</v>
      </c>
      <c r="D198" s="251" t="s">
        <v>1373</v>
      </c>
      <c r="E198" s="251">
        <v>5</v>
      </c>
      <c r="F198" s="251">
        <v>15</v>
      </c>
      <c r="G198" s="672"/>
      <c r="H198" s="671">
        <v>0.25</v>
      </c>
      <c r="I198" s="671"/>
      <c r="J198" s="8"/>
      <c r="L198" s="614"/>
    </row>
    <row r="199" spans="2:12">
      <c r="B199" s="7"/>
      <c r="C199" s="430" t="s">
        <v>1158</v>
      </c>
      <c r="D199" s="251" t="s">
        <v>1597</v>
      </c>
      <c r="E199" s="672">
        <v>5</v>
      </c>
      <c r="F199" s="672">
        <v>20</v>
      </c>
      <c r="G199" s="251"/>
      <c r="H199" s="671">
        <v>0.2</v>
      </c>
      <c r="I199" s="671"/>
      <c r="J199" s="8"/>
      <c r="L199" s="614"/>
    </row>
    <row r="200" spans="2:12">
      <c r="B200" s="7"/>
      <c r="C200" s="430" t="s">
        <v>1181</v>
      </c>
      <c r="D200" s="251" t="s">
        <v>1597</v>
      </c>
      <c r="E200" s="251">
        <v>5</v>
      </c>
      <c r="F200" s="251">
        <v>20</v>
      </c>
      <c r="G200" s="251">
        <v>0</v>
      </c>
      <c r="H200" s="671">
        <v>0.2</v>
      </c>
      <c r="I200" s="671"/>
      <c r="J200" s="8"/>
      <c r="L200" s="614"/>
    </row>
    <row r="201" spans="2:12">
      <c r="B201" s="7"/>
      <c r="C201" s="430" t="s">
        <v>1950</v>
      </c>
      <c r="D201" s="251">
        <v>196</v>
      </c>
      <c r="E201" s="251">
        <v>5</v>
      </c>
      <c r="F201" s="251">
        <v>25</v>
      </c>
      <c r="G201" s="251">
        <v>5</v>
      </c>
      <c r="H201" s="671">
        <v>0.16666666666666666</v>
      </c>
      <c r="I201" s="671"/>
      <c r="J201" s="8"/>
      <c r="L201" s="614"/>
    </row>
    <row r="202" spans="2:12">
      <c r="B202" s="7"/>
      <c r="C202" s="430" t="s">
        <v>392</v>
      </c>
      <c r="D202" s="251">
        <v>197</v>
      </c>
      <c r="E202" s="251">
        <v>10</v>
      </c>
      <c r="F202" s="251">
        <v>70</v>
      </c>
      <c r="G202" s="251"/>
      <c r="H202" s="671">
        <v>0.125</v>
      </c>
      <c r="I202" s="671"/>
      <c r="J202" s="8"/>
      <c r="L202" s="614"/>
    </row>
    <row r="203" spans="2:12">
      <c r="B203" s="7"/>
      <c r="C203" s="430" t="s">
        <v>419</v>
      </c>
      <c r="D203" s="251">
        <v>198</v>
      </c>
      <c r="E203" s="251">
        <v>35</v>
      </c>
      <c r="F203" s="251">
        <v>265</v>
      </c>
      <c r="G203" s="251">
        <v>20</v>
      </c>
      <c r="H203" s="671">
        <v>0.11666666666666667</v>
      </c>
      <c r="I203" s="671"/>
      <c r="J203" s="8"/>
      <c r="L203" s="614"/>
    </row>
    <row r="204" spans="2:12">
      <c r="B204" s="7"/>
      <c r="C204" s="430" t="s">
        <v>427</v>
      </c>
      <c r="D204" s="251">
        <v>199</v>
      </c>
      <c r="E204" s="251">
        <v>5</v>
      </c>
      <c r="F204" s="251">
        <v>70</v>
      </c>
      <c r="G204" s="251">
        <v>0</v>
      </c>
      <c r="H204" s="671">
        <v>0.066666666666666666</v>
      </c>
      <c r="I204" s="671"/>
      <c r="J204" s="8"/>
      <c r="L204" s="614"/>
    </row>
    <row r="205" spans="2:10">
      <c r="B205" s="7"/>
      <c r="C205" s="615"/>
      <c r="D205" s="274"/>
      <c r="E205" s="274"/>
      <c r="F205" s="603"/>
      <c r="G205" s="603"/>
      <c r="H205" s="604"/>
      <c r="I205" s="604"/>
      <c r="J205" s="8"/>
    </row>
    <row r="206" spans="2:10" s="141" customFormat="1">
      <c r="B206" s="216"/>
      <c r="C206" s="220" t="s">
        <v>2001</v>
      </c>
      <c r="D206" s="185"/>
      <c r="E206" s="185"/>
      <c r="F206" s="185"/>
      <c r="G206" s="185"/>
      <c r="H206" s="185"/>
      <c r="I206" s="185"/>
      <c r="J206" s="214"/>
    </row>
    <row r="207" spans="2:10" s="141" customFormat="1" ht="17.25" thickBot="1">
      <c r="B207" s="252"/>
      <c r="C207" s="221" t="s">
        <v>1959</v>
      </c>
      <c r="D207" s="219"/>
      <c r="E207" s="219"/>
      <c r="F207" s="219"/>
      <c r="G207" s="219"/>
      <c r="H207" s="219"/>
      <c r="I207" s="219"/>
      <c r="J207" s="215"/>
    </row>
    <row r="208" spans="3:9" s="141" customFormat="1">
      <c r="C208" s="377"/>
      <c r="D208" s="185"/>
      <c r="E208" s="185"/>
      <c r="F208" s="185"/>
      <c r="G208" s="185"/>
      <c r="H208" s="185"/>
      <c r="I208" s="185"/>
    </row>
    <row r="209" spans="3:7">
      <c r="C209" s="521" t="s">
        <v>171</v>
      </c>
      <c r="D209" s="521"/>
      <c r="E209" s="521"/>
      <c r="F209" s="521"/>
      <c r="G209" s="438"/>
    </row>
    <row r="210" spans="3:6">
      <c r="C210" s="141" t="s">
        <v>145</v>
      </c>
      <c r="D210" s="141"/>
      <c r="E210" s="141"/>
      <c r="F210" s="141"/>
    </row>
    <row r="211" spans="3:6">
      <c r="C211" s="141" t="s">
        <v>146</v>
      </c>
      <c r="D211" s="141"/>
      <c r="E211" s="141"/>
      <c r="F211" s="141"/>
    </row>
    <row r="212" spans="3:6">
      <c r="C212" s="141" t="s">
        <v>147</v>
      </c>
      <c r="D212" s="141"/>
      <c r="E212" s="141"/>
      <c r="F212" s="141"/>
    </row>
    <row r="213" spans="3:6">
      <c r="C213" s="141"/>
      <c r="D213" s="141"/>
      <c r="E213" s="141"/>
      <c r="F213" s="141"/>
    </row>
    <row r="214" spans="3:6">
      <c r="C214" s="141" t="s">
        <v>172</v>
      </c>
      <c r="D214" s="141"/>
      <c r="E214" s="141"/>
      <c r="F214" s="141"/>
    </row>
    <row r="215" spans="3:6">
      <c r="C215" s="141"/>
      <c r="D215" s="141"/>
      <c r="E215" s="141"/>
      <c r="F215" s="141"/>
    </row>
    <row r="216" spans="3:6">
      <c r="C216" s="141" t="s">
        <v>148</v>
      </c>
      <c r="D216" s="141"/>
      <c r="E216" s="141"/>
      <c r="F216" s="141"/>
    </row>
    <row r="217" spans="3:6">
      <c r="C217" s="141" t="s">
        <v>149</v>
      </c>
      <c r="D217" s="141"/>
      <c r="E217" s="141"/>
      <c r="F217" s="141"/>
    </row>
    <row r="218" spans="3:6">
      <c r="C218" s="141" t="s">
        <v>150</v>
      </c>
      <c r="D218" s="141"/>
      <c r="E218" s="141"/>
      <c r="F218" s="141"/>
    </row>
    <row r="219" spans="3:6">
      <c r="C219" s="141" t="s">
        <v>151</v>
      </c>
      <c r="D219" s="141"/>
      <c r="E219" s="141"/>
      <c r="F219" s="141"/>
    </row>
    <row r="220" spans="3:6">
      <c r="C220" s="141" t="s">
        <v>153</v>
      </c>
      <c r="D220" s="141"/>
      <c r="E220" s="141"/>
      <c r="F220" s="141"/>
    </row>
    <row r="221" spans="3:6">
      <c r="C221" s="141"/>
      <c r="D221" s="141"/>
      <c r="E221" s="141"/>
      <c r="F221" s="141"/>
    </row>
    <row r="222" spans="3:6">
      <c r="C222" s="141" t="s">
        <v>154</v>
      </c>
      <c r="D222" s="141"/>
      <c r="E222" s="141"/>
      <c r="F222" s="141"/>
    </row>
    <row r="223" spans="3:6">
      <c r="C223" s="141" t="s">
        <v>155</v>
      </c>
      <c r="D223" s="141"/>
      <c r="E223" s="141"/>
      <c r="F223" s="141"/>
    </row>
    <row r="224" spans="3:6">
      <c r="C224" s="141"/>
      <c r="D224" s="141"/>
      <c r="E224" s="141"/>
      <c r="F224" s="141"/>
    </row>
    <row r="225" spans="3:6">
      <c r="C225" s="141" t="s">
        <v>156</v>
      </c>
      <c r="D225" s="141"/>
      <c r="E225" s="141"/>
      <c r="F225" s="141"/>
    </row>
    <row r="226" spans="3:6">
      <c r="C226" s="141" t="s">
        <v>157</v>
      </c>
      <c r="D226" s="141"/>
      <c r="E226" s="141"/>
      <c r="F226" s="141"/>
    </row>
    <row r="227" spans="3:6">
      <c r="C227" s="141"/>
      <c r="D227" s="141"/>
      <c r="E227" s="141"/>
      <c r="F227" s="141"/>
    </row>
    <row r="228" spans="3:6">
      <c r="C228" s="141" t="s">
        <v>173</v>
      </c>
      <c r="D228" s="141"/>
      <c r="E228" s="141"/>
      <c r="F228" s="141"/>
    </row>
    <row r="229" spans="3:6">
      <c r="C229" s="141"/>
      <c r="D229" s="141"/>
      <c r="E229" s="141"/>
      <c r="F229" s="141"/>
    </row>
    <row r="230" spans="3:6">
      <c r="C230" s="141" t="s">
        <v>158</v>
      </c>
      <c r="D230" s="141"/>
      <c r="E230" s="141"/>
      <c r="F230" s="141"/>
    </row>
    <row r="231" spans="3:6">
      <c r="C231" s="141" t="s">
        <v>159</v>
      </c>
      <c r="D231" s="141"/>
      <c r="E231" s="141"/>
      <c r="F231" s="141"/>
    </row>
    <row r="232" spans="3:6">
      <c r="C232" s="141"/>
      <c r="D232" s="141"/>
      <c r="E232" s="141"/>
      <c r="F232" s="141"/>
    </row>
    <row r="233" spans="3:6">
      <c r="C233" s="141" t="s">
        <v>160</v>
      </c>
      <c r="D233" s="141"/>
      <c r="E233" s="141"/>
      <c r="F233" s="141"/>
    </row>
    <row r="234" spans="3:6">
      <c r="C234" s="141" t="s">
        <v>161</v>
      </c>
      <c r="D234" s="141"/>
      <c r="E234" s="141"/>
      <c r="F234" s="141"/>
    </row>
    <row r="236" spans="3:9" s="141" customFormat="1">
      <c r="C236" s="141" t="s">
        <v>943</v>
      </c>
      <c r="D236" s="185"/>
      <c r="E236" s="185"/>
      <c r="F236" s="185"/>
      <c r="G236" s="185"/>
      <c r="H236" s="185"/>
      <c r="I236" s="185"/>
    </row>
    <row r="237" spans="3:9" s="141" customFormat="1">
      <c r="C237" s="141" t="s">
        <v>944</v>
      </c>
      <c r="D237" s="185"/>
      <c r="E237" s="185"/>
      <c r="F237" s="185"/>
      <c r="G237" s="185"/>
      <c r="H237" s="185"/>
      <c r="I237" s="185"/>
    </row>
    <row r="239" spans="3:3">
      <c r="C239" s="1" t="s">
        <v>941</v>
      </c>
    </row>
    <row r="240" spans="3:3">
      <c r="C240" s="1" t="s">
        <v>942</v>
      </c>
    </row>
    <row r="241" spans="3:3">
      <c r="C241" s="1" t="s">
        <v>945</v>
      </c>
    </row>
    <row r="242" spans="3:3">
      <c r="C242" s="1" t="s">
        <v>946</v>
      </c>
    </row>
    <row r="244" spans="3:3">
      <c r="C244" s="1" t="s">
        <v>1028</v>
      </c>
    </row>
    <row r="246" spans="3:8" hidden="1">
      <c r="C246" s="1" t="str">
        <f>C139</f>
        <v>City, University of London</v>
      </c>
      <c r="D246" s="2">
        <f>D139</f>
        <v>134</v>
      </c>
      <c r="E246" s="2">
        <f>E139</f>
        <v>875</v>
      </c>
      <c r="F246" s="2">
        <f>F139</f>
        <v>525</v>
      </c>
      <c r="G246" s="2">
        <f>G139</f>
        <v>270</v>
      </c>
      <c r="H246" s="828">
        <f>H139</f>
        <v>0.625</v>
      </c>
    </row>
    <row r="247" spans="3:8" hidden="1">
      <c r="C247" s="1" t="str">
        <f>C56</f>
        <v>St George's, University of London</v>
      </c>
      <c r="D247" s="2">
        <f>D56</f>
        <v>51</v>
      </c>
      <c r="E247" s="2">
        <f>E56</f>
        <v>215</v>
      </c>
      <c r="F247" s="2">
        <f>F56</f>
        <v>70</v>
      </c>
      <c r="G247" s="2">
        <f>G56</f>
        <v>70</v>
      </c>
      <c r="H247" s="828">
        <f>H56</f>
        <v>0.75438596491228072</v>
      </c>
    </row>
    <row r="248" spans="3:8" hidden="1">
      <c r="C248" s="1" t="s">
        <v>2048</v>
      </c>
      <c r="D248" s="2">
        <f>D127</f>
        <v>122</v>
      </c>
      <c r="E248" s="2">
        <f>E246+E247</f>
        <v>1090</v>
      </c>
      <c r="F248" s="2">
        <f>F246+F247</f>
        <v>595</v>
      </c>
      <c r="G248" s="2">
        <f>G246+G247</f>
        <v>340</v>
      </c>
      <c r="H248" s="828">
        <f>E248/(E248+F248)</f>
        <v>0.64688427299703266</v>
      </c>
    </row>
    <row r="249" spans="1:1" hidden="1">
      <c r="A249"/>
    </row>
    <row r="250" spans="4:4" hidden="1">
      <c r="D250" s="2">
        <f>D204</f>
        <v>199</v>
      </c>
    </row>
    <row r="254" customHeight="1"/>
    <row r="255" customHeight="1"/>
    <row r="259" customHeight="1"/>
    <row r="260" customHeight="1"/>
    <row r="262" customHeight="1"/>
    <row r="264" customHeight="1"/>
    <row r="266" customHeight="1"/>
    <row r="267" customHeight="1"/>
    <row r="268" customHeight="1"/>
    <row r="269" customHeight="1"/>
    <row r="270" customHeight="1"/>
    <row r="271" customHeight="1"/>
    <row r="273" customHeight="1"/>
    <row r="275" customHeight="1"/>
    <row r="276" customHeight="1"/>
    <row r="277" customHeight="1"/>
    <row r="278" customHeight="1"/>
    <row r="279" customHeight="1"/>
    <row r="280" customHeight="1"/>
    <row r="282" customHeight="1"/>
    <row r="284" customHeight="1"/>
    <row r="285" customHeight="1"/>
    <row r="286" customHeight="1"/>
    <row r="287" customHeight="1"/>
    <row r="288" customHeight="1"/>
    <row r="289" customHeight="1"/>
    <row r="291" customHeight="1"/>
    <row r="293" customHeight="1"/>
    <row r="295" customHeight="1"/>
    <row r="297" customHeight="1"/>
    <row r="299" customHeight="1"/>
    <row r="301" customHeight="1"/>
    <row r="302" customHeight="1"/>
  </sheetData>
  <autoFilter ref="C5:H204">
    <sortState ref="C6:H169">
      <sortCondition ref="D6:D169"/>
    </sortState>
  </autoFilter>
  <mergeCells count="1">
    <mergeCell ref="C209:F209"/>
  </mergeCells>
  <hyperlinks>
    <hyperlink ref="C4" location="Contents!A1" display="Click here to return to contents"/>
  </hyperlinks>
  <pageMargins left="0.75" right="0.75" top="1" bottom="1" header="0.5" footer="0.5"/>
  <pageSetup paperSize="9" scale="29"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3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2">
    <tabColor theme="6" tint="0.59999389629810485"/>
    <pageSetUpPr fitToPage="1"/>
  </sheetPr>
  <dimension ref="A1:Q91"/>
  <sheetViews>
    <sheetView topLeftCell="A1" zoomScale="90" view="normal" workbookViewId="0">
      <pane ySplit="6" topLeftCell="A28" activePane="bottomLeft" state="frozen"/>
      <selection pane="bottomLeft" activeCell="C41" sqref="C41"/>
    </sheetView>
  </sheetViews>
  <sheetFormatPr defaultColWidth="9.28515625" defaultRowHeight="16.5"/>
  <cols>
    <col min="1" max="1" width="8.5703125" style="1" customWidth="1"/>
    <col min="2" max="2" width="2.7109375" style="1" customWidth="1"/>
    <col min="3" max="4" width="9.27734375" style="1" customWidth="1"/>
    <col min="5" max="5" width="27.27734375" style="1" bestFit="1" customWidth="1"/>
    <col min="6" max="6" width="13" style="1" customWidth="1"/>
    <col min="7" max="7" width="13.5703125" style="1" customWidth="1"/>
    <col min="8" max="8" width="15.27734375" style="1" customWidth="1"/>
    <col min="9" max="9" width="13.5703125" style="1" customWidth="1"/>
    <col min="10" max="10" width="11.5703125" style="1" customWidth="1"/>
    <col min="11" max="11" width="15.7109375" style="1" customWidth="1"/>
    <col min="12" max="12" width="10.7109375" style="1" customWidth="1"/>
    <col min="13" max="13" width="13.5703125" style="1" customWidth="1"/>
    <col min="14" max="15" width="11.27734375" style="1" customWidth="1"/>
    <col min="16" max="16" width="2.5703125" style="1" customWidth="1"/>
    <col min="17" max="16384" width="9.27734375" style="1" customWidth="1"/>
  </cols>
  <sheetData>
    <row r="1" spans="2:16" ht="15" customHeight="1" thickBot="1">
      <c r="B1" s="96"/>
      <c r="C1" s="96"/>
      <c r="D1" s="96"/>
      <c r="E1" s="96"/>
      <c r="F1" s="96"/>
      <c r="G1" s="96"/>
      <c r="H1" s="96"/>
      <c r="I1" s="96"/>
      <c r="J1" s="96"/>
      <c r="K1" s="96"/>
      <c r="L1" s="96"/>
      <c r="M1" s="96"/>
      <c r="N1" s="96"/>
      <c r="O1" s="96"/>
      <c r="P1" s="96"/>
    </row>
    <row r="2" spans="2:16">
      <c r="B2" s="102"/>
      <c r="C2" s="244"/>
      <c r="D2" s="244"/>
      <c r="E2" s="244"/>
      <c r="F2" s="244"/>
      <c r="G2" s="244"/>
      <c r="H2" s="244"/>
      <c r="I2" s="244"/>
      <c r="J2" s="244"/>
      <c r="K2" s="244"/>
      <c r="L2" s="244"/>
      <c r="M2" s="244"/>
      <c r="N2" s="244"/>
      <c r="O2" s="244"/>
      <c r="P2" s="97"/>
    </row>
    <row r="3" spans="2:16">
      <c r="B3" s="98"/>
      <c r="C3" s="213" t="s">
        <v>1846</v>
      </c>
      <c r="D3" s="213"/>
      <c r="E3" s="213"/>
      <c r="F3" s="213"/>
      <c r="G3" s="213"/>
      <c r="H3" s="213"/>
      <c r="I3" s="213"/>
      <c r="J3" s="213"/>
      <c r="K3" s="213"/>
      <c r="L3" s="213"/>
      <c r="M3" s="213"/>
      <c r="N3" s="213"/>
      <c r="O3" s="213"/>
      <c r="P3" s="99"/>
    </row>
    <row r="4" spans="2:16">
      <c r="B4" s="98"/>
      <c r="C4" s="207" t="s">
        <v>1847</v>
      </c>
      <c r="D4" s="207"/>
      <c r="E4" s="207"/>
      <c r="F4" s="207"/>
      <c r="G4" s="198" t="s">
        <v>611</v>
      </c>
      <c r="H4" s="198"/>
      <c r="I4" s="198"/>
      <c r="J4" s="198"/>
      <c r="K4" s="198"/>
      <c r="L4" s="198"/>
      <c r="M4" s="198"/>
      <c r="N4" s="198"/>
      <c r="O4" s="198"/>
      <c r="P4" s="99"/>
    </row>
    <row r="5" spans="2:16" ht="39">
      <c r="B5" s="98"/>
      <c r="C5" s="376" t="s">
        <v>772</v>
      </c>
      <c r="D5" s="207"/>
      <c r="E5" s="204"/>
      <c r="F5" s="222" t="s">
        <v>605</v>
      </c>
      <c r="G5" s="239">
        <v>0.07</v>
      </c>
      <c r="H5" s="239">
        <v>0.14</v>
      </c>
      <c r="I5" s="239">
        <v>0.23</v>
      </c>
      <c r="J5" s="239">
        <v>0.14</v>
      </c>
      <c r="K5" s="239">
        <v>0.23</v>
      </c>
      <c r="L5" s="239">
        <v>0</v>
      </c>
      <c r="M5" s="239">
        <v>0</v>
      </c>
      <c r="N5" s="239">
        <v>0.05</v>
      </c>
      <c r="O5" s="239"/>
      <c r="P5" s="99"/>
    </row>
    <row r="6" spans="2:16" ht="66">
      <c r="B6" s="98"/>
      <c r="C6" s="334">
        <v>2024</v>
      </c>
      <c r="D6" s="335">
        <v>2023</v>
      </c>
      <c r="E6" s="481" t="s">
        <v>1107</v>
      </c>
      <c r="F6" s="481" t="s">
        <v>1122</v>
      </c>
      <c r="G6" s="482" t="s">
        <v>1123</v>
      </c>
      <c r="H6" s="482" t="s">
        <v>1835</v>
      </c>
      <c r="I6" s="482" t="s">
        <v>251</v>
      </c>
      <c r="J6" s="483" t="s">
        <v>1124</v>
      </c>
      <c r="K6" s="484" t="s">
        <v>1125</v>
      </c>
      <c r="L6" s="485" t="s">
        <v>1126</v>
      </c>
      <c r="M6" s="481" t="s">
        <v>252</v>
      </c>
      <c r="N6" s="482" t="s">
        <v>1127</v>
      </c>
      <c r="O6" s="455" t="s">
        <v>593</v>
      </c>
      <c r="P6" s="99"/>
    </row>
    <row r="7" spans="2:16">
      <c r="B7" s="581" t="str">
        <f>E7</f>
        <v> Aberdeen</v>
      </c>
      <c r="C7" s="453">
        <v>1</v>
      </c>
      <c r="D7" s="133">
        <v>2</v>
      </c>
      <c r="E7" s="136" t="s">
        <v>1799</v>
      </c>
      <c r="F7" s="231">
        <v>100</v>
      </c>
      <c r="G7" s="231">
        <v>92.9</v>
      </c>
      <c r="H7" s="231">
        <v>67</v>
      </c>
      <c r="I7" s="231">
        <v>7.5</v>
      </c>
      <c r="J7" s="231">
        <v>3</v>
      </c>
      <c r="K7" s="200">
        <v>244</v>
      </c>
      <c r="L7" s="200" t="s">
        <v>522</v>
      </c>
      <c r="M7" s="200">
        <v>99</v>
      </c>
      <c r="N7" s="133">
        <v>98.4</v>
      </c>
      <c r="O7" s="569"/>
      <c r="P7" s="99"/>
    </row>
    <row r="8" spans="2:16">
      <c r="B8" s="581" t="str">
        <f>E8</f>
        <v> Cambridge</v>
      </c>
      <c r="C8" s="453">
        <v>2</v>
      </c>
      <c r="D8" s="133">
        <v>1</v>
      </c>
      <c r="E8" s="136" t="s">
        <v>1800</v>
      </c>
      <c r="F8" s="231">
        <v>99.3</v>
      </c>
      <c r="G8" s="231" t="s">
        <v>522</v>
      </c>
      <c r="H8" s="231" t="s">
        <v>522</v>
      </c>
      <c r="I8" s="231">
        <v>7.8</v>
      </c>
      <c r="J8" s="231">
        <v>10</v>
      </c>
      <c r="K8" s="200">
        <v>213</v>
      </c>
      <c r="L8" s="200" t="s">
        <v>522</v>
      </c>
      <c r="M8" s="200">
        <v>100</v>
      </c>
      <c r="N8" s="133">
        <v>99.6</v>
      </c>
      <c r="O8" s="569"/>
      <c r="P8" s="99"/>
    </row>
    <row r="9" spans="2:16">
      <c r="B9" s="581" t="str">
        <f>E9</f>
        <v> St Andrews</v>
      </c>
      <c r="C9" s="453">
        <v>3</v>
      </c>
      <c r="D9" s="133">
        <v>5</v>
      </c>
      <c r="E9" s="136" t="s">
        <v>1801</v>
      </c>
      <c r="F9" s="231">
        <v>93.3</v>
      </c>
      <c r="G9" s="231">
        <v>95.7</v>
      </c>
      <c r="H9" s="231">
        <v>76.5</v>
      </c>
      <c r="I9" s="231">
        <v>12.6</v>
      </c>
      <c r="J9" s="231">
        <v>4</v>
      </c>
      <c r="K9" s="200">
        <v>216</v>
      </c>
      <c r="L9" s="200" t="s">
        <v>522</v>
      </c>
      <c r="M9" s="200">
        <v>97</v>
      </c>
      <c r="N9" s="133">
        <v>100</v>
      </c>
      <c r="O9" s="569"/>
      <c r="P9" s="99"/>
    </row>
    <row r="10" spans="2:16">
      <c r="B10" s="581" t="str">
        <f>E10</f>
        <v> Swansea</v>
      </c>
      <c r="C10" s="453">
        <v>4</v>
      </c>
      <c r="D10" s="133">
        <v>7</v>
      </c>
      <c r="E10" s="136" t="s">
        <v>1802</v>
      </c>
      <c r="F10" s="231">
        <v>89.1</v>
      </c>
      <c r="G10" s="231">
        <v>89.6</v>
      </c>
      <c r="H10" s="231">
        <v>68.8</v>
      </c>
      <c r="I10" s="231">
        <v>9</v>
      </c>
      <c r="J10" s="231">
        <v>5</v>
      </c>
      <c r="K10" s="200" t="s">
        <v>522</v>
      </c>
      <c r="L10" s="200" t="s">
        <v>522</v>
      </c>
      <c r="M10" s="200">
        <v>99</v>
      </c>
      <c r="N10" s="133">
        <v>98.3</v>
      </c>
      <c r="O10" s="569"/>
      <c r="P10" s="99"/>
    </row>
    <row r="11" spans="2:16">
      <c r="B11" s="581" t="str">
        <f>E11</f>
        <v> Edinburgh</v>
      </c>
      <c r="C11" s="453">
        <v>5</v>
      </c>
      <c r="D11" s="133">
        <v>3</v>
      </c>
      <c r="E11" s="136" t="s">
        <v>1803</v>
      </c>
      <c r="F11" s="231">
        <v>89</v>
      </c>
      <c r="G11" s="231">
        <v>86.4</v>
      </c>
      <c r="H11" s="231">
        <v>51.7</v>
      </c>
      <c r="I11" s="231">
        <v>8.6</v>
      </c>
      <c r="J11" s="231">
        <v>9</v>
      </c>
      <c r="K11" s="200">
        <v>240</v>
      </c>
      <c r="L11" s="200" t="s">
        <v>522</v>
      </c>
      <c r="M11" s="200">
        <v>100</v>
      </c>
      <c r="N11" s="133">
        <v>98.2</v>
      </c>
      <c r="O11" s="569"/>
      <c r="P11" s="99"/>
    </row>
    <row r="12" spans="2:16">
      <c r="B12" s="581" t="str">
        <f>E12</f>
        <v> Keele</v>
      </c>
      <c r="C12" s="453">
        <v>6</v>
      </c>
      <c r="D12" s="133">
        <v>9</v>
      </c>
      <c r="E12" s="136" t="s">
        <v>1804</v>
      </c>
      <c r="F12" s="231">
        <v>88.3</v>
      </c>
      <c r="G12" s="231">
        <v>91.5</v>
      </c>
      <c r="H12" s="231">
        <v>66.1</v>
      </c>
      <c r="I12" s="231">
        <v>7.5</v>
      </c>
      <c r="J12" s="231" t="s">
        <v>522</v>
      </c>
      <c r="K12" s="200">
        <v>174</v>
      </c>
      <c r="L12" s="200" t="s">
        <v>522</v>
      </c>
      <c r="M12" s="200">
        <v>99</v>
      </c>
      <c r="N12" s="133">
        <v>99.7</v>
      </c>
      <c r="O12" s="569"/>
      <c r="P12" s="99"/>
    </row>
    <row r="13" spans="2:16">
      <c r="B13" s="581" t="str">
        <f>E13</f>
        <v> Imperial College</v>
      </c>
      <c r="C13" s="453">
        <v>7</v>
      </c>
      <c r="D13" s="133">
        <v>4</v>
      </c>
      <c r="E13" s="136" t="s">
        <v>1805</v>
      </c>
      <c r="F13" s="231">
        <v>87.3</v>
      </c>
      <c r="G13" s="231">
        <v>88.8</v>
      </c>
      <c r="H13" s="231">
        <v>57.5</v>
      </c>
      <c r="I13" s="231">
        <v>7.6</v>
      </c>
      <c r="J13" s="231">
        <v>8</v>
      </c>
      <c r="K13" s="200">
        <v>193</v>
      </c>
      <c r="L13" s="200" t="s">
        <v>522</v>
      </c>
      <c r="M13" s="200">
        <v>100</v>
      </c>
      <c r="N13" s="133">
        <v>98</v>
      </c>
      <c r="O13" s="569"/>
      <c r="P13" s="99"/>
    </row>
    <row r="14" spans="2:16">
      <c r="B14" s="581" t="str">
        <f>E14</f>
        <v> Oxford</v>
      </c>
      <c r="C14" s="453">
        <v>8</v>
      </c>
      <c r="D14" s="133">
        <v>6</v>
      </c>
      <c r="E14" s="136" t="s">
        <v>1806</v>
      </c>
      <c r="F14" s="231">
        <v>84.8</v>
      </c>
      <c r="G14" s="231" t="s">
        <v>522</v>
      </c>
      <c r="H14" s="231" t="s">
        <v>522</v>
      </c>
      <c r="I14" s="231">
        <v>10.4</v>
      </c>
      <c r="J14" s="231">
        <v>10</v>
      </c>
      <c r="K14" s="200">
        <v>205</v>
      </c>
      <c r="L14" s="200" t="s">
        <v>522</v>
      </c>
      <c r="M14" s="200">
        <v>99</v>
      </c>
      <c r="N14" s="133">
        <v>97.2</v>
      </c>
      <c r="O14" s="569"/>
      <c r="P14" s="99"/>
    </row>
    <row r="15" spans="2:16">
      <c r="B15" s="581" t="str">
        <f>E15</f>
        <v> Glasgow</v>
      </c>
      <c r="C15" s="453">
        <v>9</v>
      </c>
      <c r="D15" s="133">
        <v>10</v>
      </c>
      <c r="E15" s="136" t="s">
        <v>1807</v>
      </c>
      <c r="F15" s="231">
        <v>82.9</v>
      </c>
      <c r="G15" s="231">
        <v>85.8</v>
      </c>
      <c r="H15" s="231">
        <v>59.6</v>
      </c>
      <c r="I15" s="231">
        <v>10.5</v>
      </c>
      <c r="J15" s="231">
        <v>3</v>
      </c>
      <c r="K15" s="200">
        <v>245</v>
      </c>
      <c r="L15" s="200" t="s">
        <v>522</v>
      </c>
      <c r="M15" s="200">
        <v>100</v>
      </c>
      <c r="N15" s="133">
        <v>97.3</v>
      </c>
      <c r="O15" s="569"/>
      <c r="P15" s="99"/>
    </row>
    <row r="16" spans="2:16">
      <c r="B16" s="581" t="str">
        <f>E16</f>
        <v> Brighton Sussex Medical School</v>
      </c>
      <c r="C16" s="453">
        <v>10</v>
      </c>
      <c r="D16" s="133">
        <v>8</v>
      </c>
      <c r="E16" s="136" t="s">
        <v>1808</v>
      </c>
      <c r="F16" s="231">
        <v>82.4</v>
      </c>
      <c r="G16" s="231">
        <v>89.1</v>
      </c>
      <c r="H16" s="231">
        <v>67.5</v>
      </c>
      <c r="I16" s="231" t="s">
        <v>522</v>
      </c>
      <c r="J16" s="231" t="s">
        <v>522</v>
      </c>
      <c r="K16" s="200">
        <v>175</v>
      </c>
      <c r="L16" s="200" t="s">
        <v>522</v>
      </c>
      <c r="M16" s="200">
        <v>99</v>
      </c>
      <c r="N16" s="133">
        <v>97</v>
      </c>
      <c r="O16" s="569"/>
      <c r="P16" s="99"/>
    </row>
    <row r="17" spans="2:16">
      <c r="B17" s="581" t="str">
        <f>E17</f>
        <v> Bristol</v>
      </c>
      <c r="C17" s="453">
        <v>11</v>
      </c>
      <c r="D17" s="133">
        <v>12</v>
      </c>
      <c r="E17" s="136" t="s">
        <v>1809</v>
      </c>
      <c r="F17" s="231">
        <v>80.1</v>
      </c>
      <c r="G17" s="231">
        <v>87.6</v>
      </c>
      <c r="H17" s="231">
        <v>63</v>
      </c>
      <c r="I17" s="231">
        <v>9.5</v>
      </c>
      <c r="J17" s="231">
        <v>6</v>
      </c>
      <c r="K17" s="200">
        <v>189</v>
      </c>
      <c r="L17" s="200" t="s">
        <v>522</v>
      </c>
      <c r="M17" s="200">
        <v>100</v>
      </c>
      <c r="N17" s="133">
        <v>99.2</v>
      </c>
      <c r="O17" s="569"/>
      <c r="P17" s="99"/>
    </row>
    <row r="18" spans="2:16">
      <c r="B18" s="581" t="str">
        <f>E18</f>
        <v> UCL</v>
      </c>
      <c r="C18" s="453">
        <v>12</v>
      </c>
      <c r="D18" s="133">
        <v>18</v>
      </c>
      <c r="E18" s="136" t="s">
        <v>1810</v>
      </c>
      <c r="F18" s="231">
        <v>79.2</v>
      </c>
      <c r="G18" s="231">
        <v>84.5</v>
      </c>
      <c r="H18" s="231">
        <v>55.1</v>
      </c>
      <c r="I18" s="231">
        <v>7.8</v>
      </c>
      <c r="J18" s="231">
        <v>5</v>
      </c>
      <c r="K18" s="200">
        <v>190</v>
      </c>
      <c r="L18" s="200" t="s">
        <v>522</v>
      </c>
      <c r="M18" s="200">
        <v>99</v>
      </c>
      <c r="N18" s="133">
        <v>99.6</v>
      </c>
      <c r="O18" s="569">
        <v>1</v>
      </c>
      <c r="P18" s="99"/>
    </row>
    <row r="19" spans="2:16">
      <c r="B19" s="581" t="str">
        <f>E19</f>
        <v> Queen's, Belfast</v>
      </c>
      <c r="C19" s="453">
        <v>13</v>
      </c>
      <c r="D19" s="133">
        <v>21</v>
      </c>
      <c r="E19" s="136" t="s">
        <v>1811</v>
      </c>
      <c r="F19" s="231">
        <v>78.8</v>
      </c>
      <c r="G19" s="231">
        <v>93.1</v>
      </c>
      <c r="H19" s="231">
        <v>71</v>
      </c>
      <c r="I19" s="231">
        <v>11.5</v>
      </c>
      <c r="J19" s="231">
        <v>3</v>
      </c>
      <c r="K19" s="200">
        <v>193</v>
      </c>
      <c r="L19" s="200" t="s">
        <v>522</v>
      </c>
      <c r="M19" s="200">
        <v>100</v>
      </c>
      <c r="N19" s="133">
        <v>99.2</v>
      </c>
      <c r="O19" s="569"/>
      <c r="P19" s="99"/>
    </row>
    <row r="20" spans="2:16">
      <c r="B20" s="581" t="str">
        <f>E20</f>
        <v> Cardiff</v>
      </c>
      <c r="C20" s="453">
        <v>14</v>
      </c>
      <c r="D20" s="133">
        <v>15</v>
      </c>
      <c r="E20" s="136" t="s">
        <v>1812</v>
      </c>
      <c r="F20" s="231">
        <v>78.4</v>
      </c>
      <c r="G20" s="231">
        <v>88.8</v>
      </c>
      <c r="H20" s="231">
        <v>64.5</v>
      </c>
      <c r="I20" s="231">
        <v>9.8</v>
      </c>
      <c r="J20" s="231">
        <v>7</v>
      </c>
      <c r="K20" s="200">
        <v>191</v>
      </c>
      <c r="L20" s="200" t="s">
        <v>522</v>
      </c>
      <c r="M20" s="200">
        <v>99</v>
      </c>
      <c r="N20" s="133">
        <v>97.5</v>
      </c>
      <c r="O20" s="569"/>
      <c r="P20" s="99"/>
    </row>
    <row r="21" spans="2:16">
      <c r="B21" s="581" t="str">
        <f>E21</f>
        <v> Hull York Medical School</v>
      </c>
      <c r="C21" s="453">
        <v>15</v>
      </c>
      <c r="D21" s="133">
        <v>14</v>
      </c>
      <c r="E21" s="136" t="s">
        <v>1813</v>
      </c>
      <c r="F21" s="231">
        <v>78.1</v>
      </c>
      <c r="G21" s="231">
        <v>79.4</v>
      </c>
      <c r="H21" s="231">
        <v>54.1</v>
      </c>
      <c r="I21" s="231">
        <v>6.1</v>
      </c>
      <c r="J21" s="231">
        <v>9</v>
      </c>
      <c r="K21" s="200">
        <v>167</v>
      </c>
      <c r="L21" s="200" t="s">
        <v>522</v>
      </c>
      <c r="M21" s="200">
        <v>100</v>
      </c>
      <c r="N21" s="133">
        <v>98.5</v>
      </c>
      <c r="O21" s="569"/>
      <c r="P21" s="99"/>
    </row>
    <row r="22" spans="2:16">
      <c r="B22" s="581" t="str">
        <f>E22</f>
        <v> Dundee</v>
      </c>
      <c r="C22" s="453">
        <v>16</v>
      </c>
      <c r="D22" s="133">
        <v>11</v>
      </c>
      <c r="E22" s="136" t="s">
        <v>1814</v>
      </c>
      <c r="F22" s="231">
        <v>76.7</v>
      </c>
      <c r="G22" s="231">
        <v>87.2</v>
      </c>
      <c r="H22" s="231">
        <v>52.6</v>
      </c>
      <c r="I22" s="231">
        <v>11</v>
      </c>
      <c r="J22" s="231">
        <v>4</v>
      </c>
      <c r="K22" s="200">
        <v>250</v>
      </c>
      <c r="L22" s="200" t="s">
        <v>522</v>
      </c>
      <c r="M22" s="200">
        <v>100</v>
      </c>
      <c r="N22" s="133">
        <v>97</v>
      </c>
      <c r="O22" s="569"/>
      <c r="P22" s="99"/>
    </row>
    <row r="23" spans="2:16">
      <c r="B23" s="581" t="str">
        <f>E23</f>
        <v> Leicester</v>
      </c>
      <c r="C23" s="453">
        <v>17</v>
      </c>
      <c r="D23" s="133">
        <v>16</v>
      </c>
      <c r="E23" s="136" t="s">
        <v>1815</v>
      </c>
      <c r="F23" s="231">
        <v>75.5</v>
      </c>
      <c r="G23" s="231">
        <v>90.8</v>
      </c>
      <c r="H23" s="231">
        <v>65.8</v>
      </c>
      <c r="I23" s="231">
        <v>10.4</v>
      </c>
      <c r="J23" s="231">
        <v>4</v>
      </c>
      <c r="K23" s="200">
        <v>168</v>
      </c>
      <c r="L23" s="200" t="s">
        <v>522</v>
      </c>
      <c r="M23" s="200">
        <v>100</v>
      </c>
      <c r="N23" s="133">
        <v>98.8</v>
      </c>
      <c r="O23" s="569"/>
      <c r="P23" s="99"/>
    </row>
    <row r="24" spans="2:16">
      <c r="B24" s="581" t="str">
        <f>E24</f>
        <v> Newcastle</v>
      </c>
      <c r="C24" s="453">
        <v>18</v>
      </c>
      <c r="D24" s="133">
        <v>17</v>
      </c>
      <c r="E24" s="136" t="s">
        <v>1816</v>
      </c>
      <c r="F24" s="231">
        <v>74.1</v>
      </c>
      <c r="G24" s="231">
        <v>86.2</v>
      </c>
      <c r="H24" s="231">
        <v>61.5</v>
      </c>
      <c r="I24" s="231">
        <v>8.7</v>
      </c>
      <c r="J24" s="231">
        <v>8</v>
      </c>
      <c r="K24" s="200">
        <v>180</v>
      </c>
      <c r="L24" s="200" t="s">
        <v>522</v>
      </c>
      <c r="M24" s="200">
        <v>100</v>
      </c>
      <c r="N24" s="133">
        <v>96.2</v>
      </c>
      <c r="O24" s="569"/>
      <c r="P24" s="99"/>
    </row>
    <row r="25" spans="2:16">
      <c r="B25" s="581" t="str">
        <f>E25</f>
        <v> Sunderland</v>
      </c>
      <c r="C25" s="453">
        <v>19</v>
      </c>
      <c r="D25" s="133" t="s">
        <v>522</v>
      </c>
      <c r="E25" s="136" t="s">
        <v>1817</v>
      </c>
      <c r="F25" s="231">
        <v>72.9</v>
      </c>
      <c r="G25" s="231" t="s">
        <v>522</v>
      </c>
      <c r="H25" s="231" t="s">
        <v>522</v>
      </c>
      <c r="I25" s="231">
        <v>9.1</v>
      </c>
      <c r="J25" s="231">
        <v>6</v>
      </c>
      <c r="K25" s="200">
        <v>168</v>
      </c>
      <c r="L25" s="200" t="s">
        <v>522</v>
      </c>
      <c r="M25" s="200" t="s">
        <v>522</v>
      </c>
      <c r="N25" s="133">
        <v>100</v>
      </c>
      <c r="O25" s="569"/>
      <c r="P25" s="99"/>
    </row>
    <row r="26" spans="2:16">
      <c r="B26" s="581" t="str">
        <f>E26</f>
        <v> Liverpool</v>
      </c>
      <c r="C26" s="453">
        <v>20</v>
      </c>
      <c r="D26" s="133">
        <v>13</v>
      </c>
      <c r="E26" s="136" t="s">
        <v>1818</v>
      </c>
      <c r="F26" s="231">
        <v>72.5</v>
      </c>
      <c r="G26" s="231">
        <v>82.4</v>
      </c>
      <c r="H26" s="231">
        <v>54.2</v>
      </c>
      <c r="I26" s="231">
        <v>8.4</v>
      </c>
      <c r="J26" s="231">
        <v>7</v>
      </c>
      <c r="K26" s="200">
        <v>171</v>
      </c>
      <c r="L26" s="200" t="s">
        <v>522</v>
      </c>
      <c r="M26" s="200">
        <v>100</v>
      </c>
      <c r="N26" s="133">
        <v>99.1</v>
      </c>
      <c r="O26" s="569"/>
      <c r="P26" s="99"/>
    </row>
    <row r="27" spans="2:16">
      <c r="B27" s="581" t="str">
        <f>E27</f>
        <v> Leeds</v>
      </c>
      <c r="C27" s="453">
        <v>21</v>
      </c>
      <c r="D27" s="133">
        <v>19</v>
      </c>
      <c r="E27" s="136" t="s">
        <v>1819</v>
      </c>
      <c r="F27" s="231">
        <v>69.2</v>
      </c>
      <c r="G27" s="231">
        <v>84.3</v>
      </c>
      <c r="H27" s="231">
        <v>53.7</v>
      </c>
      <c r="I27" s="231">
        <v>9.1</v>
      </c>
      <c r="J27" s="231">
        <v>4</v>
      </c>
      <c r="K27" s="200">
        <v>175</v>
      </c>
      <c r="L27" s="200" t="s">
        <v>522</v>
      </c>
      <c r="M27" s="200">
        <v>100</v>
      </c>
      <c r="N27" s="133">
        <v>99.2</v>
      </c>
      <c r="O27" s="569"/>
      <c r="P27" s="99"/>
    </row>
    <row r="28" spans="2:16">
      <c r="B28" s="581" t="str">
        <f>E28</f>
        <v> Queen Mary</v>
      </c>
      <c r="C28" s="453">
        <v>22</v>
      </c>
      <c r="D28" s="133">
        <v>20</v>
      </c>
      <c r="E28" s="136" t="s">
        <v>1820</v>
      </c>
      <c r="F28" s="231">
        <v>67.7</v>
      </c>
      <c r="G28" s="231">
        <v>83.3</v>
      </c>
      <c r="H28" s="231">
        <v>56.6</v>
      </c>
      <c r="I28" s="231">
        <v>10.6</v>
      </c>
      <c r="J28" s="231">
        <v>5</v>
      </c>
      <c r="K28" s="200">
        <v>187</v>
      </c>
      <c r="L28" s="200" t="s">
        <v>522</v>
      </c>
      <c r="M28" s="200">
        <v>100</v>
      </c>
      <c r="N28" s="133">
        <v>98</v>
      </c>
      <c r="O28" s="569">
        <v>2</v>
      </c>
      <c r="P28" s="99"/>
    </row>
    <row r="29" spans="2:16">
      <c r="B29" s="581" t="str">
        <f>E29</f>
        <v> UEA</v>
      </c>
      <c r="C29" s="453">
        <v>23</v>
      </c>
      <c r="D29" s="133">
        <v>22</v>
      </c>
      <c r="E29" s="136" t="s">
        <v>1821</v>
      </c>
      <c r="F29" s="231">
        <v>67.5</v>
      </c>
      <c r="G29" s="231">
        <v>79</v>
      </c>
      <c r="H29" s="231">
        <v>50</v>
      </c>
      <c r="I29" s="231">
        <v>7.8</v>
      </c>
      <c r="J29" s="231">
        <v>3</v>
      </c>
      <c r="K29" s="200">
        <v>170</v>
      </c>
      <c r="L29" s="200" t="s">
        <v>522</v>
      </c>
      <c r="M29" s="200">
        <v>100</v>
      </c>
      <c r="N29" s="133">
        <v>99</v>
      </c>
      <c r="O29" s="569"/>
      <c r="P29" s="99"/>
    </row>
    <row r="30" spans="2:16">
      <c r="B30" s="581" t="str">
        <f>E30</f>
        <v> Plymouth</v>
      </c>
      <c r="C30" s="453">
        <v>24</v>
      </c>
      <c r="D30" s="133">
        <v>25</v>
      </c>
      <c r="E30" s="136" t="s">
        <v>1822</v>
      </c>
      <c r="F30" s="231">
        <v>66.7</v>
      </c>
      <c r="G30" s="231">
        <v>88.2</v>
      </c>
      <c r="H30" s="231">
        <v>60.5</v>
      </c>
      <c r="I30" s="231">
        <v>11.4</v>
      </c>
      <c r="J30" s="231">
        <v>4</v>
      </c>
      <c r="K30" s="200">
        <v>170</v>
      </c>
      <c r="L30" s="200" t="s">
        <v>522</v>
      </c>
      <c r="M30" s="200">
        <v>100</v>
      </c>
      <c r="N30" s="133">
        <v>99</v>
      </c>
      <c r="O30" s="569"/>
      <c r="P30" s="99"/>
    </row>
    <row r="31" spans="2:16">
      <c r="B31" s="581" t="str">
        <f>E31</f>
        <v> Sheffield</v>
      </c>
      <c r="C31" s="453">
        <v>25</v>
      </c>
      <c r="D31" s="133">
        <v>31</v>
      </c>
      <c r="E31" s="136" t="s">
        <v>1823</v>
      </c>
      <c r="F31" s="231">
        <v>65.9</v>
      </c>
      <c r="G31" s="231">
        <v>85.6</v>
      </c>
      <c r="H31" s="231">
        <v>58.6</v>
      </c>
      <c r="I31" s="231">
        <v>11.4</v>
      </c>
      <c r="J31" s="231">
        <v>4</v>
      </c>
      <c r="K31" s="200">
        <v>179</v>
      </c>
      <c r="L31" s="200" t="s">
        <v>522</v>
      </c>
      <c r="M31" s="200">
        <v>100</v>
      </c>
      <c r="N31" s="133">
        <v>99.7</v>
      </c>
      <c r="O31" s="569"/>
      <c r="P31" s="99"/>
    </row>
    <row r="32" spans="2:16">
      <c r="B32" s="581" t="str">
        <f>E32</f>
        <v> Birmingham</v>
      </c>
      <c r="C32" s="453">
        <v>26</v>
      </c>
      <c r="D32" s="133">
        <v>27</v>
      </c>
      <c r="E32" s="136" t="s">
        <v>1824</v>
      </c>
      <c r="F32" s="231">
        <v>65.4</v>
      </c>
      <c r="G32" s="231">
        <v>82.6</v>
      </c>
      <c r="H32" s="231">
        <v>58.8</v>
      </c>
      <c r="I32" s="231">
        <v>9.7</v>
      </c>
      <c r="J32" s="231">
        <v>3</v>
      </c>
      <c r="K32" s="200">
        <v>172</v>
      </c>
      <c r="L32" s="200" t="s">
        <v>522</v>
      </c>
      <c r="M32" s="200">
        <v>100</v>
      </c>
      <c r="N32" s="133">
        <v>99.4</v>
      </c>
      <c r="O32" s="569"/>
      <c r="P32" s="99"/>
    </row>
    <row r="33" spans="2:16">
      <c r="B33" s="581" t="str">
        <f>E33</f>
        <v> King's College London</v>
      </c>
      <c r="C33" s="453">
        <v>27</v>
      </c>
      <c r="D33" s="133">
        <v>26</v>
      </c>
      <c r="E33" s="136" t="s">
        <v>1825</v>
      </c>
      <c r="F33" s="231">
        <v>64.6</v>
      </c>
      <c r="G33" s="231">
        <v>82.7</v>
      </c>
      <c r="H33" s="231">
        <v>52.6</v>
      </c>
      <c r="I33" s="231">
        <v>11.3</v>
      </c>
      <c r="J33" s="231">
        <v>7</v>
      </c>
      <c r="K33" s="200">
        <v>181</v>
      </c>
      <c r="L33" s="200" t="s">
        <v>522</v>
      </c>
      <c r="M33" s="200">
        <v>100</v>
      </c>
      <c r="N33" s="133">
        <v>98.9</v>
      </c>
      <c r="O33" s="569">
        <v>3</v>
      </c>
      <c r="P33" s="99"/>
    </row>
    <row r="34" spans="2:16">
      <c r="B34" s="581" t="str">
        <f>E34</f>
        <v> Lancaster</v>
      </c>
      <c r="C34" s="453">
        <v>28</v>
      </c>
      <c r="D34" s="133">
        <v>24</v>
      </c>
      <c r="E34" s="136" t="s">
        <v>1826</v>
      </c>
      <c r="F34" s="231">
        <v>64.3</v>
      </c>
      <c r="G34" s="231">
        <v>90.7</v>
      </c>
      <c r="H34" s="231">
        <v>70.7</v>
      </c>
      <c r="I34" s="231">
        <v>13.6</v>
      </c>
      <c r="J34" s="231">
        <v>3</v>
      </c>
      <c r="K34" s="200">
        <v>175</v>
      </c>
      <c r="L34" s="200" t="s">
        <v>522</v>
      </c>
      <c r="M34" s="200">
        <v>100</v>
      </c>
      <c r="N34" s="133">
        <v>97</v>
      </c>
      <c r="O34" s="569"/>
      <c r="P34" s="99"/>
    </row>
    <row r="35" spans="2:16">
      <c r="B35" s="581" t="str">
        <f>E35</f>
        <v> Warwick</v>
      </c>
      <c r="C35" s="453">
        <v>29</v>
      </c>
      <c r="D35" s="133">
        <v>29</v>
      </c>
      <c r="E35" s="136" t="s">
        <v>1827</v>
      </c>
      <c r="F35" s="231">
        <v>62.3</v>
      </c>
      <c r="G35" s="231">
        <v>78.8</v>
      </c>
      <c r="H35" s="231">
        <v>60.2</v>
      </c>
      <c r="I35" s="231">
        <v>9.7</v>
      </c>
      <c r="J35" s="231">
        <v>5</v>
      </c>
      <c r="K35" s="200">
        <v>144</v>
      </c>
      <c r="L35" s="200" t="s">
        <v>522</v>
      </c>
      <c r="M35" s="200">
        <v>100</v>
      </c>
      <c r="N35" s="133">
        <v>96.9</v>
      </c>
      <c r="O35" s="569"/>
      <c r="P35" s="99"/>
    </row>
    <row r="36" spans="2:17">
      <c r="B36" s="581" t="str">
        <f>E36</f>
        <v> Southampton</v>
      </c>
      <c r="C36" s="453">
        <v>30</v>
      </c>
      <c r="D36" s="133">
        <v>28</v>
      </c>
      <c r="E36" s="136" t="s">
        <v>1828</v>
      </c>
      <c r="F36" s="231">
        <v>62</v>
      </c>
      <c r="G36" s="231">
        <v>76.3</v>
      </c>
      <c r="H36" s="231">
        <v>51.6</v>
      </c>
      <c r="I36" s="231">
        <v>8.8</v>
      </c>
      <c r="J36" s="231">
        <v>5</v>
      </c>
      <c r="K36" s="200">
        <v>169</v>
      </c>
      <c r="L36" s="200" t="s">
        <v>522</v>
      </c>
      <c r="M36" s="200">
        <v>100</v>
      </c>
      <c r="N36" s="133">
        <v>98.4</v>
      </c>
      <c r="O36" s="569">
        <v>4</v>
      </c>
      <c r="P36" s="243"/>
      <c r="Q36" s="141"/>
    </row>
    <row r="37" spans="2:16">
      <c r="B37" s="581" t="str">
        <f>E37</f>
        <v> Manchester</v>
      </c>
      <c r="C37" s="453">
        <v>31</v>
      </c>
      <c r="D37" s="133">
        <v>30</v>
      </c>
      <c r="E37" s="136" t="s">
        <v>1829</v>
      </c>
      <c r="F37" s="231">
        <v>61.8</v>
      </c>
      <c r="G37" s="231">
        <v>74.4</v>
      </c>
      <c r="H37" s="231">
        <v>55.7</v>
      </c>
      <c r="I37" s="231">
        <v>10.1</v>
      </c>
      <c r="J37" s="231">
        <v>5</v>
      </c>
      <c r="K37" s="200">
        <v>176</v>
      </c>
      <c r="L37" s="200" t="s">
        <v>522</v>
      </c>
      <c r="M37" s="200">
        <v>100</v>
      </c>
      <c r="N37" s="133">
        <v>99.2</v>
      </c>
      <c r="O37" s="569"/>
      <c r="P37" s="99"/>
    </row>
    <row r="38" spans="2:16">
      <c r="B38" s="581" t="str">
        <f>E38</f>
        <v> Exeter</v>
      </c>
      <c r="C38" s="453">
        <v>32</v>
      </c>
      <c r="D38" s="133">
        <v>23</v>
      </c>
      <c r="E38" s="136" t="s">
        <v>1830</v>
      </c>
      <c r="F38" s="231">
        <v>60.6</v>
      </c>
      <c r="G38" s="231">
        <v>82.4</v>
      </c>
      <c r="H38" s="231">
        <v>53.8</v>
      </c>
      <c r="I38" s="231">
        <v>10.2</v>
      </c>
      <c r="J38" s="231">
        <v>4</v>
      </c>
      <c r="K38" s="200">
        <v>168</v>
      </c>
      <c r="L38" s="200" t="s">
        <v>522</v>
      </c>
      <c r="M38" s="200">
        <v>100</v>
      </c>
      <c r="N38" s="133">
        <v>98.4</v>
      </c>
      <c r="O38" s="569"/>
      <c r="P38" s="99"/>
    </row>
    <row r="39" spans="2:16">
      <c r="B39" s="581" t="str">
        <f>E39</f>
        <v> Buckingham</v>
      </c>
      <c r="C39" s="584">
        <v>33</v>
      </c>
      <c r="D39" s="133">
        <v>33</v>
      </c>
      <c r="E39" s="430" t="s">
        <v>1831</v>
      </c>
      <c r="F39" s="479">
        <v>54.8</v>
      </c>
      <c r="G39" s="479">
        <v>79.3</v>
      </c>
      <c r="H39" s="479">
        <v>46.6</v>
      </c>
      <c r="I39" s="479" t="s">
        <v>522</v>
      </c>
      <c r="J39" s="479" t="s">
        <v>522</v>
      </c>
      <c r="K39" s="480">
        <v>147</v>
      </c>
      <c r="L39" s="480" t="s">
        <v>522</v>
      </c>
      <c r="M39" s="480">
        <v>100</v>
      </c>
      <c r="N39" s="251">
        <v>95.6</v>
      </c>
      <c r="O39" s="569"/>
      <c r="P39" s="99"/>
    </row>
    <row r="40" spans="2:16" s="141" customFormat="1">
      <c r="B40" s="581" t="str">
        <f>E40</f>
        <v> Nottingham</v>
      </c>
      <c r="C40" s="584">
        <v>34</v>
      </c>
      <c r="D40" s="133">
        <v>34</v>
      </c>
      <c r="E40" s="430" t="s">
        <v>1832</v>
      </c>
      <c r="F40" s="479">
        <v>51.3</v>
      </c>
      <c r="G40" s="479">
        <v>80.9</v>
      </c>
      <c r="H40" s="479">
        <v>38.3</v>
      </c>
      <c r="I40" s="479">
        <v>10.7</v>
      </c>
      <c r="J40" s="479">
        <v>4</v>
      </c>
      <c r="K40" s="480">
        <v>167</v>
      </c>
      <c r="L40" s="479" t="s">
        <v>522</v>
      </c>
      <c r="M40" s="480">
        <v>100</v>
      </c>
      <c r="N40" s="251">
        <v>98.4</v>
      </c>
      <c r="O40" s="569">
        <v>5</v>
      </c>
      <c r="P40" s="243"/>
    </row>
    <row r="41" spans="2:16">
      <c r="B41" s="581" t="str">
        <f>E41</f>
        <v>St George's</v>
      </c>
      <c r="C41" s="720">
        <v>35</v>
      </c>
      <c r="D41" s="721">
        <v>35</v>
      </c>
      <c r="E41" s="722" t="s">
        <v>953</v>
      </c>
      <c r="F41" s="723">
        <v>48.2</v>
      </c>
      <c r="G41" s="723">
        <v>75.3</v>
      </c>
      <c r="H41" s="723">
        <v>43.3</v>
      </c>
      <c r="I41" s="723">
        <v>12.2</v>
      </c>
      <c r="J41" s="723">
        <v>4</v>
      </c>
      <c r="K41" s="724">
        <v>177</v>
      </c>
      <c r="L41" s="724" t="s">
        <v>522</v>
      </c>
      <c r="M41" s="724">
        <v>100</v>
      </c>
      <c r="N41" s="721">
        <v>98.4</v>
      </c>
      <c r="O41" s="719">
        <v>6</v>
      </c>
      <c r="P41" s="99"/>
    </row>
    <row r="42" spans="2:16" s="141" customFormat="1">
      <c r="B42" s="581" t="str">
        <f>E42</f>
        <v> Aston</v>
      </c>
      <c r="C42" s="453">
        <v>36</v>
      </c>
      <c r="D42" s="133">
        <v>32</v>
      </c>
      <c r="E42" s="136" t="s">
        <v>1833</v>
      </c>
      <c r="F42" s="231">
        <v>41.9</v>
      </c>
      <c r="G42" s="231" t="s">
        <v>522</v>
      </c>
      <c r="H42" s="231" t="s">
        <v>522</v>
      </c>
      <c r="I42" s="231">
        <v>14.2</v>
      </c>
      <c r="J42" s="231">
        <v>4</v>
      </c>
      <c r="K42" s="200">
        <v>162</v>
      </c>
      <c r="L42" s="200" t="s">
        <v>522</v>
      </c>
      <c r="M42" s="200" t="s">
        <v>522</v>
      </c>
      <c r="N42" s="133">
        <v>97</v>
      </c>
      <c r="O42" s="569"/>
      <c r="P42" s="243"/>
    </row>
    <row r="43" spans="2:16" s="141" customFormat="1">
      <c r="B43" s="581" t="str">
        <f>E43</f>
        <v> Central Lancashire</v>
      </c>
      <c r="C43" s="585">
        <v>37</v>
      </c>
      <c r="D43" s="454">
        <v>37</v>
      </c>
      <c r="E43" s="486" t="s">
        <v>1834</v>
      </c>
      <c r="F43" s="487">
        <v>36.2</v>
      </c>
      <c r="G43" s="487">
        <v>69.3</v>
      </c>
      <c r="H43" s="487">
        <v>52</v>
      </c>
      <c r="I43" s="487">
        <v>13.4</v>
      </c>
      <c r="J43" s="487">
        <v>3</v>
      </c>
      <c r="K43" s="488">
        <v>151</v>
      </c>
      <c r="L43" s="487" t="s">
        <v>522</v>
      </c>
      <c r="M43" s="488" t="s">
        <v>522</v>
      </c>
      <c r="N43" s="489">
        <v>90.6</v>
      </c>
      <c r="O43" s="626"/>
      <c r="P43" s="243"/>
    </row>
    <row r="44" spans="2:16" s="141" customFormat="1">
      <c r="B44" s="581"/>
      <c r="C44" s="90"/>
      <c r="D44" s="185"/>
      <c r="E44" s="92"/>
      <c r="F44" s="707"/>
      <c r="G44" s="707"/>
      <c r="H44" s="707"/>
      <c r="I44" s="707"/>
      <c r="J44" s="707"/>
      <c r="K44" s="717"/>
      <c r="L44" s="707"/>
      <c r="M44" s="717"/>
      <c r="N44" s="90"/>
      <c r="O44" s="718"/>
      <c r="P44" s="243"/>
    </row>
    <row r="45" spans="2:16" ht="17.25" thickBot="1">
      <c r="B45" s="103"/>
      <c r="C45" s="221" t="s">
        <v>1836</v>
      </c>
      <c r="D45" s="101"/>
      <c r="E45" s="100"/>
      <c r="F45" s="100"/>
      <c r="G45" s="100"/>
      <c r="H45" s="100"/>
      <c r="I45" s="59"/>
      <c r="J45" s="100"/>
      <c r="K45" s="100"/>
      <c r="L45" s="100"/>
      <c r="M45" s="100"/>
      <c r="N45" s="100"/>
      <c r="O45" s="100"/>
      <c r="P45" s="104"/>
    </row>
    <row r="46" spans="2:16">
      <c r="B46" s="96"/>
      <c r="C46" s="44"/>
      <c r="D46" s="44"/>
      <c r="E46" s="96"/>
      <c r="F46" s="96"/>
      <c r="G46" s="96"/>
      <c r="H46" s="96"/>
      <c r="I46" s="55"/>
      <c r="J46" s="96"/>
      <c r="K46" s="96"/>
      <c r="L46" s="96"/>
      <c r="M46" s="96"/>
      <c r="N46" s="96"/>
      <c r="O46" s="96"/>
      <c r="P46" s="96"/>
    </row>
    <row r="47" spans="2:16">
      <c r="B47" s="96"/>
      <c r="C47" s="242" t="s">
        <v>254</v>
      </c>
      <c r="D47" s="73"/>
      <c r="E47" s="119"/>
      <c r="F47" s="120"/>
      <c r="G47" s="120"/>
      <c r="H47" s="120"/>
      <c r="I47" s="120"/>
      <c r="J47" s="120"/>
      <c r="K47" s="120"/>
      <c r="L47" s="120"/>
      <c r="M47" s="96"/>
      <c r="N47" s="96"/>
      <c r="O47" s="96"/>
      <c r="P47" s="96"/>
    </row>
    <row r="48" spans="2:16">
      <c r="B48" s="96"/>
      <c r="C48" s="207" t="s">
        <v>1840</v>
      </c>
      <c r="D48" s="96"/>
      <c r="E48" s="52"/>
      <c r="F48" s="120"/>
      <c r="G48" s="120"/>
      <c r="H48" s="120"/>
      <c r="I48" s="120"/>
      <c r="J48" s="120"/>
      <c r="K48" s="120"/>
      <c r="L48" s="120"/>
      <c r="M48" s="96"/>
      <c r="N48" s="96"/>
      <c r="O48" s="96"/>
      <c r="P48" s="96"/>
    </row>
    <row r="49" spans="2:16">
      <c r="B49" s="96"/>
      <c r="C49" s="242" t="s">
        <v>255</v>
      </c>
      <c r="D49" s="73"/>
      <c r="E49" s="119"/>
      <c r="F49" s="120"/>
      <c r="G49" s="120"/>
      <c r="H49" s="120"/>
      <c r="I49" s="120"/>
      <c r="J49" s="120"/>
      <c r="K49" s="120"/>
      <c r="L49" s="120"/>
      <c r="M49" s="96"/>
      <c r="N49" s="96"/>
      <c r="O49" s="96"/>
      <c r="P49" s="96"/>
    </row>
    <row r="50" spans="2:16">
      <c r="B50" s="96"/>
      <c r="C50" s="207" t="s">
        <v>1841</v>
      </c>
      <c r="D50" s="96"/>
      <c r="E50" s="52"/>
      <c r="F50" s="120"/>
      <c r="G50" s="120"/>
      <c r="H50" s="120"/>
      <c r="I50" s="120"/>
      <c r="J50" s="120"/>
      <c r="K50" s="120"/>
      <c r="L50" s="120"/>
      <c r="M50" s="96"/>
      <c r="N50" s="96"/>
      <c r="O50" s="96"/>
      <c r="P50" s="96"/>
    </row>
    <row r="51" spans="2:16">
      <c r="B51" s="96"/>
      <c r="C51" s="240" t="s">
        <v>256</v>
      </c>
      <c r="D51" s="74"/>
      <c r="E51" s="119"/>
      <c r="F51" s="120"/>
      <c r="G51" s="120"/>
      <c r="H51" s="120"/>
      <c r="I51" s="120"/>
      <c r="J51" s="120"/>
      <c r="K51" s="120"/>
      <c r="L51" s="120"/>
      <c r="M51" s="96"/>
      <c r="N51" s="96"/>
      <c r="O51" s="96"/>
      <c r="P51" s="96"/>
    </row>
    <row r="52" spans="2:16">
      <c r="B52" s="96"/>
      <c r="C52" s="207" t="s">
        <v>653</v>
      </c>
      <c r="D52" s="96"/>
      <c r="E52" s="52"/>
      <c r="F52" s="120"/>
      <c r="G52" s="120"/>
      <c r="H52" s="120"/>
      <c r="I52" s="120"/>
      <c r="J52" s="120"/>
      <c r="K52" s="120"/>
      <c r="L52" s="120"/>
      <c r="M52" s="96"/>
      <c r="N52" s="96"/>
      <c r="O52" s="96"/>
      <c r="P52" s="96"/>
    </row>
    <row r="53" spans="2:16">
      <c r="B53" s="96"/>
      <c r="C53" s="207" t="s">
        <v>1838</v>
      </c>
      <c r="D53" s="96"/>
      <c r="E53" s="52"/>
      <c r="F53" s="120"/>
      <c r="G53" s="120"/>
      <c r="H53" s="120"/>
      <c r="I53" s="120"/>
      <c r="J53" s="120"/>
      <c r="K53" s="120"/>
      <c r="L53" s="120"/>
      <c r="M53" s="96"/>
      <c r="N53" s="96"/>
      <c r="O53" s="96"/>
      <c r="P53" s="96"/>
    </row>
    <row r="54" spans="2:16">
      <c r="B54" s="96"/>
      <c r="C54" s="240" t="s">
        <v>257</v>
      </c>
      <c r="D54" s="74"/>
      <c r="E54" s="119"/>
      <c r="F54" s="120"/>
      <c r="G54" s="120"/>
      <c r="H54" s="120"/>
      <c r="I54" s="120"/>
      <c r="J54" s="120"/>
      <c r="K54" s="120"/>
      <c r="L54" s="120"/>
      <c r="M54" s="96"/>
      <c r="N54" s="96"/>
      <c r="O54" s="96"/>
      <c r="P54" s="96"/>
    </row>
    <row r="55" spans="2:16">
      <c r="B55" s="96"/>
      <c r="C55" s="207" t="s">
        <v>258</v>
      </c>
      <c r="D55" s="96"/>
      <c r="E55" s="52"/>
      <c r="F55" s="120"/>
      <c r="G55" s="120"/>
      <c r="H55" s="120"/>
      <c r="I55" s="120"/>
      <c r="J55" s="120"/>
      <c r="K55" s="120"/>
      <c r="L55" s="120"/>
      <c r="M55" s="96"/>
      <c r="N55" s="96"/>
      <c r="O55" s="96"/>
      <c r="P55" s="96"/>
    </row>
    <row r="56" spans="2:16">
      <c r="B56" s="96"/>
      <c r="C56" s="207" t="s">
        <v>259</v>
      </c>
      <c r="D56" s="96"/>
      <c r="E56" s="52"/>
      <c r="F56" s="120"/>
      <c r="G56" s="120"/>
      <c r="H56" s="120"/>
      <c r="I56" s="120"/>
      <c r="J56" s="120"/>
      <c r="K56" s="120"/>
      <c r="L56" s="120"/>
      <c r="M56" s="96"/>
      <c r="N56" s="96"/>
      <c r="O56" s="96"/>
      <c r="P56" s="96"/>
    </row>
    <row r="57" spans="2:16">
      <c r="B57" s="96"/>
      <c r="C57" s="207" t="s">
        <v>1839</v>
      </c>
      <c r="D57" s="96"/>
      <c r="E57" s="52"/>
      <c r="F57" s="120"/>
      <c r="G57" s="120"/>
      <c r="H57" s="120"/>
      <c r="I57" s="120"/>
      <c r="J57" s="120"/>
      <c r="K57" s="120"/>
      <c r="L57" s="120"/>
      <c r="M57" s="96"/>
      <c r="N57" s="96"/>
      <c r="O57" s="96"/>
      <c r="P57" s="96"/>
    </row>
    <row r="58" spans="2:16">
      <c r="B58" s="96"/>
      <c r="C58" s="240" t="s">
        <v>260</v>
      </c>
      <c r="D58" s="74"/>
      <c r="E58" s="119"/>
      <c r="F58" s="120"/>
      <c r="G58" s="120"/>
      <c r="H58" s="120"/>
      <c r="I58" s="120"/>
      <c r="J58" s="120"/>
      <c r="K58" s="120"/>
      <c r="L58" s="120"/>
      <c r="M58" s="96"/>
      <c r="N58" s="96"/>
      <c r="O58" s="96"/>
      <c r="P58" s="96"/>
    </row>
    <row r="59" spans="2:16">
      <c r="B59" s="96"/>
      <c r="C59" s="207" t="s">
        <v>1837</v>
      </c>
      <c r="D59" s="96"/>
      <c r="E59" s="52"/>
      <c r="F59" s="120"/>
      <c r="G59" s="120"/>
      <c r="H59" s="120"/>
      <c r="I59" s="120"/>
      <c r="J59" s="120"/>
      <c r="K59" s="120"/>
      <c r="L59" s="120"/>
      <c r="M59" s="96"/>
      <c r="N59" s="96"/>
      <c r="O59" s="96"/>
      <c r="P59" s="96"/>
    </row>
    <row r="60" spans="2:12">
      <c r="B60" s="96"/>
      <c r="C60" s="240" t="s">
        <v>261</v>
      </c>
      <c r="D60" s="74"/>
      <c r="E60" s="119"/>
      <c r="F60" s="120"/>
      <c r="G60" s="120"/>
      <c r="H60" s="120"/>
      <c r="I60" s="120"/>
      <c r="J60" s="120"/>
      <c r="K60" s="120"/>
      <c r="L60" s="120"/>
    </row>
    <row r="61" spans="2:12">
      <c r="B61" s="96"/>
      <c r="C61" s="207" t="s">
        <v>262</v>
      </c>
      <c r="D61" s="96"/>
      <c r="E61" s="52"/>
      <c r="F61" s="120"/>
      <c r="G61" s="120"/>
      <c r="H61" s="120"/>
      <c r="I61" s="120"/>
      <c r="J61" s="120"/>
      <c r="K61" s="120"/>
      <c r="L61" s="120"/>
    </row>
    <row r="62" spans="2:12">
      <c r="B62" s="96"/>
      <c r="C62" s="207" t="s">
        <v>263</v>
      </c>
      <c r="D62" s="96"/>
      <c r="E62" s="52"/>
      <c r="F62" s="120"/>
      <c r="G62" s="120"/>
      <c r="H62" s="120"/>
      <c r="I62" s="120"/>
      <c r="J62" s="120"/>
      <c r="K62" s="120"/>
      <c r="L62" s="120"/>
    </row>
    <row r="63" spans="2:12">
      <c r="B63" s="96"/>
      <c r="C63" s="207" t="s">
        <v>1842</v>
      </c>
      <c r="D63" s="96"/>
      <c r="E63" s="52"/>
      <c r="F63" s="120"/>
      <c r="G63" s="120"/>
      <c r="H63" s="120"/>
      <c r="I63" s="120"/>
      <c r="J63" s="120"/>
      <c r="K63" s="120"/>
      <c r="L63" s="120"/>
    </row>
    <row r="64" spans="2:12">
      <c r="B64" s="96"/>
      <c r="C64" s="240" t="s">
        <v>1132</v>
      </c>
      <c r="D64" s="74"/>
      <c r="E64" s="119"/>
      <c r="F64" s="120"/>
      <c r="G64" s="120"/>
      <c r="H64" s="120"/>
      <c r="I64" s="120"/>
      <c r="J64" s="120"/>
      <c r="K64" s="120"/>
      <c r="L64" s="120"/>
    </row>
    <row r="65" spans="2:12">
      <c r="B65" s="96"/>
      <c r="C65" s="207" t="s">
        <v>1133</v>
      </c>
      <c r="D65" s="96"/>
      <c r="E65" s="52"/>
      <c r="F65" s="120"/>
      <c r="G65" s="120"/>
      <c r="H65" s="120"/>
      <c r="I65" s="120"/>
      <c r="J65" s="120"/>
      <c r="K65" s="120"/>
      <c r="L65" s="120"/>
    </row>
    <row r="66" spans="2:12">
      <c r="B66" s="96"/>
      <c r="C66" s="1" t="s">
        <v>1134</v>
      </c>
      <c r="D66" s="96"/>
      <c r="E66" s="52"/>
      <c r="F66" s="120"/>
      <c r="G66" s="120"/>
      <c r="H66" s="120"/>
      <c r="I66" s="120"/>
      <c r="J66" s="120"/>
      <c r="K66" s="120"/>
      <c r="L66" s="120"/>
    </row>
    <row r="67" spans="2:12">
      <c r="B67" s="96"/>
      <c r="C67" s="207" t="s">
        <v>1843</v>
      </c>
      <c r="E67" s="96"/>
      <c r="F67" s="96"/>
      <c r="G67" s="96"/>
      <c r="H67" s="96"/>
      <c r="I67" s="96"/>
      <c r="J67" s="96"/>
      <c r="K67" s="96"/>
      <c r="L67" s="96"/>
    </row>
    <row r="68" spans="3:12">
      <c r="C68" s="1" t="s">
        <v>1844</v>
      </c>
      <c r="E68" s="96"/>
      <c r="F68" s="96"/>
      <c r="G68" s="96"/>
      <c r="H68" s="96"/>
      <c r="I68" s="96"/>
      <c r="J68" s="96"/>
      <c r="K68" s="96"/>
      <c r="L68" s="96"/>
    </row>
    <row r="69" spans="3:12">
      <c r="C69" s="141" t="s">
        <v>1845</v>
      </c>
      <c r="D69" s="96"/>
      <c r="E69" s="96"/>
      <c r="F69" s="96"/>
      <c r="G69" s="96"/>
      <c r="H69" s="96"/>
      <c r="I69" s="96"/>
      <c r="J69" s="96"/>
      <c r="K69" s="96"/>
      <c r="L69" s="96"/>
    </row>
    <row r="70" spans="4:12">
      <c r="D70" s="96"/>
      <c r="E70" s="96"/>
      <c r="F70" s="96"/>
      <c r="G70" s="96"/>
      <c r="H70" s="96"/>
      <c r="I70" s="96"/>
      <c r="J70" s="96"/>
      <c r="K70" s="96"/>
      <c r="L70" s="96"/>
    </row>
    <row r="71" spans="3:12">
      <c r="C71" s="96"/>
      <c r="D71" s="96"/>
      <c r="E71" s="96"/>
      <c r="F71" s="96"/>
      <c r="G71" s="96"/>
      <c r="H71" s="96"/>
      <c r="I71" s="96"/>
      <c r="J71" s="96"/>
      <c r="K71" s="96"/>
      <c r="L71" s="96"/>
    </row>
    <row r="72" spans="3:12">
      <c r="C72" s="96"/>
      <c r="D72" s="96"/>
      <c r="E72" s="96"/>
      <c r="F72" s="96"/>
      <c r="G72" s="96"/>
      <c r="H72" s="96"/>
      <c r="I72" s="96"/>
      <c r="J72" s="96"/>
      <c r="K72" s="96"/>
      <c r="L72" s="96"/>
    </row>
    <row r="73" spans="3:12">
      <c r="C73" s="96"/>
      <c r="D73" s="96"/>
      <c r="E73" s="96"/>
      <c r="F73" s="96"/>
      <c r="G73" s="96"/>
      <c r="H73" s="96"/>
      <c r="I73" s="96"/>
      <c r="J73" s="96"/>
      <c r="K73" s="96"/>
      <c r="L73" s="96"/>
    </row>
    <row r="74" spans="3:12">
      <c r="C74" s="96"/>
      <c r="D74" s="96"/>
      <c r="E74" s="96"/>
      <c r="F74" s="96"/>
      <c r="G74" s="96"/>
      <c r="H74" s="96"/>
      <c r="I74" s="96"/>
      <c r="J74" s="96"/>
      <c r="K74" s="96"/>
      <c r="L74" s="96"/>
    </row>
    <row r="75" spans="3:12">
      <c r="C75" s="96"/>
      <c r="D75" s="96"/>
      <c r="E75" s="96"/>
      <c r="F75" s="96"/>
      <c r="G75" s="96"/>
      <c r="H75" s="96"/>
      <c r="I75" s="96"/>
      <c r="J75" s="96"/>
      <c r="K75" s="96"/>
      <c r="L75" s="96"/>
    </row>
    <row r="76" spans="3:12">
      <c r="C76" s="96"/>
      <c r="D76" s="96"/>
      <c r="E76" s="96"/>
      <c r="F76" s="96"/>
      <c r="G76" s="96"/>
      <c r="H76" s="96"/>
      <c r="I76" s="96"/>
      <c r="J76" s="96"/>
      <c r="K76" s="96"/>
      <c r="L76" s="96"/>
    </row>
    <row r="77" spans="3:12">
      <c r="C77" s="96"/>
      <c r="D77" s="96"/>
      <c r="E77" s="96"/>
      <c r="F77" s="96"/>
      <c r="G77" s="96"/>
      <c r="H77" s="96"/>
      <c r="I77" s="96"/>
      <c r="J77" s="96"/>
      <c r="K77" s="96"/>
      <c r="L77" s="96"/>
    </row>
    <row r="78" spans="3:12">
      <c r="C78" s="96"/>
      <c r="D78" s="96"/>
      <c r="E78" s="96"/>
      <c r="F78" s="96"/>
      <c r="G78" s="96"/>
      <c r="H78" s="96"/>
      <c r="I78" s="96"/>
      <c r="J78" s="96"/>
      <c r="K78" s="96"/>
      <c r="L78" s="96"/>
    </row>
    <row r="79" spans="3:12">
      <c r="C79" s="96"/>
      <c r="D79" s="96"/>
      <c r="E79" s="96"/>
      <c r="F79" s="96"/>
      <c r="G79" s="96"/>
      <c r="H79" s="96"/>
      <c r="I79" s="96"/>
      <c r="J79" s="96"/>
      <c r="K79" s="96"/>
      <c r="L79" s="96"/>
    </row>
    <row r="80" spans="3:12">
      <c r="C80" s="96"/>
      <c r="D80" s="96"/>
      <c r="E80" s="96"/>
      <c r="F80" s="96"/>
      <c r="G80" s="96"/>
      <c r="H80" s="96"/>
      <c r="I80" s="96"/>
      <c r="J80" s="96"/>
      <c r="K80" s="96"/>
      <c r="L80" s="96"/>
    </row>
    <row r="81" spans="3:12">
      <c r="C81" s="96"/>
      <c r="D81" s="96"/>
      <c r="E81" s="96"/>
      <c r="F81" s="96"/>
      <c r="G81" s="96"/>
      <c r="H81" s="96"/>
      <c r="I81" s="96"/>
      <c r="J81" s="96"/>
      <c r="K81" s="96"/>
      <c r="L81" s="96"/>
    </row>
    <row r="82" spans="3:12">
      <c r="C82" s="96"/>
      <c r="D82" s="96"/>
      <c r="E82" s="96"/>
      <c r="F82" s="96"/>
      <c r="G82" s="96"/>
      <c r="H82" s="96"/>
      <c r="I82" s="96"/>
      <c r="J82" s="96"/>
      <c r="K82" s="96"/>
      <c r="L82" s="96"/>
    </row>
    <row r="83" spans="3:12">
      <c r="C83" s="96"/>
      <c r="D83" s="96"/>
      <c r="E83" s="96"/>
      <c r="F83" s="96"/>
      <c r="G83" s="96"/>
      <c r="H83" s="96"/>
      <c r="I83" s="96"/>
      <c r="J83" s="96"/>
      <c r="K83" s="96"/>
      <c r="L83" s="96"/>
    </row>
    <row r="84" spans="3:12">
      <c r="C84" s="96"/>
      <c r="D84" s="96"/>
      <c r="E84" s="96"/>
      <c r="F84" s="96"/>
      <c r="G84" s="96"/>
      <c r="H84" s="96"/>
      <c r="I84" s="96"/>
      <c r="J84" s="96"/>
      <c r="K84" s="96"/>
      <c r="L84" s="96"/>
    </row>
    <row r="85" spans="3:12">
      <c r="C85" s="96"/>
      <c r="D85" s="96"/>
      <c r="E85" s="96"/>
      <c r="F85" s="96"/>
      <c r="G85" s="96"/>
      <c r="H85" s="96"/>
      <c r="I85" s="96"/>
      <c r="J85" s="96"/>
      <c r="K85" s="96"/>
      <c r="L85" s="96"/>
    </row>
    <row r="86" spans="3:12">
      <c r="C86" s="96"/>
      <c r="D86" s="96"/>
      <c r="E86" s="96"/>
      <c r="F86" s="96"/>
      <c r="G86" s="96"/>
      <c r="H86" s="96"/>
      <c r="I86" s="96"/>
      <c r="J86" s="96"/>
      <c r="K86" s="96"/>
      <c r="L86" s="96"/>
    </row>
    <row r="87" spans="3:12">
      <c r="C87" s="96"/>
      <c r="D87" s="96"/>
      <c r="E87" s="96"/>
      <c r="F87" s="96"/>
      <c r="G87" s="96"/>
      <c r="H87" s="96"/>
      <c r="I87" s="96"/>
      <c r="J87" s="96"/>
      <c r="K87" s="96"/>
      <c r="L87" s="96"/>
    </row>
    <row r="88" spans="3:12">
      <c r="C88" s="96"/>
      <c r="D88" s="96"/>
      <c r="E88" s="96"/>
      <c r="F88" s="96"/>
      <c r="G88" s="96"/>
      <c r="H88" s="96"/>
      <c r="I88" s="96"/>
      <c r="J88" s="96"/>
      <c r="K88" s="96"/>
      <c r="L88" s="96"/>
    </row>
    <row r="89" spans="3:12">
      <c r="C89" s="96"/>
      <c r="D89" s="96"/>
      <c r="E89" s="96"/>
      <c r="F89" s="96"/>
      <c r="G89" s="96"/>
      <c r="H89" s="96"/>
      <c r="I89" s="96"/>
      <c r="J89" s="96"/>
      <c r="K89" s="96"/>
      <c r="L89" s="96"/>
    </row>
    <row r="90" spans="3:12">
      <c r="C90" s="96"/>
      <c r="D90" s="96"/>
      <c r="E90" s="96"/>
      <c r="F90" s="96"/>
      <c r="G90" s="96"/>
      <c r="H90" s="96"/>
      <c r="I90" s="96"/>
      <c r="J90" s="96"/>
      <c r="K90" s="96"/>
      <c r="L90" s="96"/>
    </row>
    <row r="91" spans="3:12">
      <c r="C91" s="96"/>
      <c r="D91" s="96"/>
      <c r="E91" s="96"/>
      <c r="F91" s="96"/>
      <c r="G91" s="96"/>
      <c r="H91" s="96"/>
      <c r="I91" s="96"/>
      <c r="J91" s="96"/>
      <c r="K91" s="96"/>
      <c r="L91" s="96"/>
    </row>
  </sheetData>
  <autoFilter ref="C6:O43">
    <sortState ref="C7:O43">
      <sortCondition descending="1" ref="F7:F43"/>
    </sortState>
  </autoFilter>
  <mergeCells count="3">
    <mergeCell ref="C3:O3"/>
    <mergeCell ref="C4:F4"/>
    <mergeCell ref="G4:O4"/>
  </mergeCells>
  <hyperlinks>
    <hyperlink ref="C5" location="Contents!A1" display="Click here to return to contents"/>
  </hyperlinks>
  <pageMargins left="0.7" right="0.7" top="0.75" bottom="0.75" header="0.3" footer="0.3"/>
  <pageSetup paperSize="9" scale="69" orientation="landscape"/>
  <headerFooter scaleWithDoc="1" alignWithMargins="0" differentFirst="0" differentOddEven="0"/>
  <extLst/>
</worksheet>
</file>

<file path=xl/worksheets/sheet3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3">
    <tabColor theme="6" tint="0.59999389629810485"/>
    <pageSetUpPr fitToPage="1"/>
  </sheetPr>
  <dimension ref="A1:N118"/>
  <sheetViews>
    <sheetView topLeftCell="A1" view="normal" workbookViewId="0">
      <pane ySplit="5" topLeftCell="A35" activePane="bottomLeft" state="frozen"/>
      <selection pane="bottomLeft" activeCell="C45" sqref="C45"/>
    </sheetView>
  </sheetViews>
  <sheetFormatPr defaultColWidth="9.28515625" defaultRowHeight="16.5"/>
  <cols>
    <col min="1" max="1" width="8.5703125" style="1" customWidth="1"/>
    <col min="2" max="2" width="2.7109375" style="1" customWidth="1"/>
    <col min="3" max="4" width="14.27734375" style="1" customWidth="1"/>
    <col min="5" max="5" width="48.27734375" style="1" customWidth="1"/>
    <col min="6" max="6" width="21.7109375" style="1" customWidth="1"/>
    <col min="7" max="7" width="17.41796875" style="1" customWidth="1"/>
    <col min="8" max="8" width="2.7109375" style="1" customWidth="1"/>
    <col min="9" max="16384" width="9.27734375" style="1" customWidth="1"/>
  </cols>
  <sheetData>
    <row r="1" ht="15" customHeight="1" thickBot="1"/>
    <row r="2" spans="2:8">
      <c r="B2" s="4"/>
      <c r="C2" s="5"/>
      <c r="D2" s="5"/>
      <c r="E2" s="5"/>
      <c r="F2" s="5"/>
      <c r="G2" s="5"/>
      <c r="H2" s="6"/>
    </row>
    <row r="3" spans="2:8">
      <c r="B3" s="7"/>
      <c r="C3" s="279" t="s">
        <v>1903</v>
      </c>
      <c r="D3" s="279"/>
      <c r="E3" s="279"/>
      <c r="F3" s="279"/>
      <c r="G3" s="279"/>
      <c r="H3" s="8"/>
    </row>
    <row r="4" spans="2:8" ht="26.25">
      <c r="B4" s="7"/>
      <c r="C4" s="558" t="s">
        <v>772</v>
      </c>
      <c r="D4" s="141"/>
      <c r="E4" s="141"/>
      <c r="F4" s="222" t="s">
        <v>605</v>
      </c>
      <c r="G4" s="141"/>
      <c r="H4" s="8"/>
    </row>
    <row r="5" spans="2:13" ht="49.5">
      <c r="B5" s="7"/>
      <c r="C5" s="142" t="s">
        <v>1901</v>
      </c>
      <c r="D5" s="217" t="s">
        <v>1902</v>
      </c>
      <c r="E5" s="332" t="s">
        <v>250</v>
      </c>
      <c r="F5" s="142" t="s">
        <v>1128</v>
      </c>
      <c r="G5" s="208" t="s">
        <v>1713</v>
      </c>
      <c r="H5" s="8"/>
      <c r="J5" s="494"/>
      <c r="K5" s="495"/>
      <c r="L5" s="496"/>
      <c r="M5" s="241"/>
    </row>
    <row r="6" spans="2:13">
      <c r="B6" s="583" t="str">
        <f>E6</f>
        <v>University of Oxford</v>
      </c>
      <c r="C6" s="492">
        <v>1</v>
      </c>
      <c r="D6" s="145">
        <v>1</v>
      </c>
      <c r="E6" s="491" t="s">
        <v>234</v>
      </c>
      <c r="F6" s="333">
        <v>98.5</v>
      </c>
      <c r="G6" s="145"/>
      <c r="H6" s="8"/>
      <c r="J6" s="498"/>
      <c r="K6" s="493"/>
      <c r="L6" s="493"/>
      <c r="M6" s="312"/>
    </row>
    <row r="7" spans="2:13">
      <c r="B7" s="583" t="str">
        <f>E7</f>
        <v>University of Cambridge</v>
      </c>
      <c r="C7" s="492">
        <v>5</v>
      </c>
      <c r="D7" s="145">
        <v>2</v>
      </c>
      <c r="E7" s="491" t="s">
        <v>236</v>
      </c>
      <c r="F7" s="333">
        <v>97.5</v>
      </c>
      <c r="G7" s="145"/>
      <c r="H7" s="8"/>
      <c r="J7" s="498"/>
      <c r="K7" s="493"/>
      <c r="L7" s="493"/>
      <c r="M7" s="312"/>
    </row>
    <row r="8" spans="2:13">
      <c r="B8" s="583" t="str">
        <f>E8</f>
        <v>Imperial College London</v>
      </c>
      <c r="C8" s="492">
        <v>8</v>
      </c>
      <c r="D8" s="145">
        <v>3</v>
      </c>
      <c r="E8" s="491" t="s">
        <v>238</v>
      </c>
      <c r="F8" s="333">
        <v>95.1</v>
      </c>
      <c r="G8" s="145"/>
      <c r="H8" s="8"/>
      <c r="J8" s="498"/>
      <c r="K8" s="493"/>
      <c r="L8" s="493"/>
      <c r="M8" s="312"/>
    </row>
    <row r="9" spans="2:13">
      <c r="B9" s="583" t="str">
        <f>E9</f>
        <v>UCL</v>
      </c>
      <c r="C9" s="492">
        <v>22</v>
      </c>
      <c r="D9" s="145">
        <v>4</v>
      </c>
      <c r="E9" s="491" t="s">
        <v>588</v>
      </c>
      <c r="F9" s="333">
        <v>88.1</v>
      </c>
      <c r="G9" s="145">
        <v>1</v>
      </c>
      <c r="H9" s="8"/>
      <c r="J9" s="498"/>
      <c r="K9" s="493"/>
      <c r="L9" s="493"/>
      <c r="M9" s="312"/>
    </row>
    <row r="10" spans="2:13">
      <c r="B10" s="583" t="str">
        <f>E10</f>
        <v>University of Edinburgh</v>
      </c>
      <c r="C10" s="492">
        <v>30</v>
      </c>
      <c r="D10" s="145">
        <v>5</v>
      </c>
      <c r="E10" s="491" t="s">
        <v>188</v>
      </c>
      <c r="F10" s="333">
        <v>82.5</v>
      </c>
      <c r="G10" s="145"/>
      <c r="H10" s="8"/>
      <c r="J10" s="498"/>
      <c r="K10" s="493"/>
      <c r="L10" s="493"/>
      <c r="M10" s="312"/>
    </row>
    <row r="11" spans="2:13">
      <c r="B11" s="583" t="str">
        <f>E11</f>
        <v>King’s College London</v>
      </c>
      <c r="C11" s="492">
        <v>38</v>
      </c>
      <c r="D11" s="145">
        <v>6</v>
      </c>
      <c r="E11" s="491" t="s">
        <v>702</v>
      </c>
      <c r="F11" s="333">
        <v>79</v>
      </c>
      <c r="G11" s="145">
        <v>2</v>
      </c>
      <c r="H11" s="8"/>
      <c r="J11" s="498"/>
      <c r="K11" s="493"/>
      <c r="L11" s="493"/>
      <c r="M11" s="312"/>
    </row>
    <row r="12" spans="2:13">
      <c r="B12" s="583" t="str">
        <f>E12</f>
        <v>London School of Economics and Political Science</v>
      </c>
      <c r="C12" s="492">
        <v>46</v>
      </c>
      <c r="D12" s="145">
        <v>7</v>
      </c>
      <c r="E12" s="491" t="s">
        <v>249</v>
      </c>
      <c r="F12" s="333">
        <v>76.8</v>
      </c>
      <c r="G12" s="145"/>
      <c r="H12" s="8"/>
      <c r="J12" s="498"/>
      <c r="K12" s="493"/>
      <c r="L12" s="493"/>
      <c r="M12" s="312"/>
    </row>
    <row r="13" spans="2:13">
      <c r="B13" s="583" t="str">
        <f>E13</f>
        <v>University of Manchester</v>
      </c>
      <c r="C13" s="492">
        <v>51</v>
      </c>
      <c r="D13" s="145">
        <v>8</v>
      </c>
      <c r="E13" s="491" t="s">
        <v>235</v>
      </c>
      <c r="F13" s="333">
        <v>75.6</v>
      </c>
      <c r="G13" s="145"/>
      <c r="H13" s="8"/>
      <c r="J13" s="498"/>
      <c r="K13" s="493"/>
      <c r="L13" s="493"/>
      <c r="M13" s="312"/>
    </row>
    <row r="14" spans="2:13">
      <c r="B14" s="583" t="str">
        <f>E14</f>
        <v>University of Bristol</v>
      </c>
      <c r="C14" s="492">
        <v>81</v>
      </c>
      <c r="D14" s="145">
        <v>9</v>
      </c>
      <c r="E14" s="491" t="s">
        <v>243</v>
      </c>
      <c r="F14" s="333">
        <v>69.8</v>
      </c>
      <c r="G14" s="145"/>
      <c r="H14" s="8"/>
      <c r="J14" s="498"/>
      <c r="K14" s="493"/>
      <c r="L14" s="493"/>
      <c r="M14" s="312"/>
    </row>
    <row r="15" spans="2:13">
      <c r="B15" s="583" t="str">
        <f>E15</f>
        <v>University of Glasgow</v>
      </c>
      <c r="C15" s="492">
        <v>87</v>
      </c>
      <c r="D15" s="145">
        <v>10</v>
      </c>
      <c r="E15" s="491" t="s">
        <v>189</v>
      </c>
      <c r="F15" s="333">
        <v>68.2</v>
      </c>
      <c r="G15" s="145"/>
      <c r="H15" s="8"/>
      <c r="J15" s="498"/>
      <c r="K15" s="493"/>
      <c r="L15" s="493"/>
      <c r="M15" s="312"/>
    </row>
    <row r="16" spans="2:13">
      <c r="B16" s="583" t="str">
        <f>E16</f>
        <v>University of Southampton</v>
      </c>
      <c r="C16" s="492">
        <v>97</v>
      </c>
      <c r="D16" s="145">
        <v>11</v>
      </c>
      <c r="E16" s="491" t="s">
        <v>246</v>
      </c>
      <c r="F16" s="333">
        <v>66.9</v>
      </c>
      <c r="G16" s="145">
        <v>3</v>
      </c>
      <c r="H16" s="8"/>
      <c r="J16" s="498"/>
      <c r="K16" s="493"/>
      <c r="L16" s="493"/>
      <c r="M16" s="312"/>
    </row>
    <row r="17" spans="2:13">
      <c r="B17" s="583" t="str">
        <f>E17</f>
        <v>University of Birmingham</v>
      </c>
      <c r="C17" s="492">
        <v>101</v>
      </c>
      <c r="D17" s="145">
        <v>12</v>
      </c>
      <c r="E17" s="491" t="s">
        <v>242</v>
      </c>
      <c r="F17" s="333">
        <v>66.6</v>
      </c>
      <c r="G17" s="145"/>
      <c r="H17" s="8"/>
      <c r="J17" s="498"/>
      <c r="K17" s="493"/>
      <c r="L17" s="493"/>
      <c r="M17" s="312"/>
    </row>
    <row r="18" spans="2:13">
      <c r="B18" s="583" t="str">
        <f>E18</f>
        <v>University of Sheffield</v>
      </c>
      <c r="C18" s="492">
        <v>105</v>
      </c>
      <c r="D18" s="145">
        <v>13</v>
      </c>
      <c r="E18" s="491" t="s">
        <v>244</v>
      </c>
      <c r="F18" s="333">
        <v>66.2</v>
      </c>
      <c r="G18" s="145"/>
      <c r="H18" s="8"/>
      <c r="J18" s="498"/>
      <c r="K18" s="493"/>
      <c r="L18" s="493"/>
      <c r="M18" s="312"/>
    </row>
    <row r="19" spans="2:13">
      <c r="B19" s="583" t="str">
        <f>E19</f>
        <v>University of Warwick</v>
      </c>
      <c r="C19" s="492">
        <v>106</v>
      </c>
      <c r="D19" s="145">
        <v>14</v>
      </c>
      <c r="E19" s="491" t="s">
        <v>248</v>
      </c>
      <c r="F19" s="333">
        <v>66.1</v>
      </c>
      <c r="G19" s="145"/>
      <c r="H19" s="8"/>
      <c r="J19" s="498"/>
      <c r="K19" s="493"/>
      <c r="L19" s="493"/>
      <c r="M19" s="312"/>
    </row>
    <row r="20" spans="2:13">
      <c r="B20" s="583" t="str">
        <f>E20</f>
        <v>University of Leeds</v>
      </c>
      <c r="C20" s="492">
        <v>129</v>
      </c>
      <c r="D20" s="145">
        <v>15</v>
      </c>
      <c r="E20" s="491" t="s">
        <v>239</v>
      </c>
      <c r="F20" s="333">
        <v>63.9</v>
      </c>
      <c r="G20" s="145"/>
      <c r="H20" s="8"/>
      <c r="J20" s="498"/>
      <c r="K20" s="493"/>
      <c r="L20" s="493"/>
      <c r="M20" s="312"/>
    </row>
    <row r="21" spans="2:13">
      <c r="B21" s="583" t="str">
        <f>E21</f>
        <v>University of Nottingham</v>
      </c>
      <c r="C21" s="492">
        <v>130</v>
      </c>
      <c r="D21" s="145">
        <v>16</v>
      </c>
      <c r="E21" s="491" t="s">
        <v>241</v>
      </c>
      <c r="F21" s="333">
        <v>63.8</v>
      </c>
      <c r="G21" s="145">
        <v>4</v>
      </c>
      <c r="H21" s="8"/>
      <c r="J21" s="498"/>
      <c r="K21" s="493"/>
      <c r="L21" s="493"/>
      <c r="M21" s="312"/>
    </row>
    <row r="22" spans="2:13">
      <c r="B22" s="583" t="str">
        <f>E22</f>
        <v>Queen Mary University of London</v>
      </c>
      <c r="C22" s="492">
        <v>135</v>
      </c>
      <c r="D22" s="145">
        <v>17</v>
      </c>
      <c r="E22" s="491" t="s">
        <v>632</v>
      </c>
      <c r="F22" s="333">
        <v>63.1</v>
      </c>
      <c r="G22" s="145">
        <v>5</v>
      </c>
      <c r="H22" s="8"/>
      <c r="J22" s="498"/>
      <c r="K22" s="493"/>
      <c r="L22" s="493"/>
      <c r="M22" s="312"/>
    </row>
    <row r="23" spans="2:13">
      <c r="B23" s="583" t="str">
        <f>E23</f>
        <v>University of York</v>
      </c>
      <c r="C23" s="492">
        <v>147</v>
      </c>
      <c r="D23" s="145">
        <v>18</v>
      </c>
      <c r="E23" s="491" t="s">
        <v>181</v>
      </c>
      <c r="F23" s="333">
        <v>62.4</v>
      </c>
      <c r="G23" s="145"/>
      <c r="H23" s="8"/>
      <c r="J23" s="498"/>
      <c r="K23" s="493"/>
      <c r="L23" s="493"/>
      <c r="M23" s="312"/>
    </row>
    <row r="24" spans="2:13">
      <c r="B24" s="583" t="str">
        <f>E24</f>
        <v>Lancaster University</v>
      </c>
      <c r="C24" s="492">
        <v>155</v>
      </c>
      <c r="D24" s="145">
        <v>19</v>
      </c>
      <c r="E24" s="491" t="s">
        <v>495</v>
      </c>
      <c r="F24" s="333">
        <v>61.8</v>
      </c>
      <c r="G24" s="145"/>
      <c r="H24" s="8"/>
      <c r="J24" s="498"/>
      <c r="K24" s="493"/>
      <c r="L24" s="493"/>
      <c r="M24" s="312"/>
    </row>
    <row r="25" spans="2:13">
      <c r="B25" s="583" t="str">
        <f>E25</f>
        <v>University of Liverpool</v>
      </c>
      <c r="C25" s="492">
        <v>168</v>
      </c>
      <c r="D25" s="145">
        <v>20</v>
      </c>
      <c r="E25" s="491" t="s">
        <v>245</v>
      </c>
      <c r="F25" s="333">
        <v>60.8</v>
      </c>
      <c r="G25" s="145"/>
      <c r="H25" s="8"/>
      <c r="J25" s="498"/>
      <c r="K25" s="493"/>
      <c r="L25" s="493"/>
      <c r="M25" s="312"/>
    </row>
    <row r="26" spans="2:13">
      <c r="B26" s="583" t="str">
        <f>E26</f>
        <v>Newcastle University</v>
      </c>
      <c r="C26" s="492">
        <v>168</v>
      </c>
      <c r="D26" s="492">
        <v>20</v>
      </c>
      <c r="E26" s="491" t="s">
        <v>179</v>
      </c>
      <c r="F26" s="333">
        <v>60.8</v>
      </c>
      <c r="G26" s="145"/>
      <c r="H26" s="8"/>
      <c r="J26" s="498"/>
      <c r="K26" s="493"/>
      <c r="L26" s="493"/>
      <c r="M26" s="312"/>
    </row>
    <row r="27" spans="2:13">
      <c r="B27" s="583" t="str">
        <f>E27</f>
        <v>Durham University</v>
      </c>
      <c r="C27" s="492">
        <v>174</v>
      </c>
      <c r="D27" s="492">
        <v>22</v>
      </c>
      <c r="E27" s="491" t="s">
        <v>536</v>
      </c>
      <c r="F27" s="333">
        <v>60.6</v>
      </c>
      <c r="G27" s="145"/>
      <c r="H27" s="8"/>
      <c r="J27" s="498"/>
      <c r="K27" s="493"/>
      <c r="L27" s="493"/>
      <c r="M27" s="312"/>
    </row>
    <row r="28" spans="2:13">
      <c r="B28" s="583" t="str">
        <f>E28</f>
        <v>University of Exeter</v>
      </c>
      <c r="C28" s="492">
        <v>177</v>
      </c>
      <c r="D28" s="145">
        <v>23</v>
      </c>
      <c r="E28" s="491" t="s">
        <v>183</v>
      </c>
      <c r="F28" s="333">
        <v>60.2</v>
      </c>
      <c r="G28" s="145"/>
      <c r="H28" s="8"/>
      <c r="J28" s="498"/>
      <c r="K28" s="493"/>
      <c r="L28" s="493"/>
      <c r="M28" s="312"/>
    </row>
    <row r="29" spans="2:13">
      <c r="B29" s="583" t="str">
        <f>E29</f>
        <v>Cardiff University</v>
      </c>
      <c r="C29" s="492">
        <v>190</v>
      </c>
      <c r="D29" s="145">
        <v>24</v>
      </c>
      <c r="E29" s="491" t="s">
        <v>177</v>
      </c>
      <c r="F29" s="333">
        <v>59.3</v>
      </c>
      <c r="G29" s="145"/>
      <c r="H29" s="8"/>
      <c r="J29" s="498"/>
      <c r="K29" s="493"/>
      <c r="L29" s="493"/>
      <c r="M29" s="312"/>
    </row>
    <row r="30" spans="2:13">
      <c r="B30" s="583" t="str">
        <f>E30</f>
        <v>Tufts University</v>
      </c>
      <c r="C30" s="492">
        <v>191</v>
      </c>
      <c r="D30" s="145">
        <v>25</v>
      </c>
      <c r="E30" s="491" t="s">
        <v>1880</v>
      </c>
      <c r="F30" s="333">
        <v>59.2</v>
      </c>
      <c r="G30" s="145"/>
      <c r="H30" s="8"/>
      <c r="J30" s="498"/>
      <c r="K30" s="493"/>
      <c r="L30" s="493"/>
      <c r="M30" s="312"/>
    </row>
    <row r="31" spans="2:13">
      <c r="B31" s="583" t="str">
        <f>E31</f>
        <v>University of St Andrews</v>
      </c>
      <c r="C31" s="492">
        <v>193</v>
      </c>
      <c r="D31" s="145">
        <v>26</v>
      </c>
      <c r="E31" s="491" t="s">
        <v>538</v>
      </c>
      <c r="F31" s="333">
        <v>59</v>
      </c>
      <c r="G31" s="145"/>
      <c r="H31" s="8"/>
      <c r="J31" s="498"/>
      <c r="K31" s="493"/>
      <c r="L31" s="493"/>
      <c r="M31" s="312"/>
    </row>
    <row r="32" spans="2:13">
      <c r="B32" s="583" t="str">
        <f>E32</f>
        <v>University of Aberdeen</v>
      </c>
      <c r="C32" s="492" t="s">
        <v>954</v>
      </c>
      <c r="D32" s="145" t="s">
        <v>1881</v>
      </c>
      <c r="E32" s="491" t="s">
        <v>539</v>
      </c>
      <c r="F32" s="333" t="s">
        <v>1891</v>
      </c>
      <c r="G32" s="145"/>
      <c r="H32" s="8"/>
      <c r="J32" s="498"/>
      <c r="K32" s="493"/>
      <c r="L32" s="493"/>
      <c r="M32" s="312"/>
    </row>
    <row r="33" spans="2:13">
      <c r="B33" s="583" t="str">
        <f>E33</f>
        <v>University of Leicester</v>
      </c>
      <c r="C33" s="492" t="s">
        <v>954</v>
      </c>
      <c r="D33" s="145" t="s">
        <v>1881</v>
      </c>
      <c r="E33" s="491" t="s">
        <v>480</v>
      </c>
      <c r="F33" s="333" t="s">
        <v>1891</v>
      </c>
      <c r="G33" s="145"/>
      <c r="H33" s="8"/>
      <c r="J33" s="498"/>
      <c r="K33" s="493"/>
      <c r="L33" s="493"/>
      <c r="M33" s="312"/>
    </row>
    <row r="34" spans="2:13">
      <c r="B34" s="583" t="str">
        <f>E34</f>
        <v>Queen’s University Belfast</v>
      </c>
      <c r="C34" s="492" t="s">
        <v>954</v>
      </c>
      <c r="D34" s="145" t="s">
        <v>1881</v>
      </c>
      <c r="E34" s="491" t="s">
        <v>704</v>
      </c>
      <c r="F34" s="333" t="s">
        <v>1891</v>
      </c>
      <c r="G34" s="145"/>
      <c r="H34" s="8"/>
      <c r="J34" s="498"/>
      <c r="K34" s="493"/>
      <c r="L34" s="493"/>
      <c r="M34" s="312"/>
    </row>
    <row r="35" spans="2:13">
      <c r="B35" s="583" t="str">
        <f>E35</f>
        <v>University of Reading</v>
      </c>
      <c r="C35" s="492" t="s">
        <v>954</v>
      </c>
      <c r="D35" s="145" t="s">
        <v>1881</v>
      </c>
      <c r="E35" s="491" t="s">
        <v>493</v>
      </c>
      <c r="F35" s="333" t="s">
        <v>1891</v>
      </c>
      <c r="G35" s="145"/>
      <c r="H35" s="8"/>
      <c r="J35" s="498"/>
      <c r="K35" s="493"/>
      <c r="L35" s="493"/>
      <c r="M35" s="312"/>
    </row>
    <row r="36" spans="2:13">
      <c r="B36" s="583" t="str">
        <f>E36</f>
        <v>University of Sussex</v>
      </c>
      <c r="C36" s="492" t="s">
        <v>954</v>
      </c>
      <c r="D36" s="492" t="s">
        <v>1881</v>
      </c>
      <c r="E36" s="491" t="s">
        <v>492</v>
      </c>
      <c r="F36" s="333" t="s">
        <v>1891</v>
      </c>
      <c r="G36" s="145"/>
      <c r="H36" s="8"/>
      <c r="J36" s="498"/>
      <c r="K36" s="493"/>
      <c r="L36" s="493"/>
      <c r="M36" s="312"/>
    </row>
    <row r="37" spans="2:13">
      <c r="B37" s="583" t="str">
        <f>E37</f>
        <v>University of Bath</v>
      </c>
      <c r="C37" s="492" t="s">
        <v>955</v>
      </c>
      <c r="D37" s="492" t="s">
        <v>1882</v>
      </c>
      <c r="E37" s="491" t="s">
        <v>483</v>
      </c>
      <c r="F37" s="333" t="s">
        <v>1892</v>
      </c>
      <c r="G37" s="145"/>
      <c r="H37" s="8"/>
      <c r="J37" s="498"/>
      <c r="K37" s="493"/>
      <c r="L37" s="493"/>
      <c r="M37" s="312"/>
    </row>
    <row r="38" spans="2:13">
      <c r="B38" s="583" t="str">
        <f>E38</f>
        <v>University of East Anglia</v>
      </c>
      <c r="C38" s="492" t="s">
        <v>955</v>
      </c>
      <c r="D38" s="145" t="s">
        <v>1882</v>
      </c>
      <c r="E38" s="491" t="s">
        <v>485</v>
      </c>
      <c r="F38" s="333" t="s">
        <v>1892</v>
      </c>
      <c r="G38" s="145"/>
      <c r="H38" s="8"/>
      <c r="J38" s="498"/>
      <c r="K38" s="493"/>
      <c r="L38" s="493"/>
      <c r="M38" s="312"/>
    </row>
    <row r="39" spans="2:13">
      <c r="B39" s="583" t="str">
        <f>E39</f>
        <v>Loughborough University</v>
      </c>
      <c r="C39" s="492" t="s">
        <v>955</v>
      </c>
      <c r="D39" s="145" t="s">
        <v>1882</v>
      </c>
      <c r="E39" s="491" t="s">
        <v>326</v>
      </c>
      <c r="F39" s="333" t="s">
        <v>1892</v>
      </c>
      <c r="G39" s="145"/>
      <c r="H39" s="8"/>
      <c r="J39" s="498"/>
      <c r="K39" s="493"/>
      <c r="L39" s="493"/>
      <c r="M39" s="312"/>
    </row>
    <row r="40" spans="2:13">
      <c r="B40" s="583" t="str">
        <f>E40</f>
        <v>University of Surrey</v>
      </c>
      <c r="C40" s="492" t="s">
        <v>955</v>
      </c>
      <c r="D40" s="492" t="s">
        <v>1882</v>
      </c>
      <c r="E40" s="491" t="s">
        <v>497</v>
      </c>
      <c r="F40" s="333" t="s">
        <v>1892</v>
      </c>
      <c r="G40" s="145"/>
      <c r="H40" s="8"/>
      <c r="J40" s="498"/>
      <c r="K40" s="493"/>
      <c r="L40" s="493"/>
      <c r="M40" s="312"/>
    </row>
    <row r="41" spans="2:13">
      <c r="B41" s="583" t="str">
        <f>E41</f>
        <v>Swansea University</v>
      </c>
      <c r="C41" s="492" t="s">
        <v>955</v>
      </c>
      <c r="D41" s="492" t="s">
        <v>1882</v>
      </c>
      <c r="E41" s="491" t="s">
        <v>350</v>
      </c>
      <c r="F41" s="333" t="s">
        <v>1892</v>
      </c>
      <c r="G41" s="145"/>
      <c r="H41" s="8"/>
      <c r="J41" s="498"/>
      <c r="K41" s="493"/>
      <c r="L41" s="493"/>
      <c r="M41" s="312"/>
    </row>
    <row r="42" spans="2:13">
      <c r="B42" s="583" t="str">
        <f>E42</f>
        <v>University of Dundee</v>
      </c>
      <c r="C42" s="492" t="s">
        <v>956</v>
      </c>
      <c r="D42" s="492" t="s">
        <v>1883</v>
      </c>
      <c r="E42" s="491" t="s">
        <v>540</v>
      </c>
      <c r="F42" s="333" t="s">
        <v>1893</v>
      </c>
      <c r="G42" s="145"/>
      <c r="H42" s="8"/>
      <c r="J42" s="498"/>
      <c r="K42" s="493"/>
      <c r="L42" s="493"/>
      <c r="M42" s="312"/>
    </row>
    <row r="43" spans="2:13">
      <c r="B43" s="583" t="str">
        <f>E43</f>
        <v>University of Essex</v>
      </c>
      <c r="C43" s="492" t="s">
        <v>956</v>
      </c>
      <c r="D43" s="492" t="s">
        <v>1883</v>
      </c>
      <c r="E43" s="491" t="s">
        <v>501</v>
      </c>
      <c r="F43" s="333" t="s">
        <v>1893</v>
      </c>
      <c r="G43" s="145"/>
      <c r="H43" s="8"/>
      <c r="J43" s="498"/>
      <c r="K43" s="493"/>
      <c r="L43" s="493"/>
      <c r="M43" s="312"/>
    </row>
    <row r="44" spans="2:13">
      <c r="B44" s="583" t="str">
        <f>E44</f>
        <v>Royal Holloway, University of London</v>
      </c>
      <c r="C44" s="492" t="s">
        <v>956</v>
      </c>
      <c r="D44" s="492" t="s">
        <v>1883</v>
      </c>
      <c r="E44" s="491" t="s">
        <v>500</v>
      </c>
      <c r="F44" s="333" t="s">
        <v>1893</v>
      </c>
      <c r="G44" s="145"/>
      <c r="H44" s="8"/>
      <c r="J44" s="498"/>
      <c r="K44" s="493"/>
      <c r="L44" s="493"/>
      <c r="M44" s="312"/>
    </row>
    <row r="45" spans="2:13">
      <c r="B45" s="583" t="str">
        <f>E45</f>
        <v>St George’s, University of London</v>
      </c>
      <c r="C45" s="526" t="s">
        <v>956</v>
      </c>
      <c r="D45" s="526" t="s">
        <v>1883</v>
      </c>
      <c r="E45" s="527" t="s">
        <v>703</v>
      </c>
      <c r="F45" s="528" t="s">
        <v>1893</v>
      </c>
      <c r="G45" s="150">
        <v>6</v>
      </c>
      <c r="H45" s="8"/>
      <c r="J45" s="498"/>
      <c r="K45" s="493"/>
      <c r="L45" s="493"/>
      <c r="M45" s="312"/>
    </row>
    <row r="46" spans="2:13">
      <c r="B46" s="583" t="str">
        <f>E46</f>
        <v>University of Strathclyde</v>
      </c>
      <c r="C46" s="492" t="s">
        <v>956</v>
      </c>
      <c r="D46" s="492" t="s">
        <v>1883</v>
      </c>
      <c r="E46" s="491" t="s">
        <v>542</v>
      </c>
      <c r="F46" s="333" t="s">
        <v>1893</v>
      </c>
      <c r="G46" s="145"/>
      <c r="H46" s="8"/>
      <c r="J46" s="498"/>
      <c r="K46" s="493"/>
      <c r="L46" s="493"/>
      <c r="M46" s="312"/>
    </row>
    <row r="47" spans="2:13">
      <c r="B47" s="583" t="str">
        <f>E47</f>
        <v>Brunel University London</v>
      </c>
      <c r="C47" s="492" t="s">
        <v>957</v>
      </c>
      <c r="D47" s="492" t="s">
        <v>1884</v>
      </c>
      <c r="E47" s="491" t="s">
        <v>654</v>
      </c>
      <c r="F47" s="333" t="s">
        <v>1894</v>
      </c>
      <c r="G47" s="145"/>
      <c r="H47" s="8"/>
      <c r="J47" s="498"/>
      <c r="K47" s="493"/>
      <c r="L47" s="493"/>
      <c r="M47" s="312"/>
    </row>
    <row r="48" spans="2:13">
      <c r="B48" s="583" t="str">
        <f>E48</f>
        <v>City, University of London</v>
      </c>
      <c r="C48" s="876" t="s">
        <v>957</v>
      </c>
      <c r="D48" s="876" t="s">
        <v>1884</v>
      </c>
      <c r="E48" s="877" t="s">
        <v>746</v>
      </c>
      <c r="F48" s="726" t="s">
        <v>1894</v>
      </c>
      <c r="G48" s="260"/>
      <c r="H48" s="8"/>
      <c r="J48" s="498"/>
      <c r="K48" s="493"/>
      <c r="L48" s="493"/>
      <c r="M48" s="312"/>
    </row>
    <row r="49" spans="2:13">
      <c r="B49" s="583" t="str">
        <f>E49</f>
        <v>Heriot-Watt University</v>
      </c>
      <c r="C49" s="492" t="s">
        <v>957</v>
      </c>
      <c r="D49" s="492" t="s">
        <v>1884</v>
      </c>
      <c r="E49" s="491" t="s">
        <v>362</v>
      </c>
      <c r="F49" s="333" t="s">
        <v>1894</v>
      </c>
      <c r="G49" s="145"/>
      <c r="H49" s="8"/>
      <c r="J49" s="498"/>
      <c r="K49" s="493"/>
      <c r="L49" s="493"/>
      <c r="M49" s="312"/>
    </row>
    <row r="50" spans="2:13">
      <c r="B50" s="583" t="str">
        <f>E50</f>
        <v>Aston University</v>
      </c>
      <c r="C50" s="492" t="s">
        <v>958</v>
      </c>
      <c r="D50" s="492" t="s">
        <v>1885</v>
      </c>
      <c r="E50" s="491" t="s">
        <v>379</v>
      </c>
      <c r="F50" s="333" t="s">
        <v>1895</v>
      </c>
      <c r="G50" s="145"/>
      <c r="H50" s="8"/>
      <c r="J50" s="498"/>
      <c r="K50" s="493"/>
      <c r="L50" s="493"/>
      <c r="M50" s="312"/>
    </row>
    <row r="51" spans="2:13">
      <c r="B51" s="583" t="str">
        <f>E51</f>
        <v>Bangor University</v>
      </c>
      <c r="C51" s="492" t="s">
        <v>958</v>
      </c>
      <c r="D51" s="492" t="s">
        <v>1885</v>
      </c>
      <c r="E51" s="491" t="s">
        <v>369</v>
      </c>
      <c r="F51" s="333" t="s">
        <v>1895</v>
      </c>
      <c r="G51" s="145"/>
      <c r="H51" s="8"/>
      <c r="J51" s="498"/>
      <c r="K51" s="493"/>
      <c r="L51" s="493"/>
      <c r="M51" s="312"/>
    </row>
    <row r="52" spans="2:13">
      <c r="B52" s="583" t="str">
        <f>E52</f>
        <v>Bournemouth University</v>
      </c>
      <c r="C52" s="492" t="s">
        <v>958</v>
      </c>
      <c r="D52" s="492" t="s">
        <v>1885</v>
      </c>
      <c r="E52" s="491" t="s">
        <v>374</v>
      </c>
      <c r="F52" s="333" t="s">
        <v>1895</v>
      </c>
      <c r="G52" s="145"/>
      <c r="H52" s="8"/>
      <c r="J52" s="498"/>
      <c r="K52" s="493"/>
      <c r="L52" s="493"/>
      <c r="M52" s="312"/>
    </row>
    <row r="53" spans="2:13">
      <c r="B53" s="583" t="str">
        <f>E53</f>
        <v>Goldsmiths, University of London</v>
      </c>
      <c r="C53" s="492" t="s">
        <v>958</v>
      </c>
      <c r="D53" s="492" t="s">
        <v>1885</v>
      </c>
      <c r="E53" s="491" t="s">
        <v>544</v>
      </c>
      <c r="F53" s="333" t="s">
        <v>1895</v>
      </c>
      <c r="G53" s="145"/>
      <c r="H53" s="8"/>
      <c r="J53" s="498"/>
      <c r="K53" s="493"/>
      <c r="L53" s="493"/>
      <c r="M53" s="312"/>
    </row>
    <row r="54" spans="2:13">
      <c r="B54" s="583" t="str">
        <f>E54</f>
        <v>University of Hull</v>
      </c>
      <c r="C54" s="492" t="s">
        <v>958</v>
      </c>
      <c r="D54" s="492" t="s">
        <v>1885</v>
      </c>
      <c r="E54" s="491" t="s">
        <v>496</v>
      </c>
      <c r="F54" s="333" t="s">
        <v>1895</v>
      </c>
      <c r="G54" s="145"/>
      <c r="H54" s="8"/>
      <c r="J54" s="498"/>
      <c r="K54" s="493"/>
      <c r="L54" s="493"/>
      <c r="M54" s="312"/>
    </row>
    <row r="55" spans="2:13">
      <c r="B55" s="583" t="str">
        <f>E55</f>
        <v>University of Kent</v>
      </c>
      <c r="C55" s="492" t="s">
        <v>958</v>
      </c>
      <c r="D55" s="492" t="s">
        <v>1885</v>
      </c>
      <c r="E55" s="491" t="s">
        <v>482</v>
      </c>
      <c r="F55" s="333" t="s">
        <v>1895</v>
      </c>
      <c r="G55" s="145"/>
      <c r="H55" s="8"/>
      <c r="J55" s="498"/>
      <c r="K55" s="493"/>
      <c r="L55" s="493"/>
      <c r="M55" s="312"/>
    </row>
    <row r="56" spans="2:13">
      <c r="B56" s="583" t="str">
        <f>E56</f>
        <v>University of Plymouth</v>
      </c>
      <c r="C56" s="492" t="s">
        <v>958</v>
      </c>
      <c r="D56" s="492" t="s">
        <v>1885</v>
      </c>
      <c r="E56" s="491" t="s">
        <v>477</v>
      </c>
      <c r="F56" s="333" t="s">
        <v>1895</v>
      </c>
      <c r="G56" s="145"/>
      <c r="H56" s="8"/>
      <c r="J56" s="498"/>
      <c r="K56" s="493"/>
      <c r="L56" s="493"/>
      <c r="M56" s="312"/>
    </row>
    <row r="57" spans="2:13">
      <c r="B57" s="583" t="str">
        <f>E57</f>
        <v>University of Portsmouth</v>
      </c>
      <c r="C57" s="492" t="s">
        <v>958</v>
      </c>
      <c r="D57" s="492" t="s">
        <v>1885</v>
      </c>
      <c r="E57" s="491" t="s">
        <v>487</v>
      </c>
      <c r="F57" s="333" t="s">
        <v>1895</v>
      </c>
      <c r="G57" s="145"/>
      <c r="H57" s="8"/>
      <c r="J57" s="498"/>
      <c r="K57" s="493"/>
      <c r="L57" s="493"/>
      <c r="M57" s="312"/>
    </row>
    <row r="58" spans="2:13">
      <c r="B58" s="583" t="str">
        <f>E58</f>
        <v>Royal Veterinary College</v>
      </c>
      <c r="C58" s="492" t="s">
        <v>958</v>
      </c>
      <c r="D58" s="492" t="s">
        <v>1885</v>
      </c>
      <c r="E58" s="491" t="s">
        <v>506</v>
      </c>
      <c r="F58" s="333" t="s">
        <v>1895</v>
      </c>
      <c r="G58" s="145"/>
      <c r="H58" s="8"/>
      <c r="J58" s="498"/>
      <c r="K58" s="493"/>
      <c r="L58" s="493"/>
      <c r="M58" s="312"/>
    </row>
    <row r="59" spans="2:13">
      <c r="B59" s="583" t="str">
        <f>E59</f>
        <v>SOAS University of London</v>
      </c>
      <c r="C59" s="492" t="s">
        <v>958</v>
      </c>
      <c r="D59" s="492" t="s">
        <v>1885</v>
      </c>
      <c r="E59" s="491" t="s">
        <v>773</v>
      </c>
      <c r="F59" s="333" t="s">
        <v>1895</v>
      </c>
      <c r="G59" s="145"/>
      <c r="H59" s="8"/>
      <c r="J59" s="498"/>
      <c r="K59" s="493"/>
      <c r="L59" s="493"/>
      <c r="M59" s="312"/>
    </row>
    <row r="60" spans="2:13">
      <c r="B60" s="583" t="str">
        <f>E60</f>
        <v>University of Stirling</v>
      </c>
      <c r="C60" s="492" t="s">
        <v>958</v>
      </c>
      <c r="D60" s="492" t="s">
        <v>1885</v>
      </c>
      <c r="E60" s="491" t="s">
        <v>545</v>
      </c>
      <c r="F60" s="333" t="s">
        <v>1895</v>
      </c>
      <c r="G60" s="145"/>
      <c r="H60" s="8"/>
      <c r="J60" s="498"/>
      <c r="K60" s="493"/>
      <c r="L60" s="493"/>
      <c r="M60" s="312"/>
    </row>
    <row r="61" spans="2:13">
      <c r="B61" s="583" t="str">
        <f>E61</f>
        <v>Aberystwyth University</v>
      </c>
      <c r="C61" s="492" t="s">
        <v>959</v>
      </c>
      <c r="D61" s="492" t="s">
        <v>1886</v>
      </c>
      <c r="E61" s="491" t="s">
        <v>377</v>
      </c>
      <c r="F61" s="333" t="s">
        <v>1896</v>
      </c>
      <c r="G61" s="145"/>
      <c r="H61" s="8"/>
      <c r="J61" s="498"/>
      <c r="K61" s="493"/>
      <c r="L61" s="493"/>
      <c r="M61" s="312"/>
    </row>
    <row r="62" spans="2:13">
      <c r="B62" s="583" t="str">
        <f>E62</f>
        <v>Anglia Ruskin University (ARU)</v>
      </c>
      <c r="C62" s="492" t="s">
        <v>959</v>
      </c>
      <c r="D62" s="492" t="s">
        <v>1886</v>
      </c>
      <c r="E62" s="491" t="s">
        <v>1419</v>
      </c>
      <c r="F62" s="333" t="s">
        <v>1896</v>
      </c>
      <c r="G62" s="145"/>
      <c r="H62" s="8"/>
      <c r="J62" s="498"/>
      <c r="K62" s="493"/>
      <c r="L62" s="493"/>
      <c r="M62" s="312"/>
    </row>
    <row r="63" spans="2:13">
      <c r="B63" s="583" t="str">
        <f>E63</f>
        <v>University of Bradford</v>
      </c>
      <c r="C63" s="492" t="s">
        <v>959</v>
      </c>
      <c r="D63" s="492" t="s">
        <v>1886</v>
      </c>
      <c r="E63" s="491" t="s">
        <v>502</v>
      </c>
      <c r="F63" s="333" t="s">
        <v>1896</v>
      </c>
      <c r="G63" s="145"/>
      <c r="H63" s="8"/>
      <c r="J63" s="498"/>
      <c r="K63" s="493"/>
      <c r="L63" s="493"/>
      <c r="M63" s="312"/>
    </row>
    <row r="64" spans="2:13">
      <c r="B64" s="583" t="str">
        <f>E64</f>
        <v>Brighton and Sussex Medical School</v>
      </c>
      <c r="C64" s="492" t="s">
        <v>959</v>
      </c>
      <c r="D64" s="492" t="s">
        <v>1886</v>
      </c>
      <c r="E64" s="491" t="s">
        <v>531</v>
      </c>
      <c r="F64" s="333" t="s">
        <v>1896</v>
      </c>
      <c r="G64" s="145"/>
      <c r="H64" s="8"/>
      <c r="J64" s="498"/>
      <c r="K64" s="493"/>
      <c r="L64" s="493"/>
      <c r="M64" s="312"/>
    </row>
    <row r="65" spans="2:13">
      <c r="B65" s="583" t="str">
        <f>E65</f>
        <v>Edinburgh Napier University</v>
      </c>
      <c r="C65" s="492" t="s">
        <v>959</v>
      </c>
      <c r="D65" s="492" t="s">
        <v>1886</v>
      </c>
      <c r="E65" s="491" t="s">
        <v>381</v>
      </c>
      <c r="F65" s="333" t="s">
        <v>1896</v>
      </c>
      <c r="G65" s="145"/>
      <c r="H65" s="8"/>
      <c r="J65" s="498"/>
      <c r="K65" s="493"/>
      <c r="L65" s="493"/>
      <c r="M65" s="312"/>
    </row>
    <row r="66" spans="2:13">
      <c r="B66" s="583" t="str">
        <f>E66</f>
        <v>University of Greenwich</v>
      </c>
      <c r="C66" s="492" t="s">
        <v>959</v>
      </c>
      <c r="D66" s="492" t="s">
        <v>1886</v>
      </c>
      <c r="E66" s="491" t="s">
        <v>484</v>
      </c>
      <c r="F66" s="333" t="s">
        <v>1896</v>
      </c>
      <c r="G66" s="211"/>
      <c r="H66" s="8"/>
      <c r="J66" s="498"/>
      <c r="K66" s="493"/>
      <c r="L66" s="493"/>
      <c r="M66" s="312"/>
    </row>
    <row r="67" spans="2:13">
      <c r="B67" s="583" t="str">
        <f>E67</f>
        <v>University of Huddersfield</v>
      </c>
      <c r="C67" s="492" t="s">
        <v>959</v>
      </c>
      <c r="D67" s="492" t="s">
        <v>1886</v>
      </c>
      <c r="E67" s="491" t="s">
        <v>489</v>
      </c>
      <c r="F67" s="333" t="s">
        <v>1896</v>
      </c>
      <c r="G67" s="211"/>
      <c r="H67" s="8"/>
      <c r="J67" s="498"/>
      <c r="K67" s="493"/>
      <c r="L67" s="493"/>
      <c r="M67" s="312"/>
    </row>
    <row r="68" spans="2:13">
      <c r="B68" s="583" t="str">
        <f>E68</f>
        <v>Keele University</v>
      </c>
      <c r="C68" s="492" t="s">
        <v>959</v>
      </c>
      <c r="D68" s="492" t="s">
        <v>1886</v>
      </c>
      <c r="E68" s="491" t="s">
        <v>505</v>
      </c>
      <c r="F68" s="333" t="s">
        <v>1896</v>
      </c>
      <c r="G68" s="211"/>
      <c r="H68" s="8"/>
      <c r="J68" s="498"/>
      <c r="K68" s="493"/>
      <c r="L68" s="493"/>
      <c r="M68" s="312"/>
    </row>
    <row r="69" spans="2:13">
      <c r="B69" s="583" t="str">
        <f>E69</f>
        <v>University of Lincoln</v>
      </c>
      <c r="C69" s="492" t="s">
        <v>959</v>
      </c>
      <c r="D69" s="492" t="s">
        <v>1886</v>
      </c>
      <c r="E69" s="491" t="s">
        <v>504</v>
      </c>
      <c r="F69" s="333" t="s">
        <v>1896</v>
      </c>
      <c r="G69" s="211"/>
      <c r="H69" s="8"/>
      <c r="J69" s="498"/>
      <c r="K69" s="493"/>
      <c r="L69" s="493"/>
      <c r="M69" s="312"/>
    </row>
    <row r="70" spans="2:13">
      <c r="B70" s="583" t="str">
        <f>E70</f>
        <v>Liverpool John Moores University</v>
      </c>
      <c r="C70" s="492" t="s">
        <v>959</v>
      </c>
      <c r="D70" s="492" t="s">
        <v>1886</v>
      </c>
      <c r="E70" s="491" t="s">
        <v>349</v>
      </c>
      <c r="F70" s="333" t="s">
        <v>1896</v>
      </c>
      <c r="G70" s="211"/>
      <c r="H70" s="8"/>
      <c r="J70" s="498"/>
      <c r="K70" s="493"/>
      <c r="L70" s="493"/>
      <c r="M70" s="312"/>
    </row>
    <row r="71" spans="2:13">
      <c r="B71" s="583" t="str">
        <f>E71</f>
        <v>Manchester Metropolitan University</v>
      </c>
      <c r="C71" s="492" t="s">
        <v>959</v>
      </c>
      <c r="D71" s="492" t="s">
        <v>1886</v>
      </c>
      <c r="E71" s="491" t="s">
        <v>478</v>
      </c>
      <c r="F71" s="333" t="s">
        <v>1896</v>
      </c>
      <c r="G71" s="211"/>
      <c r="H71" s="8"/>
      <c r="J71" s="498"/>
      <c r="K71" s="493"/>
      <c r="L71" s="493"/>
      <c r="M71" s="312"/>
    </row>
    <row r="72" spans="2:13">
      <c r="B72" s="583" t="str">
        <f>E72</f>
        <v>Middlesex University</v>
      </c>
      <c r="C72" s="492" t="s">
        <v>959</v>
      </c>
      <c r="D72" s="492" t="s">
        <v>1886</v>
      </c>
      <c r="E72" s="491" t="s">
        <v>345</v>
      </c>
      <c r="F72" s="333" t="s">
        <v>1896</v>
      </c>
      <c r="G72" s="211"/>
      <c r="H72" s="8"/>
      <c r="J72" s="498"/>
      <c r="K72" s="493"/>
      <c r="L72" s="493"/>
      <c r="M72" s="312"/>
    </row>
    <row r="73" spans="2:13">
      <c r="B73" s="583" t="str">
        <f>E73</f>
        <v>Northumbria University</v>
      </c>
      <c r="C73" s="492" t="s">
        <v>959</v>
      </c>
      <c r="D73" s="492" t="s">
        <v>1886</v>
      </c>
      <c r="E73" s="491" t="s">
        <v>543</v>
      </c>
      <c r="F73" s="333" t="s">
        <v>1896</v>
      </c>
      <c r="G73" s="211"/>
      <c r="H73" s="8"/>
      <c r="J73" s="498"/>
      <c r="K73" s="493"/>
      <c r="L73" s="493"/>
      <c r="M73" s="312"/>
    </row>
    <row r="74" spans="2:13">
      <c r="B74" s="583" t="str">
        <f>E74</f>
        <v>Nottingham Trent University</v>
      </c>
      <c r="C74" s="492" t="s">
        <v>959</v>
      </c>
      <c r="D74" s="492" t="s">
        <v>1886</v>
      </c>
      <c r="E74" s="491" t="s">
        <v>481</v>
      </c>
      <c r="F74" s="333" t="s">
        <v>1896</v>
      </c>
      <c r="G74" s="211"/>
      <c r="H74" s="8"/>
      <c r="J74" s="498"/>
      <c r="K74" s="493"/>
      <c r="L74" s="493"/>
      <c r="M74" s="312"/>
    </row>
    <row r="75" spans="2:13">
      <c r="B75" s="583" t="str">
        <f>E75</f>
        <v>University of the West of England</v>
      </c>
      <c r="C75" s="492" t="s">
        <v>959</v>
      </c>
      <c r="D75" s="492" t="s">
        <v>1886</v>
      </c>
      <c r="E75" s="491" t="s">
        <v>669</v>
      </c>
      <c r="F75" s="333" t="s">
        <v>1896</v>
      </c>
      <c r="G75" s="211"/>
      <c r="H75" s="8"/>
      <c r="J75" s="498"/>
      <c r="K75" s="493"/>
      <c r="L75" s="493"/>
      <c r="M75" s="312"/>
    </row>
    <row r="76" spans="2:13">
      <c r="B76" s="583" t="str">
        <f>E76</f>
        <v>Birmingham City University</v>
      </c>
      <c r="C76" s="492" t="s">
        <v>960</v>
      </c>
      <c r="D76" s="492" t="s">
        <v>1887</v>
      </c>
      <c r="E76" s="491" t="s">
        <v>353</v>
      </c>
      <c r="F76" s="333" t="s">
        <v>1897</v>
      </c>
      <c r="G76" s="211"/>
      <c r="H76" s="8"/>
      <c r="J76" s="498"/>
      <c r="K76" s="493"/>
      <c r="L76" s="493"/>
      <c r="M76" s="312"/>
    </row>
    <row r="77" spans="2:13">
      <c r="B77" s="583" t="str">
        <f>E77</f>
        <v>Coventry University</v>
      </c>
      <c r="C77" s="492" t="s">
        <v>960</v>
      </c>
      <c r="D77" s="492" t="s">
        <v>1887</v>
      </c>
      <c r="E77" s="491" t="s">
        <v>340</v>
      </c>
      <c r="F77" s="333" t="s">
        <v>1897</v>
      </c>
      <c r="G77" s="211"/>
      <c r="H77" s="8"/>
      <c r="J77" s="498"/>
      <c r="K77" s="493"/>
      <c r="L77" s="493"/>
      <c r="M77" s="312"/>
    </row>
    <row r="78" spans="2:13">
      <c r="B78" s="583" t="str">
        <f>E78</f>
        <v>De Montfort University</v>
      </c>
      <c r="C78" s="492" t="s">
        <v>960</v>
      </c>
      <c r="D78" s="492" t="s">
        <v>1887</v>
      </c>
      <c r="E78" s="491" t="s">
        <v>363</v>
      </c>
      <c r="F78" s="333" t="s">
        <v>1897</v>
      </c>
      <c r="G78" s="211"/>
      <c r="H78" s="8"/>
      <c r="J78" s="498"/>
      <c r="K78" s="493"/>
      <c r="L78" s="493"/>
      <c r="M78" s="312"/>
    </row>
    <row r="79" spans="2:13">
      <c r="B79" s="583" t="str">
        <f>E79</f>
        <v>University of Derby</v>
      </c>
      <c r="C79" s="492" t="s">
        <v>960</v>
      </c>
      <c r="D79" s="492" t="s">
        <v>1887</v>
      </c>
      <c r="E79" s="491" t="s">
        <v>375</v>
      </c>
      <c r="F79" s="333" t="s">
        <v>1897</v>
      </c>
      <c r="G79" s="211"/>
      <c r="H79" s="8"/>
      <c r="J79" s="498"/>
      <c r="K79" s="493"/>
      <c r="L79" s="493"/>
      <c r="M79" s="312"/>
    </row>
    <row r="80" spans="2:13">
      <c r="B80" s="583" t="str">
        <f>E80</f>
        <v>Glasgow Caledonian University</v>
      </c>
      <c r="C80" s="492" t="s">
        <v>960</v>
      </c>
      <c r="D80" s="492" t="s">
        <v>1887</v>
      </c>
      <c r="E80" s="491" t="s">
        <v>378</v>
      </c>
      <c r="F80" s="333" t="s">
        <v>1897</v>
      </c>
      <c r="G80" s="211"/>
      <c r="H80" s="8"/>
      <c r="J80" s="498"/>
      <c r="K80" s="493"/>
      <c r="L80" s="493"/>
      <c r="M80" s="312"/>
    </row>
    <row r="81" spans="2:13">
      <c r="B81" s="583" t="str">
        <f>E81</f>
        <v>University of Hertfordshire</v>
      </c>
      <c r="C81" s="492" t="s">
        <v>960</v>
      </c>
      <c r="D81" s="492" t="s">
        <v>1887</v>
      </c>
      <c r="E81" s="491" t="s">
        <v>323</v>
      </c>
      <c r="F81" s="333" t="s">
        <v>1897</v>
      </c>
      <c r="G81" s="211"/>
      <c r="H81" s="8"/>
      <c r="J81" s="498"/>
      <c r="K81" s="493"/>
      <c r="L81" s="493"/>
      <c r="M81" s="312"/>
    </row>
    <row r="82" spans="2:13">
      <c r="B82" s="583" t="str">
        <f>E82</f>
        <v>London South Bank University</v>
      </c>
      <c r="C82" s="492" t="s">
        <v>960</v>
      </c>
      <c r="D82" s="492" t="s">
        <v>1887</v>
      </c>
      <c r="E82" s="491" t="s">
        <v>366</v>
      </c>
      <c r="F82" s="333" t="s">
        <v>1897</v>
      </c>
      <c r="G82" s="211">
        <v>7</v>
      </c>
      <c r="H82" s="8"/>
      <c r="J82" s="498"/>
      <c r="K82" s="493"/>
      <c r="L82" s="493"/>
      <c r="M82" s="312"/>
    </row>
    <row r="83" spans="2:13">
      <c r="B83" s="583" t="str">
        <f>E83</f>
        <v>The Open University</v>
      </c>
      <c r="C83" s="492" t="s">
        <v>960</v>
      </c>
      <c r="D83" s="492" t="s">
        <v>1887</v>
      </c>
      <c r="E83" s="491" t="s">
        <v>321</v>
      </c>
      <c r="F83" s="333" t="s">
        <v>1897</v>
      </c>
      <c r="G83" s="211"/>
      <c r="H83" s="8"/>
      <c r="J83" s="498"/>
      <c r="K83" s="493"/>
      <c r="L83" s="493"/>
      <c r="M83" s="312"/>
    </row>
    <row r="84" spans="2:13">
      <c r="B84" s="583" t="str">
        <f>E84</f>
        <v>Oxford Brookes University</v>
      </c>
      <c r="C84" s="492" t="s">
        <v>960</v>
      </c>
      <c r="D84" s="492" t="s">
        <v>1887</v>
      </c>
      <c r="E84" s="491" t="s">
        <v>352</v>
      </c>
      <c r="F84" s="333" t="s">
        <v>1897</v>
      </c>
      <c r="G84" s="211"/>
      <c r="H84" s="8"/>
      <c r="J84" s="498"/>
      <c r="K84" s="493"/>
      <c r="L84" s="493"/>
      <c r="M84" s="312"/>
    </row>
    <row r="85" spans="2:13">
      <c r="B85" s="583" t="str">
        <f>E85</f>
        <v>SRUC (Scotland’s Rural College)</v>
      </c>
      <c r="C85" s="492" t="s">
        <v>960</v>
      </c>
      <c r="D85" s="492" t="s">
        <v>1887</v>
      </c>
      <c r="E85" s="491" t="s">
        <v>1129</v>
      </c>
      <c r="F85" s="333" t="s">
        <v>1897</v>
      </c>
      <c r="G85" s="211"/>
      <c r="H85" s="8"/>
      <c r="J85" s="498"/>
      <c r="K85" s="493"/>
      <c r="L85" s="493"/>
      <c r="M85" s="312"/>
    </row>
    <row r="86" spans="2:13">
      <c r="B86" s="583" t="str">
        <f>E86</f>
        <v>Ulster University</v>
      </c>
      <c r="C86" s="492" t="s">
        <v>960</v>
      </c>
      <c r="D86" s="492" t="s">
        <v>1887</v>
      </c>
      <c r="E86" s="491" t="s">
        <v>668</v>
      </c>
      <c r="F86" s="333" t="s">
        <v>1897</v>
      </c>
      <c r="G86" s="211"/>
      <c r="H86" s="8"/>
      <c r="J86" s="498"/>
      <c r="K86" s="493"/>
      <c r="L86" s="493"/>
      <c r="M86" s="312"/>
    </row>
    <row r="87" spans="2:13">
      <c r="B87" s="583" t="str">
        <f>E87</f>
        <v>University of the West of Scotland</v>
      </c>
      <c r="C87" s="492" t="s">
        <v>960</v>
      </c>
      <c r="D87" s="492" t="s">
        <v>1887</v>
      </c>
      <c r="E87" s="491" t="s">
        <v>657</v>
      </c>
      <c r="F87" s="333" t="s">
        <v>1897</v>
      </c>
      <c r="G87" s="211"/>
      <c r="H87" s="8"/>
      <c r="J87" s="498"/>
      <c r="K87" s="493"/>
      <c r="L87" s="493"/>
      <c r="M87" s="312"/>
    </row>
    <row r="88" spans="2:13">
      <c r="B88" s="583" t="str">
        <f>E88</f>
        <v>University of Wolverhampton</v>
      </c>
      <c r="C88" s="492" t="s">
        <v>960</v>
      </c>
      <c r="D88" s="492" t="s">
        <v>1887</v>
      </c>
      <c r="E88" s="491" t="s">
        <v>498</v>
      </c>
      <c r="F88" s="333" t="s">
        <v>1897</v>
      </c>
      <c r="G88" s="211"/>
      <c r="H88" s="8"/>
      <c r="J88" s="498"/>
      <c r="K88" s="493"/>
      <c r="L88" s="493"/>
      <c r="M88" s="312"/>
    </row>
    <row r="89" spans="2:13">
      <c r="B89" s="583" t="str">
        <f>E89</f>
        <v>University of Brighton</v>
      </c>
      <c r="C89" s="492" t="s">
        <v>961</v>
      </c>
      <c r="D89" s="492" t="s">
        <v>1888</v>
      </c>
      <c r="E89" s="491" t="s">
        <v>494</v>
      </c>
      <c r="F89" s="333" t="s">
        <v>1898</v>
      </c>
      <c r="G89" s="211"/>
      <c r="H89" s="577"/>
      <c r="J89" s="498"/>
      <c r="K89" s="493"/>
      <c r="L89" s="493"/>
      <c r="M89" s="312"/>
    </row>
    <row r="90" spans="2:13">
      <c r="B90" s="583" t="str">
        <f>E90</f>
        <v>University of Gloucestershire</v>
      </c>
      <c r="C90" s="492" t="s">
        <v>961</v>
      </c>
      <c r="D90" s="492" t="s">
        <v>1888</v>
      </c>
      <c r="E90" s="491" t="s">
        <v>398</v>
      </c>
      <c r="F90" s="333" t="s">
        <v>1898</v>
      </c>
      <c r="G90" s="211"/>
      <c r="H90" s="8"/>
      <c r="J90" s="498"/>
      <c r="K90" s="493"/>
      <c r="L90" s="493"/>
      <c r="M90" s="312"/>
    </row>
    <row r="91" spans="2:13">
      <c r="B91" s="583" t="str">
        <f>E91</f>
        <v>Kingston University</v>
      </c>
      <c r="C91" s="492" t="s">
        <v>961</v>
      </c>
      <c r="D91" s="492" t="s">
        <v>1888</v>
      </c>
      <c r="E91" s="491" t="s">
        <v>334</v>
      </c>
      <c r="F91" s="333" t="s">
        <v>1898</v>
      </c>
      <c r="G91" s="211"/>
      <c r="H91" s="8"/>
      <c r="J91" s="498"/>
      <c r="K91" s="493"/>
      <c r="L91" s="493"/>
      <c r="M91" s="312"/>
    </row>
    <row r="92" spans="2:13">
      <c r="B92" s="583" t="str">
        <f>E92</f>
        <v>Leeds Beckett University</v>
      </c>
      <c r="C92" s="492" t="s">
        <v>961</v>
      </c>
      <c r="D92" s="492" t="s">
        <v>1888</v>
      </c>
      <c r="E92" s="491" t="s">
        <v>658</v>
      </c>
      <c r="F92" s="333" t="s">
        <v>1898</v>
      </c>
      <c r="G92" s="211"/>
      <c r="H92" s="8"/>
      <c r="J92" s="498"/>
      <c r="K92" s="493"/>
      <c r="L92" s="493"/>
      <c r="M92" s="312"/>
    </row>
    <row r="93" spans="2:13">
      <c r="B93" s="583" t="str">
        <f>E93</f>
        <v>Robert Gordon University</v>
      </c>
      <c r="C93" s="492" t="s">
        <v>961</v>
      </c>
      <c r="D93" s="492" t="s">
        <v>1888</v>
      </c>
      <c r="E93" s="491" t="s">
        <v>655</v>
      </c>
      <c r="F93" s="333" t="s">
        <v>1898</v>
      </c>
      <c r="G93" s="211"/>
      <c r="H93" s="8"/>
      <c r="J93" s="498"/>
      <c r="K93" s="493"/>
      <c r="L93" s="493"/>
      <c r="M93" s="312"/>
    </row>
    <row r="94" spans="2:13">
      <c r="B94" s="583" t="str">
        <f>E94</f>
        <v>University of Roehampton</v>
      </c>
      <c r="C94" s="492" t="s">
        <v>961</v>
      </c>
      <c r="D94" s="492" t="s">
        <v>1888</v>
      </c>
      <c r="E94" s="491" t="s">
        <v>738</v>
      </c>
      <c r="F94" s="333" t="s">
        <v>1898</v>
      </c>
      <c r="G94" s="211"/>
      <c r="H94" s="8"/>
      <c r="J94" s="498"/>
      <c r="K94" s="493"/>
      <c r="L94" s="493"/>
      <c r="M94" s="312"/>
    </row>
    <row r="95" spans="2:13">
      <c r="B95" s="583" t="str">
        <f>E95</f>
        <v>University of Salford</v>
      </c>
      <c r="C95" s="492" t="s">
        <v>961</v>
      </c>
      <c r="D95" s="492" t="s">
        <v>1888</v>
      </c>
      <c r="E95" s="491" t="s">
        <v>488</v>
      </c>
      <c r="F95" s="333" t="s">
        <v>1898</v>
      </c>
      <c r="G95" s="211"/>
      <c r="H95" s="8"/>
      <c r="J95" s="498"/>
      <c r="K95" s="493"/>
      <c r="L95" s="493"/>
      <c r="M95" s="312"/>
    </row>
    <row r="96" spans="2:13">
      <c r="B96" s="583" t="str">
        <f>E96</f>
        <v>Sheffield Hallam University</v>
      </c>
      <c r="C96" s="492" t="s">
        <v>961</v>
      </c>
      <c r="D96" s="492" t="s">
        <v>1888</v>
      </c>
      <c r="E96" s="491" t="s">
        <v>325</v>
      </c>
      <c r="F96" s="333" t="s">
        <v>1898</v>
      </c>
      <c r="G96" s="211"/>
      <c r="H96" s="8"/>
      <c r="J96" s="498"/>
      <c r="K96" s="493"/>
      <c r="L96" s="493"/>
      <c r="M96" s="312"/>
    </row>
    <row r="97" spans="2:13">
      <c r="B97" s="583" t="str">
        <f>E97</f>
        <v>University of Westminster</v>
      </c>
      <c r="C97" s="492" t="s">
        <v>961</v>
      </c>
      <c r="D97" s="492" t="s">
        <v>1888</v>
      </c>
      <c r="E97" s="491" t="s">
        <v>491</v>
      </c>
      <c r="F97" s="333" t="s">
        <v>1898</v>
      </c>
      <c r="G97" s="136"/>
      <c r="H97" s="8"/>
      <c r="J97" s="498"/>
      <c r="K97" s="493"/>
      <c r="L97" s="493"/>
      <c r="M97" s="312"/>
    </row>
    <row r="98" spans="2:13">
      <c r="B98" s="583" t="str">
        <f>E98</f>
        <v>University of Bedfordshire</v>
      </c>
      <c r="C98" s="492" t="s">
        <v>1282</v>
      </c>
      <c r="D98" s="492" t="s">
        <v>1889</v>
      </c>
      <c r="E98" s="491" t="s">
        <v>372</v>
      </c>
      <c r="F98" s="333" t="s">
        <v>1899</v>
      </c>
      <c r="G98" s="136"/>
      <c r="H98" s="8"/>
      <c r="J98" s="498"/>
      <c r="K98" s="493"/>
      <c r="L98" s="493"/>
      <c r="M98" s="312"/>
    </row>
    <row r="99" spans="2:13">
      <c r="B99" s="583" t="str">
        <f>E99</f>
        <v>Canterbury Christ Church University</v>
      </c>
      <c r="C99" s="492" t="s">
        <v>1282</v>
      </c>
      <c r="D99" s="492" t="s">
        <v>1889</v>
      </c>
      <c r="E99" s="491" t="s">
        <v>376</v>
      </c>
      <c r="F99" s="333" t="s">
        <v>1899</v>
      </c>
      <c r="G99" s="136"/>
      <c r="H99" s="8"/>
      <c r="J99" s="498"/>
      <c r="K99" s="493"/>
      <c r="L99" s="493"/>
      <c r="M99" s="312"/>
    </row>
    <row r="100" spans="2:13">
      <c r="B100" s="583"/>
      <c r="C100" s="492" t="s">
        <v>1282</v>
      </c>
      <c r="D100" s="492" t="s">
        <v>1889</v>
      </c>
      <c r="E100" s="491" t="s">
        <v>479</v>
      </c>
      <c r="F100" s="333" t="s">
        <v>1899</v>
      </c>
      <c r="G100" s="136"/>
      <c r="H100" s="8"/>
      <c r="J100" s="498"/>
      <c r="K100" s="493"/>
      <c r="L100" s="493"/>
      <c r="M100" s="312"/>
    </row>
    <row r="101" spans="2:13">
      <c r="B101" s="583"/>
      <c r="C101" s="492" t="s">
        <v>1282</v>
      </c>
      <c r="D101" s="492" t="s">
        <v>1889</v>
      </c>
      <c r="E101" s="491" t="s">
        <v>499</v>
      </c>
      <c r="F101" s="333" t="s">
        <v>1899</v>
      </c>
      <c r="G101" s="136"/>
      <c r="H101" s="8"/>
      <c r="J101" s="498"/>
      <c r="K101" s="493"/>
      <c r="L101" s="493"/>
      <c r="M101" s="312"/>
    </row>
    <row r="102" spans="2:13">
      <c r="B102" s="583" t="str">
        <f>E102</f>
        <v>Edge Hill University</v>
      </c>
      <c r="C102" s="492" t="s">
        <v>1282</v>
      </c>
      <c r="D102" s="492" t="s">
        <v>1889</v>
      </c>
      <c r="E102" s="491" t="s">
        <v>382</v>
      </c>
      <c r="F102" s="333" t="s">
        <v>1899</v>
      </c>
      <c r="G102" s="136"/>
      <c r="H102" s="8"/>
      <c r="J102" s="498"/>
      <c r="K102" s="493"/>
      <c r="L102" s="493"/>
      <c r="M102" s="312"/>
    </row>
    <row r="103" spans="2:13">
      <c r="B103" s="583"/>
      <c r="C103" s="492" t="s">
        <v>1282</v>
      </c>
      <c r="D103" s="492" t="s">
        <v>1889</v>
      </c>
      <c r="E103" s="491" t="s">
        <v>629</v>
      </c>
      <c r="F103" s="333" t="s">
        <v>1899</v>
      </c>
      <c r="G103" s="136"/>
      <c r="H103" s="8"/>
      <c r="J103" s="498"/>
      <c r="K103" s="493"/>
      <c r="L103" s="493"/>
      <c r="M103" s="312"/>
    </row>
    <row r="104" spans="2:13">
      <c r="B104" s="583"/>
      <c r="C104" s="492" t="s">
        <v>1282</v>
      </c>
      <c r="D104" s="492" t="s">
        <v>1889</v>
      </c>
      <c r="E104" s="491" t="s">
        <v>373</v>
      </c>
      <c r="F104" s="333" t="s">
        <v>1899</v>
      </c>
      <c r="G104" s="136"/>
      <c r="H104" s="8"/>
      <c r="J104" s="498"/>
      <c r="K104" s="493"/>
      <c r="L104" s="493"/>
      <c r="M104" s="312"/>
    </row>
    <row r="105" spans="2:13">
      <c r="B105" s="583" t="str">
        <f>E105</f>
        <v>Teesside University</v>
      </c>
      <c r="C105" s="492" t="s">
        <v>1282</v>
      </c>
      <c r="D105" s="492" t="s">
        <v>1889</v>
      </c>
      <c r="E105" s="491" t="s">
        <v>364</v>
      </c>
      <c r="F105" s="333" t="s">
        <v>1899</v>
      </c>
      <c r="G105" s="136"/>
      <c r="H105" s="8"/>
      <c r="J105" s="498"/>
      <c r="K105" s="493"/>
      <c r="L105" s="493"/>
      <c r="M105" s="312"/>
    </row>
    <row r="106" spans="2:13">
      <c r="B106" s="583" t="str">
        <f>E106</f>
        <v>University of West London</v>
      </c>
      <c r="C106" s="492" t="s">
        <v>1282</v>
      </c>
      <c r="D106" s="492" t="s">
        <v>1889</v>
      </c>
      <c r="E106" s="491" t="s">
        <v>541</v>
      </c>
      <c r="F106" s="333" t="s">
        <v>1899</v>
      </c>
      <c r="G106" s="136"/>
      <c r="H106" s="8"/>
      <c r="J106" s="498"/>
      <c r="K106" s="493"/>
      <c r="L106" s="493"/>
      <c r="M106" s="312"/>
    </row>
    <row r="107" spans="2:13">
      <c r="B107" s="583" t="str">
        <f>E107</f>
        <v>University of Winchester</v>
      </c>
      <c r="C107" s="492" t="s">
        <v>1282</v>
      </c>
      <c r="D107" s="492" t="s">
        <v>1889</v>
      </c>
      <c r="E107" s="491" t="s">
        <v>514</v>
      </c>
      <c r="F107" s="333" t="s">
        <v>1899</v>
      </c>
      <c r="G107" s="133"/>
      <c r="H107" s="8"/>
      <c r="J107" s="498"/>
      <c r="K107" s="493"/>
      <c r="L107" s="493"/>
      <c r="M107" s="312"/>
    </row>
    <row r="108" spans="2:13">
      <c r="B108" s="583" t="str">
        <f>E108</f>
        <v>Cardiff Metropolitan University</v>
      </c>
      <c r="C108" s="492" t="s">
        <v>1712</v>
      </c>
      <c r="D108" s="492" t="s">
        <v>1890</v>
      </c>
      <c r="E108" s="491" t="s">
        <v>393</v>
      </c>
      <c r="F108" s="333" t="s">
        <v>1900</v>
      </c>
      <c r="G108" s="136"/>
      <c r="H108" s="8"/>
      <c r="J108" s="498"/>
      <c r="K108" s="493"/>
      <c r="L108" s="493"/>
      <c r="M108" s="312"/>
    </row>
    <row r="109" spans="2:13">
      <c r="B109" s="583" t="str">
        <f>E109</f>
        <v>University of Chester</v>
      </c>
      <c r="C109" s="492" t="s">
        <v>1712</v>
      </c>
      <c r="D109" s="492" t="s">
        <v>1890</v>
      </c>
      <c r="E109" s="491" t="s">
        <v>396</v>
      </c>
      <c r="F109" s="333" t="s">
        <v>1900</v>
      </c>
      <c r="G109" s="133"/>
      <c r="H109" s="8"/>
      <c r="J109" s="498"/>
      <c r="K109" s="493"/>
      <c r="L109" s="493"/>
      <c r="M109" s="312"/>
    </row>
    <row r="110" spans="2:13">
      <c r="B110" s="583" t="str">
        <f>E110</f>
        <v>University of Sunderland</v>
      </c>
      <c r="C110" s="492" t="s">
        <v>1712</v>
      </c>
      <c r="D110" s="492" t="s">
        <v>1890</v>
      </c>
      <c r="E110" s="491" t="s">
        <v>503</v>
      </c>
      <c r="F110" s="333" t="s">
        <v>1900</v>
      </c>
      <c r="G110" s="136"/>
      <c r="H110" s="8"/>
      <c r="J110" s="498"/>
      <c r="K110" s="493"/>
      <c r="L110" s="493"/>
      <c r="M110" s="312"/>
    </row>
    <row r="111" spans="2:13">
      <c r="B111" s="7"/>
      <c r="C111" s="498"/>
      <c r="D111" s="498"/>
      <c r="E111" s="497"/>
      <c r="F111" s="493"/>
      <c r="G111" s="141"/>
      <c r="H111" s="8"/>
      <c r="J111" s="498"/>
      <c r="K111" s="493"/>
      <c r="L111" s="493"/>
      <c r="M111" s="312"/>
    </row>
    <row r="112" spans="2:8" ht="17.25" thickBot="1">
      <c r="B112" s="9"/>
      <c r="C112" s="101" t="s">
        <v>1836</v>
      </c>
      <c r="D112" s="101"/>
      <c r="E112" s="101"/>
      <c r="F112" s="101"/>
      <c r="G112" s="101"/>
      <c r="H112" s="10"/>
    </row>
    <row r="113" spans="12:14" s="141" customFormat="1">
      <c r="L113" s="1"/>
      <c r="M113" s="1"/>
      <c r="N113" s="1"/>
    </row>
    <row r="114" spans="3:14" s="141" customFormat="1">
      <c r="C114" s="209"/>
      <c r="L114" s="1"/>
      <c r="M114" s="1"/>
      <c r="N114" s="1"/>
    </row>
    <row r="115" spans="3:6" s="141" customFormat="1" hidden="1">
      <c r="C115" s="874" t="str">
        <f>C45</f>
        <v>301–350</v>
      </c>
      <c r="D115" s="874" t="str">
        <f>D45</f>
        <v>37-41</v>
      </c>
      <c r="E115" s="874" t="str">
        <f>E45</f>
        <v>St George’s, University of London</v>
      </c>
      <c r="F115" s="874" t="str">
        <f>F45</f>
        <v>51.1–53.0</v>
      </c>
    </row>
    <row r="116" spans="3:6" s="141" customFormat="1" hidden="1">
      <c r="C116" s="875" t="str">
        <f>C48</f>
        <v>351–400</v>
      </c>
      <c r="D116" s="875" t="str">
        <f>D48</f>
        <v>42-44</v>
      </c>
      <c r="E116" s="875" t="str">
        <f>E48</f>
        <v>City, University of London</v>
      </c>
      <c r="F116" s="875" t="str">
        <f>F48</f>
        <v>49.1–51.0</v>
      </c>
    </row>
    <row r="117" spans="12:14">
      <c r="L117" s="141"/>
      <c r="M117" s="141"/>
      <c r="N117" s="141"/>
    </row>
    <row r="118" spans="12:14">
      <c r="L118" s="141"/>
      <c r="M118" s="141"/>
      <c r="N118" s="141"/>
    </row>
  </sheetData>
  <autoFilter ref="C5:G110"/>
  <mergeCells count="2">
    <mergeCell ref="C3:G3"/>
    <mergeCell ref="C112:G112"/>
  </mergeCells>
  <hyperlinks>
    <hyperlink ref="C4" location="Contents!A1" display="Click here to return to contents"/>
  </hyperlinks>
  <pageMargins left="0.75" right="0.75" top="1" bottom="1" header="0.5" footer="0.5"/>
  <pageSetup paperSize="9" scale="31" orientation="landscape" horizontalDpi="300" verticalDpi="300"/>
  <headerFooter scaleWithDoc="1" alignWithMargins="0" differentFirst="0" differentOddEven="0">
    <oddHeader>&amp;LPlanning Unit</oddHeader>
    <oddFooter>&amp;L&amp;Z&amp;F&amp;R&amp;D&amp;T</oddFooter>
  </headerFooter>
  <extLst/>
</worksheet>
</file>

<file path=xl/worksheets/sheet3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4">
    <tabColor theme="6"/>
  </sheetPr>
  <dimension ref="A1:Y170"/>
  <sheetViews>
    <sheetView topLeftCell="A1" view="normal" workbookViewId="0">
      <pane ySplit="6" topLeftCell="A57" activePane="bottomLeft" state="frozen"/>
      <selection pane="bottomLeft" activeCell="Q137" sqref="Q137"/>
    </sheetView>
  </sheetViews>
  <sheetFormatPr defaultColWidth="9.28515625" defaultRowHeight="16.5"/>
  <cols>
    <col min="1" max="1" width="8.5703125" style="1" customWidth="1"/>
    <col min="2" max="2" width="2.7109375" style="1" customWidth="1"/>
    <col min="3" max="3" width="9.27734375" style="2" customWidth="1"/>
    <col min="4" max="4" width="8.140625" style="2" customWidth="1"/>
    <col min="5" max="5" width="30.7109375" style="1" bestFit="1" customWidth="1"/>
    <col min="6" max="6" width="9.7109375" style="2" customWidth="1"/>
    <col min="7" max="9" width="11.27734375" style="2" customWidth="1"/>
    <col min="10" max="10" width="10.140625" style="2" customWidth="1"/>
    <col min="11" max="11" width="9.7109375" style="2" customWidth="1"/>
    <col min="12" max="12" width="9.5703125" style="2" customWidth="1"/>
    <col min="13" max="13" width="14.27734375" style="2" customWidth="1"/>
    <col min="14" max="14" width="9.7109375" style="2" customWidth="1"/>
    <col min="15" max="15" width="11.27734375" style="2" customWidth="1"/>
    <col min="16" max="16" width="12.7109375" style="2" customWidth="1"/>
    <col min="17" max="17" width="15" style="2" customWidth="1"/>
    <col min="18" max="18" width="2.7109375" style="1" customWidth="1"/>
    <col min="19" max="19" width="9.27734375" style="1" customWidth="1"/>
    <col min="20" max="16384" width="9.27734375" style="3" customWidth="1"/>
  </cols>
  <sheetData>
    <row r="1" ht="15" customHeight="1" thickBot="1"/>
    <row r="2" spans="2:18">
      <c r="B2" s="4"/>
      <c r="C2" s="11"/>
      <c r="D2" s="11"/>
      <c r="E2" s="5"/>
      <c r="F2" s="11"/>
      <c r="G2" s="11"/>
      <c r="H2" s="11"/>
      <c r="I2" s="11"/>
      <c r="J2" s="11"/>
      <c r="K2" s="11"/>
      <c r="L2" s="11"/>
      <c r="M2" s="11"/>
      <c r="N2" s="11"/>
      <c r="O2" s="11"/>
      <c r="P2" s="11"/>
      <c r="Q2" s="11"/>
      <c r="R2" s="6"/>
    </row>
    <row r="3" spans="2:18">
      <c r="B3" s="7"/>
      <c r="C3" s="26" t="s">
        <v>2119</v>
      </c>
      <c r="D3" s="26"/>
      <c r="E3" s="26"/>
      <c r="F3" s="26"/>
      <c r="G3" s="26"/>
      <c r="H3" s="26"/>
      <c r="I3" s="26"/>
      <c r="J3" s="26"/>
      <c r="K3" s="26"/>
      <c r="L3" s="26"/>
      <c r="M3" s="26"/>
      <c r="N3" s="26"/>
      <c r="O3" s="26"/>
      <c r="P3" s="26"/>
      <c r="Q3" s="26"/>
      <c r="R3" s="8"/>
    </row>
    <row r="4" spans="2:20" ht="39">
      <c r="B4" s="7"/>
      <c r="C4" s="96" t="s">
        <v>2120</v>
      </c>
      <c r="D4" s="96"/>
      <c r="E4" s="96"/>
      <c r="F4" s="96"/>
      <c r="G4" s="96"/>
      <c r="H4" s="96"/>
      <c r="P4" s="95" t="s">
        <v>605</v>
      </c>
      <c r="R4" s="8"/>
      <c r="T4" s="570"/>
    </row>
    <row r="5" spans="2:18">
      <c r="B5" s="7"/>
      <c r="C5" s="558" t="s">
        <v>772</v>
      </c>
      <c r="P5" s="95"/>
      <c r="R5" s="8"/>
    </row>
    <row r="6" spans="1:19" ht="49.5">
      <c r="A6" s="29"/>
      <c r="B6" s="34"/>
      <c r="C6" s="20" t="s">
        <v>2118</v>
      </c>
      <c r="D6" s="20" t="s">
        <v>1703</v>
      </c>
      <c r="E6" s="69" t="s">
        <v>1704</v>
      </c>
      <c r="F6" s="20" t="s">
        <v>616</v>
      </c>
      <c r="G6" s="20" t="s">
        <v>617</v>
      </c>
      <c r="H6" s="20" t="s">
        <v>694</v>
      </c>
      <c r="I6" s="20" t="s">
        <v>695</v>
      </c>
      <c r="J6" s="20" t="s">
        <v>1705</v>
      </c>
      <c r="K6" s="20" t="s">
        <v>1417</v>
      </c>
      <c r="L6" s="20" t="s">
        <v>1706</v>
      </c>
      <c r="M6" s="20" t="s">
        <v>613</v>
      </c>
      <c r="N6" s="20" t="s">
        <v>614</v>
      </c>
      <c r="O6" s="20" t="s">
        <v>1127</v>
      </c>
      <c r="P6" s="20" t="s">
        <v>615</v>
      </c>
      <c r="Q6" s="70" t="s">
        <v>593</v>
      </c>
      <c r="R6" s="35"/>
      <c r="S6" s="29"/>
    </row>
    <row r="7" spans="2:18">
      <c r="B7" s="580" t="str">
        <f>E7</f>
        <v>University of Cambridge</v>
      </c>
      <c r="C7" s="310">
        <v>1</v>
      </c>
      <c r="D7" s="310">
        <v>1</v>
      </c>
      <c r="E7" s="245" t="s">
        <v>236</v>
      </c>
      <c r="F7" s="310">
        <v>209</v>
      </c>
      <c r="G7" s="310"/>
      <c r="H7" s="310">
        <v>3.53</v>
      </c>
      <c r="I7" s="310">
        <v>1</v>
      </c>
      <c r="J7" s="725">
        <v>93.1</v>
      </c>
      <c r="K7" s="310">
        <v>83.5</v>
      </c>
      <c r="L7" s="310">
        <v>11.6</v>
      </c>
      <c r="M7" s="382">
        <v>2917</v>
      </c>
      <c r="N7" s="382">
        <v>1181</v>
      </c>
      <c r="O7" s="383">
        <v>99.3</v>
      </c>
      <c r="P7" s="382">
        <v>1000</v>
      </c>
      <c r="Q7" s="379"/>
      <c r="R7" s="8"/>
    </row>
    <row r="8" spans="2:18">
      <c r="B8" s="580" t="str">
        <f>E8</f>
        <v>University of Oxford</v>
      </c>
      <c r="C8" s="310">
        <v>2</v>
      </c>
      <c r="D8" s="310">
        <v>2</v>
      </c>
      <c r="E8" s="245" t="s">
        <v>234</v>
      </c>
      <c r="F8" s="310">
        <v>205</v>
      </c>
      <c r="G8" s="310"/>
      <c r="H8" s="310">
        <v>3.49</v>
      </c>
      <c r="I8" s="310">
        <v>0.95</v>
      </c>
      <c r="J8" s="726">
        <v>91.9</v>
      </c>
      <c r="K8" s="310">
        <v>81</v>
      </c>
      <c r="L8" s="310">
        <v>10.3</v>
      </c>
      <c r="M8" s="382">
        <v>2726</v>
      </c>
      <c r="N8" s="382">
        <v>600</v>
      </c>
      <c r="O8" s="383">
        <v>97.9</v>
      </c>
      <c r="P8" s="382">
        <v>964</v>
      </c>
      <c r="Q8" s="379"/>
      <c r="R8" s="8"/>
    </row>
    <row r="9" spans="2:18">
      <c r="B9" s="580" t="str">
        <f>E9</f>
        <v>London School of Economics and Political Science</v>
      </c>
      <c r="C9" s="310">
        <v>3</v>
      </c>
      <c r="D9" s="310">
        <v>3</v>
      </c>
      <c r="E9" s="245" t="s">
        <v>249</v>
      </c>
      <c r="F9" s="310">
        <v>195</v>
      </c>
      <c r="G9" s="310">
        <v>3.06</v>
      </c>
      <c r="H9" s="310">
        <v>3.53</v>
      </c>
      <c r="I9" s="310">
        <v>0.65</v>
      </c>
      <c r="J9" s="726">
        <v>91.4</v>
      </c>
      <c r="K9" s="310">
        <v>83</v>
      </c>
      <c r="L9" s="310">
        <v>12.8</v>
      </c>
      <c r="M9" s="382">
        <v>1916</v>
      </c>
      <c r="N9" s="382">
        <v>738</v>
      </c>
      <c r="O9" s="383">
        <v>99.1</v>
      </c>
      <c r="P9" s="382">
        <v>946</v>
      </c>
      <c r="Q9" s="379"/>
      <c r="R9" s="8"/>
    </row>
    <row r="10" spans="2:18">
      <c r="B10" s="580" t="str">
        <f>E10</f>
        <v>University of St Andrews</v>
      </c>
      <c r="C10" s="310">
        <v>4</v>
      </c>
      <c r="D10" s="310">
        <v>4</v>
      </c>
      <c r="E10" s="245" t="s">
        <v>538</v>
      </c>
      <c r="F10" s="310">
        <v>212</v>
      </c>
      <c r="G10" s="310">
        <v>3.32</v>
      </c>
      <c r="H10" s="310">
        <v>3.31</v>
      </c>
      <c r="I10" s="310">
        <v>0.71</v>
      </c>
      <c r="J10" s="726">
        <v>89.6</v>
      </c>
      <c r="K10" s="310">
        <v>84.5</v>
      </c>
      <c r="L10" s="310">
        <v>11.9</v>
      </c>
      <c r="M10" s="382">
        <v>2949</v>
      </c>
      <c r="N10" s="382">
        <v>787</v>
      </c>
      <c r="O10" s="383">
        <v>97.6</v>
      </c>
      <c r="P10" s="382">
        <v>939</v>
      </c>
      <c r="Q10" s="379"/>
      <c r="R10" s="8"/>
    </row>
    <row r="11" spans="2:18">
      <c r="B11" s="580" t="str">
        <f>E11</f>
        <v>Imperial College London</v>
      </c>
      <c r="C11" s="310">
        <v>5</v>
      </c>
      <c r="D11" s="310">
        <v>6</v>
      </c>
      <c r="E11" s="245" t="s">
        <v>238</v>
      </c>
      <c r="F11" s="310">
        <v>206</v>
      </c>
      <c r="G11" s="310">
        <v>3.16</v>
      </c>
      <c r="H11" s="310">
        <v>3.63</v>
      </c>
      <c r="I11" s="310">
        <v>0.8</v>
      </c>
      <c r="J11" s="726">
        <v>94.2</v>
      </c>
      <c r="K11" s="310">
        <v>86.2</v>
      </c>
      <c r="L11" s="310">
        <v>11.9</v>
      </c>
      <c r="M11" s="382">
        <v>3325</v>
      </c>
      <c r="N11" s="382">
        <v>619</v>
      </c>
      <c r="O11" s="383">
        <v>95</v>
      </c>
      <c r="P11" s="382">
        <v>894</v>
      </c>
      <c r="Q11" s="379"/>
      <c r="R11" s="8"/>
    </row>
    <row r="12" spans="2:18">
      <c r="B12" s="580" t="str">
        <f>E12</f>
        <v>Durham University</v>
      </c>
      <c r="C12" s="310">
        <v>6</v>
      </c>
      <c r="D12" s="310">
        <v>8</v>
      </c>
      <c r="E12" s="245" t="s">
        <v>536</v>
      </c>
      <c r="F12" s="310">
        <v>185</v>
      </c>
      <c r="G12" s="310">
        <v>3.07</v>
      </c>
      <c r="H12" s="310">
        <v>3.34</v>
      </c>
      <c r="I12" s="310">
        <v>0.7</v>
      </c>
      <c r="J12" s="726">
        <v>89.2</v>
      </c>
      <c r="K12" s="310">
        <v>80.7</v>
      </c>
      <c r="L12" s="310">
        <v>13.5</v>
      </c>
      <c r="M12" s="382">
        <v>2605</v>
      </c>
      <c r="N12" s="382">
        <v>1038</v>
      </c>
      <c r="O12" s="383">
        <v>97.5</v>
      </c>
      <c r="P12" s="382">
        <v>887</v>
      </c>
      <c r="Q12" s="379"/>
      <c r="R12" s="8"/>
    </row>
    <row r="13" spans="2:18">
      <c r="B13" s="580" t="str">
        <f>E13</f>
        <v>Loughborough University</v>
      </c>
      <c r="C13" s="310">
        <v>7</v>
      </c>
      <c r="D13" s="310">
        <v>7</v>
      </c>
      <c r="E13" s="245" t="s">
        <v>326</v>
      </c>
      <c r="F13" s="310">
        <v>160</v>
      </c>
      <c r="G13" s="310">
        <v>3.17</v>
      </c>
      <c r="H13" s="310">
        <v>3.3</v>
      </c>
      <c r="I13" s="310">
        <v>0.71</v>
      </c>
      <c r="J13" s="726">
        <v>86.8</v>
      </c>
      <c r="K13" s="310">
        <v>79.7</v>
      </c>
      <c r="L13" s="310">
        <v>14.1</v>
      </c>
      <c r="M13" s="382">
        <v>1952</v>
      </c>
      <c r="N13" s="382">
        <v>1595</v>
      </c>
      <c r="O13" s="383">
        <v>96.9</v>
      </c>
      <c r="P13" s="382">
        <v>882</v>
      </c>
      <c r="Q13" s="379"/>
      <c r="R13" s="8"/>
    </row>
    <row r="14" spans="2:18">
      <c r="B14" s="580" t="str">
        <f>E14</f>
        <v>University of Bath</v>
      </c>
      <c r="C14" s="310">
        <v>8</v>
      </c>
      <c r="D14" s="310">
        <v>5</v>
      </c>
      <c r="E14" s="245" t="s">
        <v>483</v>
      </c>
      <c r="F14" s="310">
        <v>181</v>
      </c>
      <c r="G14" s="310">
        <v>3.13</v>
      </c>
      <c r="H14" s="310">
        <v>3.31</v>
      </c>
      <c r="I14" s="310">
        <v>0.73</v>
      </c>
      <c r="J14" s="726">
        <v>90.6</v>
      </c>
      <c r="K14" s="310">
        <v>82</v>
      </c>
      <c r="L14" s="310">
        <v>15.3</v>
      </c>
      <c r="M14" s="382">
        <v>2042</v>
      </c>
      <c r="N14" s="382">
        <v>996</v>
      </c>
      <c r="O14" s="383">
        <v>97.7</v>
      </c>
      <c r="P14" s="382">
        <v>870</v>
      </c>
      <c r="Q14" s="379"/>
      <c r="R14" s="8"/>
    </row>
    <row r="15" spans="2:18">
      <c r="B15" s="580" t="str">
        <f>E15</f>
        <v>UCL (University College London)</v>
      </c>
      <c r="C15" s="310">
        <v>9</v>
      </c>
      <c r="D15" s="310">
        <v>9</v>
      </c>
      <c r="E15" s="245" t="s">
        <v>1407</v>
      </c>
      <c r="F15" s="310">
        <v>190</v>
      </c>
      <c r="G15" s="310">
        <v>3.02</v>
      </c>
      <c r="H15" s="310">
        <v>3.5</v>
      </c>
      <c r="I15" s="310">
        <v>0.72</v>
      </c>
      <c r="J15" s="726">
        <v>88.4</v>
      </c>
      <c r="K15" s="310">
        <v>81</v>
      </c>
      <c r="L15" s="310">
        <v>10.9</v>
      </c>
      <c r="M15" s="382">
        <v>2262</v>
      </c>
      <c r="N15" s="382">
        <v>440</v>
      </c>
      <c r="O15" s="383">
        <v>97.2</v>
      </c>
      <c r="P15" s="382">
        <v>855</v>
      </c>
      <c r="Q15" s="379">
        <v>1</v>
      </c>
      <c r="R15" s="8"/>
    </row>
    <row r="16" spans="2:18">
      <c r="B16" s="580" t="str">
        <f>E16</f>
        <v>University of Warwick</v>
      </c>
      <c r="C16" s="310">
        <v>10</v>
      </c>
      <c r="D16" s="310">
        <v>11</v>
      </c>
      <c r="E16" s="245" t="s">
        <v>248</v>
      </c>
      <c r="F16" s="310">
        <v>173</v>
      </c>
      <c r="G16" s="310">
        <v>3.19</v>
      </c>
      <c r="H16" s="310">
        <v>3.42</v>
      </c>
      <c r="I16" s="310">
        <v>0.59</v>
      </c>
      <c r="J16" s="726">
        <v>87.6</v>
      </c>
      <c r="K16" s="310">
        <v>80</v>
      </c>
      <c r="L16" s="310">
        <v>13.9</v>
      </c>
      <c r="M16" s="382">
        <v>1867</v>
      </c>
      <c r="N16" s="382">
        <v>955</v>
      </c>
      <c r="O16" s="383">
        <v>96.1</v>
      </c>
      <c r="P16" s="382">
        <v>845</v>
      </c>
      <c r="Q16" s="379"/>
      <c r="R16" s="8"/>
    </row>
    <row r="17" spans="2:18">
      <c r="B17" s="580" t="str">
        <f>E17</f>
        <v>Lancaster University</v>
      </c>
      <c r="C17" s="310">
        <v>11</v>
      </c>
      <c r="D17" s="310">
        <v>10</v>
      </c>
      <c r="E17" s="245" t="s">
        <v>495</v>
      </c>
      <c r="F17" s="310">
        <v>153</v>
      </c>
      <c r="G17" s="310">
        <v>3.14</v>
      </c>
      <c r="H17" s="310">
        <v>3.37</v>
      </c>
      <c r="I17" s="310">
        <v>0.8</v>
      </c>
      <c r="J17" s="726">
        <v>81.5</v>
      </c>
      <c r="K17" s="310">
        <v>80.7</v>
      </c>
      <c r="L17" s="310">
        <v>14</v>
      </c>
      <c r="M17" s="382">
        <v>2397</v>
      </c>
      <c r="N17" s="382">
        <v>1013</v>
      </c>
      <c r="O17" s="383">
        <v>97.1</v>
      </c>
      <c r="P17" s="382">
        <v>835</v>
      </c>
      <c r="Q17" s="379"/>
      <c r="R17" s="8"/>
    </row>
    <row r="18" spans="2:18">
      <c r="B18" s="580" t="str">
        <f>E18</f>
        <v>University of Birmingham</v>
      </c>
      <c r="C18" s="310">
        <v>12</v>
      </c>
      <c r="D18" s="310">
        <v>13</v>
      </c>
      <c r="E18" s="245" t="s">
        <v>242</v>
      </c>
      <c r="F18" s="310">
        <v>158</v>
      </c>
      <c r="G18" s="310">
        <v>2.96</v>
      </c>
      <c r="H18" s="310">
        <v>3.43</v>
      </c>
      <c r="I18" s="310">
        <v>0.63</v>
      </c>
      <c r="J18" s="726">
        <v>85.9</v>
      </c>
      <c r="K18" s="310">
        <v>80.9</v>
      </c>
      <c r="L18" s="310">
        <v>14.6</v>
      </c>
      <c r="M18" s="382">
        <v>1667</v>
      </c>
      <c r="N18" s="382">
        <v>1734</v>
      </c>
      <c r="O18" s="383">
        <v>96.1</v>
      </c>
      <c r="P18" s="382">
        <v>799</v>
      </c>
      <c r="Q18" s="379"/>
      <c r="R18" s="8"/>
    </row>
    <row r="19" spans="2:18">
      <c r="B19" s="580" t="str">
        <f>E19</f>
        <v>University of Surrey</v>
      </c>
      <c r="C19" s="310">
        <v>12</v>
      </c>
      <c r="D19" s="310">
        <v>14</v>
      </c>
      <c r="E19" s="245" t="s">
        <v>497</v>
      </c>
      <c r="F19" s="310">
        <v>143</v>
      </c>
      <c r="G19" s="310">
        <v>3.18</v>
      </c>
      <c r="H19" s="310">
        <v>3.29</v>
      </c>
      <c r="I19" s="310">
        <v>0.62</v>
      </c>
      <c r="J19" s="726">
        <v>84.8</v>
      </c>
      <c r="K19" s="310">
        <v>82</v>
      </c>
      <c r="L19" s="310">
        <v>14.4</v>
      </c>
      <c r="M19" s="382">
        <v>2325</v>
      </c>
      <c r="N19" s="382">
        <v>799</v>
      </c>
      <c r="O19" s="383">
        <v>93.8</v>
      </c>
      <c r="P19" s="382">
        <v>799</v>
      </c>
      <c r="Q19" s="379"/>
      <c r="R19" s="8"/>
    </row>
    <row r="20" spans="2:18">
      <c r="B20" s="580" t="str">
        <f>E20</f>
        <v>University of Exeter</v>
      </c>
      <c r="C20" s="386">
        <v>14</v>
      </c>
      <c r="D20" s="386">
        <v>18</v>
      </c>
      <c r="E20" s="245" t="s">
        <v>183</v>
      </c>
      <c r="F20" s="310">
        <v>164</v>
      </c>
      <c r="G20" s="310">
        <v>3.08</v>
      </c>
      <c r="H20" s="310">
        <v>3.35</v>
      </c>
      <c r="I20" s="310">
        <v>0.69</v>
      </c>
      <c r="J20" s="726">
        <v>85.1</v>
      </c>
      <c r="K20" s="310">
        <v>78.2</v>
      </c>
      <c r="L20" s="310">
        <v>16</v>
      </c>
      <c r="M20" s="382">
        <v>1782</v>
      </c>
      <c r="N20" s="382">
        <v>1144</v>
      </c>
      <c r="O20" s="383">
        <v>97</v>
      </c>
      <c r="P20" s="382">
        <v>798</v>
      </c>
      <c r="Q20" s="379"/>
      <c r="R20" s="8"/>
    </row>
    <row r="21" spans="2:18">
      <c r="B21" s="580" t="str">
        <f>E21</f>
        <v>The University of Edinburgh</v>
      </c>
      <c r="C21" s="386">
        <v>15</v>
      </c>
      <c r="D21" s="386">
        <v>12</v>
      </c>
      <c r="E21" s="245" t="s">
        <v>175</v>
      </c>
      <c r="F21" s="310">
        <v>197</v>
      </c>
      <c r="G21" s="310">
        <v>2.94</v>
      </c>
      <c r="H21" s="310">
        <v>3.42</v>
      </c>
      <c r="I21" s="310">
        <v>0.76</v>
      </c>
      <c r="J21" s="726">
        <v>83.3</v>
      </c>
      <c r="K21" s="310">
        <v>79.3</v>
      </c>
      <c r="L21" s="310">
        <v>12.3</v>
      </c>
      <c r="M21" s="382">
        <v>1410</v>
      </c>
      <c r="N21" s="382">
        <v>716</v>
      </c>
      <c r="O21" s="383">
        <v>97.5</v>
      </c>
      <c r="P21" s="382">
        <v>796</v>
      </c>
      <c r="Q21" s="379"/>
      <c r="R21" s="8"/>
    </row>
    <row r="22" spans="2:18">
      <c r="B22" s="580" t="str">
        <f>E22</f>
        <v>University of Bristol</v>
      </c>
      <c r="C22" s="386">
        <v>16</v>
      </c>
      <c r="D22" s="386">
        <v>15</v>
      </c>
      <c r="E22" s="245" t="s">
        <v>243</v>
      </c>
      <c r="F22" s="310">
        <v>174</v>
      </c>
      <c r="G22" s="310">
        <v>3</v>
      </c>
      <c r="H22" s="310">
        <v>3.51</v>
      </c>
      <c r="I22" s="310">
        <v>0.67</v>
      </c>
      <c r="J22" s="726">
        <v>85.4</v>
      </c>
      <c r="K22" s="310">
        <v>78.1</v>
      </c>
      <c r="L22" s="310">
        <v>13.9</v>
      </c>
      <c r="M22" s="382">
        <v>1786</v>
      </c>
      <c r="N22" s="382">
        <v>856</v>
      </c>
      <c r="O22" s="383">
        <v>97.4</v>
      </c>
      <c r="P22" s="382">
        <v>792</v>
      </c>
      <c r="Q22" s="379"/>
      <c r="R22" s="8"/>
    </row>
    <row r="23" spans="2:18">
      <c r="B23" s="580" t="str">
        <f>E23</f>
        <v>University of York</v>
      </c>
      <c r="C23" s="386">
        <v>17</v>
      </c>
      <c r="D23" s="386">
        <v>16</v>
      </c>
      <c r="E23" s="245" t="s">
        <v>181</v>
      </c>
      <c r="F23" s="310">
        <v>157</v>
      </c>
      <c r="G23" s="310">
        <v>3.07</v>
      </c>
      <c r="H23" s="310">
        <v>3.45</v>
      </c>
      <c r="I23" s="310">
        <v>0.65</v>
      </c>
      <c r="J23" s="726">
        <v>83.3</v>
      </c>
      <c r="K23" s="310">
        <v>80</v>
      </c>
      <c r="L23" s="310">
        <v>14.2</v>
      </c>
      <c r="M23" s="382">
        <v>1304</v>
      </c>
      <c r="N23" s="382">
        <v>870</v>
      </c>
      <c r="O23" s="383">
        <v>96.6</v>
      </c>
      <c r="P23" s="382">
        <v>787</v>
      </c>
      <c r="Q23" s="379"/>
      <c r="R23" s="8"/>
    </row>
    <row r="24" spans="2:18">
      <c r="B24" s="580" t="str">
        <f>E24</f>
        <v>University of Sheffield</v>
      </c>
      <c r="C24" s="386">
        <v>18</v>
      </c>
      <c r="D24" s="386">
        <v>20</v>
      </c>
      <c r="E24" s="245" t="s">
        <v>244</v>
      </c>
      <c r="F24" s="310">
        <v>157</v>
      </c>
      <c r="G24" s="310">
        <v>3.14</v>
      </c>
      <c r="H24" s="310">
        <v>3.4</v>
      </c>
      <c r="I24" s="310">
        <v>0.66</v>
      </c>
      <c r="J24" s="726">
        <v>84.5</v>
      </c>
      <c r="K24" s="310">
        <v>78.1</v>
      </c>
      <c r="L24" s="310">
        <v>14.4</v>
      </c>
      <c r="M24" s="382">
        <v>2135</v>
      </c>
      <c r="N24" s="382">
        <v>610</v>
      </c>
      <c r="O24" s="383">
        <v>96.7</v>
      </c>
      <c r="P24" s="382">
        <v>778</v>
      </c>
      <c r="Q24" s="379"/>
      <c r="R24" s="8"/>
    </row>
    <row r="25" spans="2:18">
      <c r="B25" s="580" t="str">
        <f>E25</f>
        <v>University of Liverpool</v>
      </c>
      <c r="C25" s="310">
        <v>18</v>
      </c>
      <c r="D25" s="310">
        <v>24</v>
      </c>
      <c r="E25" s="245" t="s">
        <v>245</v>
      </c>
      <c r="F25" s="310">
        <v>147</v>
      </c>
      <c r="G25" s="310">
        <v>3.07</v>
      </c>
      <c r="H25" s="310">
        <v>3.34</v>
      </c>
      <c r="I25" s="310">
        <v>0.61</v>
      </c>
      <c r="J25" s="726">
        <v>83.8</v>
      </c>
      <c r="K25" s="310">
        <v>78.5</v>
      </c>
      <c r="L25" s="310">
        <v>13.6</v>
      </c>
      <c r="M25" s="382">
        <v>2418</v>
      </c>
      <c r="N25" s="382">
        <v>927</v>
      </c>
      <c r="O25" s="383">
        <v>96.7</v>
      </c>
      <c r="P25" s="382">
        <v>778</v>
      </c>
      <c r="Q25" s="379"/>
      <c r="R25" s="8"/>
    </row>
    <row r="26" spans="2:18">
      <c r="B26" s="580" t="str">
        <f>E26</f>
        <v>University of Southampton</v>
      </c>
      <c r="C26" s="310">
        <v>20</v>
      </c>
      <c r="D26" s="310">
        <v>16</v>
      </c>
      <c r="E26" s="245" t="s">
        <v>246</v>
      </c>
      <c r="F26" s="310">
        <v>156</v>
      </c>
      <c r="G26" s="310">
        <v>3.02</v>
      </c>
      <c r="H26" s="310">
        <v>3.41</v>
      </c>
      <c r="I26" s="310">
        <v>0.71</v>
      </c>
      <c r="J26" s="726">
        <v>84.4</v>
      </c>
      <c r="K26" s="310">
        <v>77.1</v>
      </c>
      <c r="L26" s="310">
        <v>14</v>
      </c>
      <c r="M26" s="382">
        <v>1946</v>
      </c>
      <c r="N26" s="382">
        <v>756</v>
      </c>
      <c r="O26" s="383">
        <v>96.9</v>
      </c>
      <c r="P26" s="382">
        <v>774</v>
      </c>
      <c r="Q26" s="379"/>
      <c r="R26" s="8"/>
    </row>
    <row r="27" spans="2:18">
      <c r="B27" s="580" t="str">
        <f>E27</f>
        <v>University of East Anglia UEA</v>
      </c>
      <c r="C27" s="310">
        <v>21</v>
      </c>
      <c r="D27" s="310">
        <v>22</v>
      </c>
      <c r="E27" s="245" t="s">
        <v>1409</v>
      </c>
      <c r="F27" s="310">
        <v>139</v>
      </c>
      <c r="G27" s="310">
        <v>3.02</v>
      </c>
      <c r="H27" s="310">
        <v>3.38</v>
      </c>
      <c r="I27" s="310">
        <v>0.56</v>
      </c>
      <c r="J27" s="726">
        <v>82.5</v>
      </c>
      <c r="K27" s="310">
        <v>78.7</v>
      </c>
      <c r="L27" s="310">
        <v>13.4</v>
      </c>
      <c r="M27" s="382">
        <v>2046</v>
      </c>
      <c r="N27" s="382">
        <v>1207</v>
      </c>
      <c r="O27" s="383">
        <v>94.7</v>
      </c>
      <c r="P27" s="382">
        <v>771</v>
      </c>
      <c r="Q27" s="379"/>
      <c r="R27" s="8"/>
    </row>
    <row r="28" spans="2:18">
      <c r="B28" s="580" t="str">
        <f>E28</f>
        <v>University of Manchester</v>
      </c>
      <c r="C28" s="310">
        <v>22</v>
      </c>
      <c r="D28" s="310">
        <v>19</v>
      </c>
      <c r="E28" s="245" t="s">
        <v>235</v>
      </c>
      <c r="F28" s="310">
        <v>167</v>
      </c>
      <c r="G28" s="310">
        <v>2.95</v>
      </c>
      <c r="H28" s="310">
        <v>3.47</v>
      </c>
      <c r="I28" s="310">
        <v>0.66</v>
      </c>
      <c r="J28" s="726">
        <v>85.7</v>
      </c>
      <c r="K28" s="310">
        <v>77.9</v>
      </c>
      <c r="L28" s="310">
        <v>13.9</v>
      </c>
      <c r="M28" s="382">
        <v>2224</v>
      </c>
      <c r="N28" s="382">
        <v>567</v>
      </c>
      <c r="O28" s="383">
        <v>96.5</v>
      </c>
      <c r="P28" s="382">
        <v>770</v>
      </c>
      <c r="Q28" s="379"/>
      <c r="R28" s="8"/>
    </row>
    <row r="29" spans="2:18">
      <c r="B29" s="580" t="str">
        <f>E29</f>
        <v>University of Leeds</v>
      </c>
      <c r="C29" s="310">
        <v>23</v>
      </c>
      <c r="D29" s="310">
        <v>22</v>
      </c>
      <c r="E29" s="245" t="s">
        <v>239</v>
      </c>
      <c r="F29" s="310">
        <v>162</v>
      </c>
      <c r="G29" s="310">
        <v>2.97</v>
      </c>
      <c r="H29" s="310">
        <v>3.35</v>
      </c>
      <c r="I29" s="310">
        <v>0.65</v>
      </c>
      <c r="J29" s="726">
        <v>84.9</v>
      </c>
      <c r="K29" s="310">
        <v>79.2</v>
      </c>
      <c r="L29" s="310">
        <v>14.4</v>
      </c>
      <c r="M29" s="382">
        <v>2934</v>
      </c>
      <c r="N29" s="382">
        <v>420</v>
      </c>
      <c r="O29" s="383">
        <v>96.2</v>
      </c>
      <c r="P29" s="382">
        <v>768</v>
      </c>
      <c r="Q29" s="379"/>
      <c r="R29" s="8"/>
    </row>
    <row r="30" spans="2:18">
      <c r="B30" s="580" t="str">
        <f>E30</f>
        <v>King's College London, University of London</v>
      </c>
      <c r="C30" s="310">
        <v>24</v>
      </c>
      <c r="D30" s="310">
        <v>24</v>
      </c>
      <c r="E30" s="245" t="s">
        <v>1408</v>
      </c>
      <c r="F30" s="310">
        <v>171</v>
      </c>
      <c r="G30" s="310">
        <v>2.96</v>
      </c>
      <c r="H30" s="310">
        <v>3.46</v>
      </c>
      <c r="I30" s="310">
        <v>0.69</v>
      </c>
      <c r="J30" s="726">
        <v>86.9</v>
      </c>
      <c r="K30" s="310">
        <v>79.7</v>
      </c>
      <c r="L30" s="310">
        <v>14</v>
      </c>
      <c r="M30" s="382">
        <v>2254</v>
      </c>
      <c r="N30" s="382">
        <v>917</v>
      </c>
      <c r="O30" s="383">
        <v>95</v>
      </c>
      <c r="P30" s="382">
        <v>763</v>
      </c>
      <c r="Q30" s="379">
        <v>2</v>
      </c>
      <c r="R30" s="8"/>
    </row>
    <row r="31" spans="2:18">
      <c r="B31" s="580" t="str">
        <f>E31</f>
        <v>Queen's University Belfast</v>
      </c>
      <c r="C31" s="310">
        <v>25</v>
      </c>
      <c r="D31" s="310">
        <v>27</v>
      </c>
      <c r="E31" s="245" t="s">
        <v>182</v>
      </c>
      <c r="F31" s="310">
        <v>156</v>
      </c>
      <c r="G31" s="310">
        <v>3.06</v>
      </c>
      <c r="H31" s="310">
        <v>3.27</v>
      </c>
      <c r="I31" s="310">
        <v>0.7</v>
      </c>
      <c r="J31" s="726">
        <v>88.7</v>
      </c>
      <c r="K31" s="310">
        <v>82.1</v>
      </c>
      <c r="L31" s="310">
        <v>15.4</v>
      </c>
      <c r="M31" s="382">
        <v>1533</v>
      </c>
      <c r="N31" s="382">
        <v>736</v>
      </c>
      <c r="O31" s="383">
        <v>95.5</v>
      </c>
      <c r="P31" s="382">
        <v>756</v>
      </c>
      <c r="Q31" s="379"/>
      <c r="R31" s="8"/>
    </row>
    <row r="32" spans="2:18">
      <c r="B32" s="580" t="str">
        <f>E32</f>
        <v>Newcastle University</v>
      </c>
      <c r="C32" s="386">
        <v>26</v>
      </c>
      <c r="D32" s="386">
        <v>30</v>
      </c>
      <c r="E32" s="245" t="s">
        <v>179</v>
      </c>
      <c r="F32" s="310">
        <v>151</v>
      </c>
      <c r="G32" s="310">
        <v>3.01</v>
      </c>
      <c r="H32" s="310">
        <v>3.29</v>
      </c>
      <c r="I32" s="310">
        <v>0.7</v>
      </c>
      <c r="J32" s="726">
        <v>83.3</v>
      </c>
      <c r="K32" s="310">
        <v>80.2</v>
      </c>
      <c r="L32" s="310">
        <v>14.3</v>
      </c>
      <c r="M32" s="382">
        <v>2276</v>
      </c>
      <c r="N32" s="382">
        <v>679</v>
      </c>
      <c r="O32" s="383">
        <v>96.4</v>
      </c>
      <c r="P32" s="382">
        <v>752</v>
      </c>
      <c r="Q32" s="379"/>
      <c r="R32" s="8"/>
    </row>
    <row r="33" spans="2:18">
      <c r="B33" s="580" t="str">
        <f>E33</f>
        <v>Cardiff University</v>
      </c>
      <c r="C33" s="386">
        <v>27</v>
      </c>
      <c r="D33" s="386">
        <v>21</v>
      </c>
      <c r="E33" s="245" t="s">
        <v>177</v>
      </c>
      <c r="F33" s="310">
        <v>153</v>
      </c>
      <c r="G33" s="310">
        <v>2.94</v>
      </c>
      <c r="H33" s="310">
        <v>3.36</v>
      </c>
      <c r="I33" s="310">
        <v>0.59</v>
      </c>
      <c r="J33" s="726">
        <v>86.4</v>
      </c>
      <c r="K33" s="310">
        <v>79.9</v>
      </c>
      <c r="L33" s="310">
        <v>13.9</v>
      </c>
      <c r="M33" s="382">
        <v>1846</v>
      </c>
      <c r="N33" s="382">
        <v>914</v>
      </c>
      <c r="O33" s="383">
        <v>96.2</v>
      </c>
      <c r="P33" s="382">
        <v>751</v>
      </c>
      <c r="Q33" s="379"/>
      <c r="R33" s="8"/>
    </row>
    <row r="34" spans="2:18">
      <c r="B34" s="580" t="str">
        <f>E34</f>
        <v>University of the Arts London</v>
      </c>
      <c r="C34" s="310">
        <v>28</v>
      </c>
      <c r="D34" s="310">
        <v>29</v>
      </c>
      <c r="E34" s="245" t="s">
        <v>490</v>
      </c>
      <c r="F34" s="310">
        <v>150</v>
      </c>
      <c r="G34" s="310">
        <v>3.01</v>
      </c>
      <c r="H34" s="310">
        <v>3.18</v>
      </c>
      <c r="I34" s="310">
        <v>0.14</v>
      </c>
      <c r="J34" s="726">
        <v>66.6</v>
      </c>
      <c r="K34" s="310">
        <v>71.5</v>
      </c>
      <c r="L34" s="310">
        <v>11.5</v>
      </c>
      <c r="M34" s="382">
        <v>3094</v>
      </c>
      <c r="N34" s="382">
        <v>351</v>
      </c>
      <c r="O34" s="383">
        <v>93.9</v>
      </c>
      <c r="P34" s="382">
        <v>748</v>
      </c>
      <c r="Q34" s="379"/>
      <c r="R34" s="8"/>
    </row>
    <row r="35" spans="2:18">
      <c r="B35" s="580" t="str">
        <f>E35</f>
        <v>University of Glasgow</v>
      </c>
      <c r="C35" s="386">
        <v>29</v>
      </c>
      <c r="D35" s="386">
        <v>26</v>
      </c>
      <c r="E35" s="245" t="s">
        <v>189</v>
      </c>
      <c r="F35" s="310">
        <v>209</v>
      </c>
      <c r="G35" s="310">
        <v>3.03</v>
      </c>
      <c r="H35" s="310">
        <v>3.43</v>
      </c>
      <c r="I35" s="310">
        <v>0.57</v>
      </c>
      <c r="J35" s="726">
        <v>83.2</v>
      </c>
      <c r="K35" s="310">
        <v>76.9</v>
      </c>
      <c r="L35" s="310">
        <v>14.4</v>
      </c>
      <c r="M35" s="382">
        <v>1804</v>
      </c>
      <c r="N35" s="382">
        <v>591</v>
      </c>
      <c r="O35" s="383">
        <v>96.5</v>
      </c>
      <c r="P35" s="382">
        <v>747</v>
      </c>
      <c r="Q35" s="379"/>
      <c r="R35" s="8"/>
    </row>
    <row r="36" spans="2:18">
      <c r="B36" s="580" t="str">
        <f>E36</f>
        <v>University of Nottingham</v>
      </c>
      <c r="C36" s="386">
        <v>30</v>
      </c>
      <c r="D36" s="386">
        <v>28</v>
      </c>
      <c r="E36" s="245" t="s">
        <v>241</v>
      </c>
      <c r="F36" s="310">
        <v>154</v>
      </c>
      <c r="G36" s="310">
        <v>3.04</v>
      </c>
      <c r="H36" s="310">
        <v>3.34</v>
      </c>
      <c r="I36" s="310">
        <v>0.68</v>
      </c>
      <c r="J36" s="726">
        <v>86.3</v>
      </c>
      <c r="K36" s="310">
        <v>78.2</v>
      </c>
      <c r="L36" s="310">
        <v>15.7</v>
      </c>
      <c r="M36" s="382">
        <v>1963</v>
      </c>
      <c r="N36" s="382">
        <v>790</v>
      </c>
      <c r="O36" s="383">
        <v>96.3</v>
      </c>
      <c r="P36" s="382">
        <v>739</v>
      </c>
      <c r="Q36" s="379">
        <v>3</v>
      </c>
      <c r="R36" s="8"/>
    </row>
    <row r="37" spans="2:18">
      <c r="B37" s="580" t="str">
        <f>E37</f>
        <v>University of Essex</v>
      </c>
      <c r="C37" s="310">
        <v>31</v>
      </c>
      <c r="D37" s="310">
        <v>32</v>
      </c>
      <c r="E37" s="245" t="s">
        <v>501</v>
      </c>
      <c r="F37" s="310">
        <v>126</v>
      </c>
      <c r="G37" s="310">
        <v>3.09</v>
      </c>
      <c r="H37" s="310">
        <v>3.23</v>
      </c>
      <c r="I37" s="310">
        <v>0.65</v>
      </c>
      <c r="J37" s="726">
        <v>73.8</v>
      </c>
      <c r="K37" s="310">
        <v>73.1</v>
      </c>
      <c r="L37" s="310">
        <v>14.6</v>
      </c>
      <c r="M37" s="382">
        <v>2969</v>
      </c>
      <c r="N37" s="382">
        <v>1615</v>
      </c>
      <c r="O37" s="383">
        <v>90</v>
      </c>
      <c r="P37" s="382">
        <v>737</v>
      </c>
      <c r="Q37" s="380"/>
      <c r="R37" s="8"/>
    </row>
    <row r="38" spans="2:18">
      <c r="B38" s="580" t="str">
        <f>E38</f>
        <v>Harper Adams University</v>
      </c>
      <c r="C38" s="310">
        <v>32</v>
      </c>
      <c r="D38" s="310">
        <v>33</v>
      </c>
      <c r="E38" s="245" t="s">
        <v>598</v>
      </c>
      <c r="F38" s="310">
        <v>134</v>
      </c>
      <c r="G38" s="310">
        <v>3.09</v>
      </c>
      <c r="H38" s="310">
        <v>2.61</v>
      </c>
      <c r="I38" s="310">
        <v>0.25</v>
      </c>
      <c r="J38" s="726">
        <v>77.3</v>
      </c>
      <c r="K38" s="310">
        <v>84.1</v>
      </c>
      <c r="L38" s="310">
        <v>13.8</v>
      </c>
      <c r="M38" s="382">
        <v>1894</v>
      </c>
      <c r="N38" s="382">
        <v>2226</v>
      </c>
      <c r="O38" s="383">
        <v>95.5</v>
      </c>
      <c r="P38" s="382">
        <v>727</v>
      </c>
      <c r="Q38" s="379"/>
      <c r="R38" s="8"/>
    </row>
    <row r="39" spans="2:18">
      <c r="B39" s="580" t="str">
        <f>E39</f>
        <v>University of Strathclyde</v>
      </c>
      <c r="C39" s="310">
        <v>33</v>
      </c>
      <c r="D39" s="310">
        <v>31</v>
      </c>
      <c r="E39" s="245" t="s">
        <v>542</v>
      </c>
      <c r="F39" s="310">
        <v>210</v>
      </c>
      <c r="G39" s="310">
        <v>3.07</v>
      </c>
      <c r="H39" s="310">
        <v>3.29</v>
      </c>
      <c r="I39" s="310">
        <v>0.65</v>
      </c>
      <c r="J39" s="726">
        <v>85.7</v>
      </c>
      <c r="K39" s="310">
        <v>81.2</v>
      </c>
      <c r="L39" s="310">
        <v>18.8</v>
      </c>
      <c r="M39" s="382">
        <v>1608</v>
      </c>
      <c r="N39" s="382">
        <v>534</v>
      </c>
      <c r="O39" s="383">
        <v>95.2</v>
      </c>
      <c r="P39" s="382">
        <v>722</v>
      </c>
      <c r="Q39" s="379"/>
      <c r="R39" s="8"/>
    </row>
    <row r="40" spans="2:18">
      <c r="B40" s="580" t="str">
        <f>E40</f>
        <v>Northumbria University, Newcastle</v>
      </c>
      <c r="C40" s="310">
        <v>34</v>
      </c>
      <c r="D40" s="310">
        <v>36</v>
      </c>
      <c r="E40" s="245" t="s">
        <v>1410</v>
      </c>
      <c r="F40" s="310">
        <v>142</v>
      </c>
      <c r="G40" s="310">
        <v>3.04</v>
      </c>
      <c r="H40" s="310">
        <v>3.06</v>
      </c>
      <c r="I40" s="310">
        <v>0.68</v>
      </c>
      <c r="J40" s="726">
        <v>79.4</v>
      </c>
      <c r="K40" s="310">
        <v>78.2</v>
      </c>
      <c r="L40" s="310">
        <v>15.5</v>
      </c>
      <c r="M40" s="382">
        <v>1895</v>
      </c>
      <c r="N40" s="382">
        <v>655</v>
      </c>
      <c r="O40" s="383">
        <v>89.8</v>
      </c>
      <c r="P40" s="382">
        <v>713</v>
      </c>
      <c r="Q40" s="379"/>
      <c r="R40" s="8"/>
    </row>
    <row r="41" spans="2:18">
      <c r="B41" s="580" t="str">
        <f>E41</f>
        <v>University of Reading</v>
      </c>
      <c r="C41" s="310">
        <v>35</v>
      </c>
      <c r="D41" s="310">
        <v>34</v>
      </c>
      <c r="E41" s="245" t="s">
        <v>493</v>
      </c>
      <c r="F41" s="310">
        <v>131</v>
      </c>
      <c r="G41" s="310">
        <v>3.1</v>
      </c>
      <c r="H41" s="310">
        <v>3.24</v>
      </c>
      <c r="I41" s="310">
        <v>0.63</v>
      </c>
      <c r="J41" s="726">
        <v>80.8</v>
      </c>
      <c r="K41" s="310">
        <v>76.8</v>
      </c>
      <c r="L41" s="310">
        <v>15.8</v>
      </c>
      <c r="M41" s="382">
        <v>2152</v>
      </c>
      <c r="N41" s="382">
        <v>681</v>
      </c>
      <c r="O41" s="383">
        <v>94.4</v>
      </c>
      <c r="P41" s="382">
        <v>711</v>
      </c>
      <c r="Q41" s="379"/>
      <c r="R41" s="8"/>
    </row>
    <row r="42" spans="2:18">
      <c r="B42" s="580" t="str">
        <f>E42</f>
        <v>University of Leicester</v>
      </c>
      <c r="C42" s="310">
        <v>36</v>
      </c>
      <c r="D42" s="310">
        <v>38</v>
      </c>
      <c r="E42" s="245" t="s">
        <v>480</v>
      </c>
      <c r="F42" s="310">
        <v>132</v>
      </c>
      <c r="G42" s="310">
        <v>3.07</v>
      </c>
      <c r="H42" s="310">
        <v>3.3</v>
      </c>
      <c r="I42" s="310">
        <v>0.63</v>
      </c>
      <c r="J42" s="726">
        <v>81.4</v>
      </c>
      <c r="K42" s="310">
        <v>75.8</v>
      </c>
      <c r="L42" s="310">
        <v>14.4</v>
      </c>
      <c r="M42" s="382">
        <v>2410</v>
      </c>
      <c r="N42" s="382">
        <v>652</v>
      </c>
      <c r="O42" s="383">
        <v>94.7</v>
      </c>
      <c r="P42" s="382">
        <v>705</v>
      </c>
      <c r="Q42" s="379"/>
      <c r="R42" s="8"/>
    </row>
    <row r="43" spans="2:18">
      <c r="B43" s="580" t="str">
        <f>E43</f>
        <v>Royal Holloway, University of London</v>
      </c>
      <c r="C43" s="310">
        <v>37</v>
      </c>
      <c r="D43" s="310">
        <v>37</v>
      </c>
      <c r="E43" s="245" t="s">
        <v>500</v>
      </c>
      <c r="F43" s="310">
        <v>139</v>
      </c>
      <c r="G43" s="310">
        <v>3.01</v>
      </c>
      <c r="H43" s="310">
        <v>3.3</v>
      </c>
      <c r="I43" s="310">
        <v>0.7</v>
      </c>
      <c r="J43" s="726">
        <v>78.7</v>
      </c>
      <c r="K43" s="310">
        <v>71.5</v>
      </c>
      <c r="L43" s="310">
        <v>15.9</v>
      </c>
      <c r="M43" s="382">
        <v>1727</v>
      </c>
      <c r="N43" s="382">
        <v>770</v>
      </c>
      <c r="O43" s="383">
        <v>95.1</v>
      </c>
      <c r="P43" s="382">
        <v>697</v>
      </c>
      <c r="Q43" s="379"/>
      <c r="R43" s="8"/>
    </row>
    <row r="44" spans="2:18">
      <c r="B44" s="580" t="str">
        <f>E44</f>
        <v>City, University of London</v>
      </c>
      <c r="C44" s="310">
        <v>38</v>
      </c>
      <c r="D44" s="310">
        <v>42</v>
      </c>
      <c r="E44" s="245" t="s">
        <v>746</v>
      </c>
      <c r="F44" s="310">
        <v>139</v>
      </c>
      <c r="G44" s="310">
        <v>3.05</v>
      </c>
      <c r="H44" s="310">
        <v>3.25</v>
      </c>
      <c r="I44" s="310">
        <v>0.56</v>
      </c>
      <c r="J44" s="726">
        <v>80</v>
      </c>
      <c r="K44" s="310">
        <v>76.7</v>
      </c>
      <c r="L44" s="310">
        <v>18.2</v>
      </c>
      <c r="M44" s="382">
        <v>1944</v>
      </c>
      <c r="N44" s="382">
        <v>599</v>
      </c>
      <c r="O44" s="383">
        <v>94.4</v>
      </c>
      <c r="P44" s="382">
        <v>695</v>
      </c>
      <c r="Q44" s="379">
        <v>4</v>
      </c>
      <c r="R44" s="8"/>
    </row>
    <row r="45" spans="2:18">
      <c r="B45" s="580" t="str">
        <f>E45</f>
        <v>Swansea University</v>
      </c>
      <c r="C45" s="386">
        <v>39</v>
      </c>
      <c r="D45" s="386">
        <v>40</v>
      </c>
      <c r="E45" s="245" t="s">
        <v>350</v>
      </c>
      <c r="F45" s="310">
        <v>136</v>
      </c>
      <c r="G45" s="310">
        <v>3.01</v>
      </c>
      <c r="H45" s="310">
        <v>3.2</v>
      </c>
      <c r="I45" s="310">
        <v>0.47</v>
      </c>
      <c r="J45" s="726">
        <v>82</v>
      </c>
      <c r="K45" s="310">
        <v>78</v>
      </c>
      <c r="L45" s="310">
        <v>15.9</v>
      </c>
      <c r="M45" s="382">
        <v>1563</v>
      </c>
      <c r="N45" s="382">
        <v>815</v>
      </c>
      <c r="O45" s="383">
        <v>94.7</v>
      </c>
      <c r="P45" s="382">
        <v>694</v>
      </c>
      <c r="Q45" s="379"/>
      <c r="R45" s="8"/>
    </row>
    <row r="46" spans="2:18">
      <c r="B46" s="580" t="str">
        <f>E46</f>
        <v>University of Aberdeen</v>
      </c>
      <c r="C46" s="386">
        <v>40</v>
      </c>
      <c r="D46" s="386">
        <v>35</v>
      </c>
      <c r="E46" s="245" t="s">
        <v>539</v>
      </c>
      <c r="F46" s="310">
        <v>185</v>
      </c>
      <c r="G46" s="310">
        <v>3.18</v>
      </c>
      <c r="H46" s="310">
        <v>3.03</v>
      </c>
      <c r="I46" s="310">
        <v>0.73</v>
      </c>
      <c r="J46" s="726">
        <v>80.3</v>
      </c>
      <c r="K46" s="310">
        <v>75.5</v>
      </c>
      <c r="L46" s="310">
        <v>15.1</v>
      </c>
      <c r="M46" s="382">
        <v>1961</v>
      </c>
      <c r="N46" s="382">
        <v>754</v>
      </c>
      <c r="O46" s="383">
        <v>96.1</v>
      </c>
      <c r="P46" s="382">
        <v>693</v>
      </c>
      <c r="Q46" s="379"/>
      <c r="R46" s="8"/>
    </row>
    <row r="47" spans="2:18">
      <c r="B47" s="580" t="str">
        <f>E47</f>
        <v>Heriot-Watt University</v>
      </c>
      <c r="C47" s="310">
        <v>40</v>
      </c>
      <c r="D47" s="310">
        <v>44</v>
      </c>
      <c r="E47" s="245" t="s">
        <v>362</v>
      </c>
      <c r="F47" s="310">
        <v>176</v>
      </c>
      <c r="G47" s="310">
        <v>2.95</v>
      </c>
      <c r="H47" s="310">
        <v>3.22</v>
      </c>
      <c r="I47" s="310">
        <v>0.67</v>
      </c>
      <c r="J47" s="726">
        <v>82.2</v>
      </c>
      <c r="K47" s="310">
        <v>77.5</v>
      </c>
      <c r="L47" s="310">
        <v>18.4</v>
      </c>
      <c r="M47" s="382">
        <v>2389</v>
      </c>
      <c r="N47" s="382">
        <v>1478</v>
      </c>
      <c r="O47" s="383">
        <v>92.7</v>
      </c>
      <c r="P47" s="382">
        <v>693</v>
      </c>
      <c r="Q47" s="379"/>
      <c r="R47" s="8"/>
    </row>
    <row r="48" spans="2:18">
      <c r="B48" s="580" t="str">
        <f>E48</f>
        <v>Ulster University</v>
      </c>
      <c r="C48" s="310">
        <v>42</v>
      </c>
      <c r="D48" s="310">
        <v>49</v>
      </c>
      <c r="E48" s="245" t="s">
        <v>668</v>
      </c>
      <c r="F48" s="310">
        <v>134</v>
      </c>
      <c r="G48" s="310">
        <v>3.2</v>
      </c>
      <c r="H48" s="310">
        <v>3.2</v>
      </c>
      <c r="I48" s="310">
        <v>0.55</v>
      </c>
      <c r="J48" s="726">
        <v>80.7</v>
      </c>
      <c r="K48" s="310">
        <v>81.3</v>
      </c>
      <c r="L48" s="310">
        <v>18.3</v>
      </c>
      <c r="M48" s="382">
        <v>2007</v>
      </c>
      <c r="N48" s="382">
        <v>802</v>
      </c>
      <c r="O48" s="383">
        <v>89</v>
      </c>
      <c r="P48" s="382">
        <v>692</v>
      </c>
      <c r="Q48" s="379"/>
      <c r="R48" s="8"/>
    </row>
    <row r="49" spans="2:18">
      <c r="B49" s="580" t="str">
        <f>E49</f>
        <v>Aston University, Birmingham</v>
      </c>
      <c r="C49" s="310">
        <v>43</v>
      </c>
      <c r="D49" s="310">
        <v>41</v>
      </c>
      <c r="E49" s="245" t="s">
        <v>1411</v>
      </c>
      <c r="F49" s="310">
        <v>134</v>
      </c>
      <c r="G49" s="310">
        <v>3.07</v>
      </c>
      <c r="H49" s="310">
        <v>3.06</v>
      </c>
      <c r="I49" s="310">
        <v>0.52</v>
      </c>
      <c r="J49" s="726">
        <v>85.3</v>
      </c>
      <c r="K49" s="310">
        <v>80.2</v>
      </c>
      <c r="L49" s="310">
        <v>17</v>
      </c>
      <c r="M49" s="382">
        <v>1619</v>
      </c>
      <c r="N49" s="382">
        <v>609</v>
      </c>
      <c r="O49" s="383">
        <v>96.8</v>
      </c>
      <c r="P49" s="382">
        <v>691</v>
      </c>
      <c r="Q49" s="379"/>
      <c r="R49" s="8"/>
    </row>
    <row r="50" spans="2:18">
      <c r="B50" s="580" t="str">
        <f>E50</f>
        <v>Aberystwyth University</v>
      </c>
      <c r="C50" s="310">
        <v>44</v>
      </c>
      <c r="D50" s="310">
        <v>39</v>
      </c>
      <c r="E50" s="245" t="s">
        <v>377</v>
      </c>
      <c r="F50" s="310">
        <v>130</v>
      </c>
      <c r="G50" s="310">
        <v>3.24</v>
      </c>
      <c r="H50" s="310">
        <v>3</v>
      </c>
      <c r="I50" s="310">
        <v>0.69</v>
      </c>
      <c r="J50" s="726">
        <v>72.1</v>
      </c>
      <c r="K50" s="310">
        <v>72.2</v>
      </c>
      <c r="L50" s="310">
        <v>14.9</v>
      </c>
      <c r="M50" s="382">
        <v>2650</v>
      </c>
      <c r="N50" s="382">
        <v>624</v>
      </c>
      <c r="O50" s="383">
        <v>94.2</v>
      </c>
      <c r="P50" s="382">
        <v>690</v>
      </c>
      <c r="Q50" s="450"/>
      <c r="R50" s="8"/>
    </row>
    <row r="51" spans="2:19">
      <c r="B51" s="580" t="str">
        <f>E51</f>
        <v>Nottingham Trent University</v>
      </c>
      <c r="C51" s="310">
        <v>45</v>
      </c>
      <c r="D51" s="310">
        <v>42</v>
      </c>
      <c r="E51" s="245" t="s">
        <v>481</v>
      </c>
      <c r="F51" s="310">
        <v>127</v>
      </c>
      <c r="G51" s="310">
        <v>3.14</v>
      </c>
      <c r="H51" s="310">
        <v>3.1</v>
      </c>
      <c r="I51" s="310">
        <v>0.2</v>
      </c>
      <c r="J51" s="726">
        <v>74.5</v>
      </c>
      <c r="K51" s="310">
        <v>74.4</v>
      </c>
      <c r="L51" s="310">
        <v>15.1</v>
      </c>
      <c r="M51" s="382">
        <v>1491</v>
      </c>
      <c r="N51" s="382">
        <v>736</v>
      </c>
      <c r="O51" s="383">
        <v>95.3</v>
      </c>
      <c r="P51" s="382">
        <v>686</v>
      </c>
      <c r="Q51" s="450"/>
      <c r="R51" s="105"/>
      <c r="S51" s="106"/>
    </row>
    <row r="52" spans="2:18">
      <c r="B52" s="580" t="str">
        <f>E52</f>
        <v>Oxford Brookes University</v>
      </c>
      <c r="C52" s="310">
        <v>46</v>
      </c>
      <c r="D52" s="310">
        <v>46</v>
      </c>
      <c r="E52" s="245" t="s">
        <v>352</v>
      </c>
      <c r="F52" s="310">
        <v>118</v>
      </c>
      <c r="G52" s="310">
        <v>3.07</v>
      </c>
      <c r="H52" s="310">
        <v>2.87</v>
      </c>
      <c r="I52" s="310">
        <v>0.39</v>
      </c>
      <c r="J52" s="726">
        <v>78.9</v>
      </c>
      <c r="K52" s="310">
        <v>78.5</v>
      </c>
      <c r="L52" s="310">
        <v>13</v>
      </c>
      <c r="M52" s="382">
        <v>1334</v>
      </c>
      <c r="N52" s="382">
        <v>688</v>
      </c>
      <c r="O52" s="383">
        <v>93.7</v>
      </c>
      <c r="P52" s="382">
        <v>683</v>
      </c>
      <c r="Q52" s="450"/>
      <c r="R52" s="8"/>
    </row>
    <row r="53" spans="2:18">
      <c r="B53" s="580" t="str">
        <f>E53</f>
        <v>University of Sussex</v>
      </c>
      <c r="C53" s="310">
        <v>47</v>
      </c>
      <c r="D53" s="310">
        <v>50</v>
      </c>
      <c r="E53" s="245" t="s">
        <v>492</v>
      </c>
      <c r="F53" s="310">
        <v>133</v>
      </c>
      <c r="G53" s="310">
        <v>3.02</v>
      </c>
      <c r="H53" s="310">
        <v>3.29</v>
      </c>
      <c r="I53" s="310">
        <v>0.69</v>
      </c>
      <c r="J53" s="726">
        <v>75.9</v>
      </c>
      <c r="K53" s="310">
        <v>74.4</v>
      </c>
      <c r="L53" s="310">
        <v>17.8</v>
      </c>
      <c r="M53" s="382">
        <v>1500</v>
      </c>
      <c r="N53" s="382">
        <v>822</v>
      </c>
      <c r="O53" s="383">
        <v>95.4</v>
      </c>
      <c r="P53" s="382">
        <v>676</v>
      </c>
      <c r="Q53" s="450"/>
      <c r="R53" s="8"/>
    </row>
    <row r="54" spans="2:18">
      <c r="B54" s="580" t="str">
        <f>E54</f>
        <v>University of Lincoln</v>
      </c>
      <c r="C54" s="310">
        <v>48</v>
      </c>
      <c r="D54" s="310">
        <v>45</v>
      </c>
      <c r="E54" s="245" t="s">
        <v>504</v>
      </c>
      <c r="F54" s="310">
        <v>127</v>
      </c>
      <c r="G54" s="310">
        <v>3.11</v>
      </c>
      <c r="H54" s="310">
        <v>2.98</v>
      </c>
      <c r="I54" s="310">
        <v>0.39</v>
      </c>
      <c r="J54" s="726">
        <v>73.6</v>
      </c>
      <c r="K54" s="310">
        <v>71.8</v>
      </c>
      <c r="L54" s="310">
        <v>15.1</v>
      </c>
      <c r="M54" s="382">
        <v>1497</v>
      </c>
      <c r="N54" s="382">
        <v>981</v>
      </c>
      <c r="O54" s="383">
        <v>94.6</v>
      </c>
      <c r="P54" s="382">
        <v>673</v>
      </c>
      <c r="Q54" s="450"/>
      <c r="R54" s="8"/>
    </row>
    <row r="55" spans="2:18">
      <c r="B55" s="580" t="str">
        <f>E55</f>
        <v>University of Portsmouth</v>
      </c>
      <c r="C55" s="310">
        <v>49</v>
      </c>
      <c r="D55" s="310">
        <v>47</v>
      </c>
      <c r="E55" s="245" t="s">
        <v>487</v>
      </c>
      <c r="F55" s="310">
        <v>128</v>
      </c>
      <c r="G55" s="310">
        <v>3.1</v>
      </c>
      <c r="H55" s="310">
        <v>3</v>
      </c>
      <c r="I55" s="310">
        <v>0.41</v>
      </c>
      <c r="J55" s="726">
        <v>74.1</v>
      </c>
      <c r="K55" s="310">
        <v>74.1</v>
      </c>
      <c r="L55" s="310">
        <v>15.8</v>
      </c>
      <c r="M55" s="382">
        <v>1948</v>
      </c>
      <c r="N55" s="382">
        <v>854</v>
      </c>
      <c r="O55" s="383">
        <v>93</v>
      </c>
      <c r="P55" s="382">
        <v>663</v>
      </c>
      <c r="Q55" s="450"/>
      <c r="R55" s="8"/>
    </row>
    <row r="56" spans="2:18">
      <c r="B56" s="580" t="str">
        <f>E56</f>
        <v>Queen Mary University of London</v>
      </c>
      <c r="C56" s="310">
        <v>50</v>
      </c>
      <c r="D56" s="310">
        <v>53</v>
      </c>
      <c r="E56" s="245" t="s">
        <v>632</v>
      </c>
      <c r="F56" s="310">
        <v>151</v>
      </c>
      <c r="G56" s="310">
        <v>2.96</v>
      </c>
      <c r="H56" s="310">
        <v>3.39</v>
      </c>
      <c r="I56" s="310">
        <v>0.61</v>
      </c>
      <c r="J56" s="726">
        <v>78.9</v>
      </c>
      <c r="K56" s="310">
        <v>73</v>
      </c>
      <c r="L56" s="310">
        <v>15.6</v>
      </c>
      <c r="M56" s="382">
        <v>1980</v>
      </c>
      <c r="N56" s="382">
        <v>671</v>
      </c>
      <c r="O56" s="383">
        <v>95</v>
      </c>
      <c r="P56" s="382">
        <v>655</v>
      </c>
      <c r="Q56" s="450">
        <v>5</v>
      </c>
      <c r="R56" s="8"/>
    </row>
    <row r="57" spans="2:18">
      <c r="B57" s="580" t="str">
        <f>E57</f>
        <v>University of Kent</v>
      </c>
      <c r="C57" s="310">
        <v>51</v>
      </c>
      <c r="D57" s="310">
        <v>48</v>
      </c>
      <c r="E57" s="245" t="s">
        <v>482</v>
      </c>
      <c r="F57" s="310">
        <v>127</v>
      </c>
      <c r="G57" s="310">
        <v>3.04</v>
      </c>
      <c r="H57" s="310">
        <v>3.26</v>
      </c>
      <c r="I57" s="310">
        <v>0.67</v>
      </c>
      <c r="J57" s="726">
        <v>73.4</v>
      </c>
      <c r="K57" s="310">
        <v>72</v>
      </c>
      <c r="L57" s="310">
        <v>16.5</v>
      </c>
      <c r="M57" s="382">
        <v>1478</v>
      </c>
      <c r="N57" s="382">
        <v>741</v>
      </c>
      <c r="O57" s="383">
        <v>94.1</v>
      </c>
      <c r="P57" s="382">
        <v>653</v>
      </c>
      <c r="Q57" s="452"/>
      <c r="R57" s="8"/>
    </row>
    <row r="58" spans="2:18">
      <c r="B58" s="580" t="str">
        <f>E58</f>
        <v>University of Dundee</v>
      </c>
      <c r="C58" s="310">
        <v>52</v>
      </c>
      <c r="D58" s="310">
        <v>58</v>
      </c>
      <c r="E58" s="245" t="s">
        <v>540</v>
      </c>
      <c r="F58" s="310">
        <v>180</v>
      </c>
      <c r="G58" s="310">
        <v>2.99</v>
      </c>
      <c r="H58" s="310">
        <v>3.23</v>
      </c>
      <c r="I58" s="310">
        <v>0.41</v>
      </c>
      <c r="J58" s="726">
        <v>82</v>
      </c>
      <c r="K58" s="310">
        <v>78.2</v>
      </c>
      <c r="L58" s="310">
        <v>15.4</v>
      </c>
      <c r="M58" s="382">
        <v>1883</v>
      </c>
      <c r="N58" s="382">
        <v>619</v>
      </c>
      <c r="O58" s="383">
        <v>94</v>
      </c>
      <c r="P58" s="382">
        <v>651</v>
      </c>
      <c r="Q58" s="450"/>
      <c r="R58" s="8"/>
    </row>
    <row r="59" spans="2:18">
      <c r="B59" s="580" t="str">
        <f>E59</f>
        <v>Goldsmiths, University of London</v>
      </c>
      <c r="C59" s="310">
        <v>52</v>
      </c>
      <c r="D59" s="310">
        <v>74</v>
      </c>
      <c r="E59" s="245" t="s">
        <v>544</v>
      </c>
      <c r="F59" s="310">
        <v>127</v>
      </c>
      <c r="G59" s="310">
        <v>2.97</v>
      </c>
      <c r="H59" s="310">
        <v>3.11</v>
      </c>
      <c r="I59" s="310">
        <v>0.64</v>
      </c>
      <c r="J59" s="727">
        <v>70.5</v>
      </c>
      <c r="K59" s="310">
        <v>70.6</v>
      </c>
      <c r="L59" s="310">
        <v>13.4</v>
      </c>
      <c r="M59" s="382">
        <v>2391</v>
      </c>
      <c r="N59" s="382">
        <v>962</v>
      </c>
      <c r="O59" s="383">
        <v>88.9</v>
      </c>
      <c r="P59" s="382">
        <v>651</v>
      </c>
      <c r="Q59" s="450"/>
      <c r="R59" s="8"/>
    </row>
    <row r="60" spans="2:18">
      <c r="B60" s="580" t="str">
        <f>E60</f>
        <v>University of Stirling</v>
      </c>
      <c r="C60" s="310">
        <v>54</v>
      </c>
      <c r="D60" s="310">
        <v>51</v>
      </c>
      <c r="E60" s="245" t="s">
        <v>545</v>
      </c>
      <c r="F60" s="310">
        <v>177</v>
      </c>
      <c r="G60" s="310">
        <v>2.99</v>
      </c>
      <c r="H60" s="310">
        <v>3.11</v>
      </c>
      <c r="I60" s="310">
        <v>0.67</v>
      </c>
      <c r="J60" s="727">
        <v>74.2</v>
      </c>
      <c r="K60" s="310">
        <v>73.4</v>
      </c>
      <c r="L60" s="310">
        <v>19.2</v>
      </c>
      <c r="M60" s="382">
        <v>1255</v>
      </c>
      <c r="N60" s="382">
        <v>936</v>
      </c>
      <c r="O60" s="383">
        <v>94.4</v>
      </c>
      <c r="P60" s="382">
        <v>650</v>
      </c>
      <c r="Q60" s="450"/>
      <c r="R60" s="8"/>
    </row>
    <row r="61" spans="2:18">
      <c r="B61" s="580" t="str">
        <f>E61</f>
        <v>Manchester Metropolitan University</v>
      </c>
      <c r="C61" s="310">
        <v>55</v>
      </c>
      <c r="D61" s="310">
        <v>60</v>
      </c>
      <c r="E61" s="245" t="s">
        <v>478</v>
      </c>
      <c r="F61" s="310">
        <v>134</v>
      </c>
      <c r="G61" s="310">
        <v>3.12</v>
      </c>
      <c r="H61" s="310">
        <v>3.11</v>
      </c>
      <c r="I61" s="310">
        <v>0.36</v>
      </c>
      <c r="J61" s="727">
        <v>73.9</v>
      </c>
      <c r="K61" s="310">
        <v>73.9</v>
      </c>
      <c r="L61" s="310">
        <v>18</v>
      </c>
      <c r="M61" s="382">
        <v>2436</v>
      </c>
      <c r="N61" s="382">
        <v>741</v>
      </c>
      <c r="O61" s="383">
        <v>91.8</v>
      </c>
      <c r="P61" s="382">
        <v>647</v>
      </c>
      <c r="Q61" s="450"/>
      <c r="R61" s="8"/>
    </row>
    <row r="62" spans="2:18">
      <c r="B62" s="580" t="str">
        <f>E62</f>
        <v>Bournemouth University</v>
      </c>
      <c r="C62" s="310">
        <v>56</v>
      </c>
      <c r="D62" s="310">
        <v>55</v>
      </c>
      <c r="E62" s="245" t="s">
        <v>374</v>
      </c>
      <c r="F62" s="310">
        <v>119</v>
      </c>
      <c r="G62" s="310">
        <v>2.98</v>
      </c>
      <c r="H62" s="310">
        <v>2.77</v>
      </c>
      <c r="I62" s="310">
        <v>0.66</v>
      </c>
      <c r="J62" s="727">
        <v>78.4</v>
      </c>
      <c r="K62" s="310">
        <v>77.1</v>
      </c>
      <c r="L62" s="310">
        <v>18.3</v>
      </c>
      <c r="M62" s="382">
        <v>1638</v>
      </c>
      <c r="N62" s="382">
        <v>836</v>
      </c>
      <c r="O62" s="383">
        <v>92.2</v>
      </c>
      <c r="P62" s="382">
        <v>646</v>
      </c>
      <c r="Q62" s="452"/>
      <c r="R62" s="8"/>
    </row>
    <row r="63" spans="2:18">
      <c r="B63" s="580" t="str">
        <f>E63</f>
        <v>University of West London</v>
      </c>
      <c r="C63" s="310">
        <v>57</v>
      </c>
      <c r="D63" s="310">
        <v>54</v>
      </c>
      <c r="E63" s="245" t="s">
        <v>541</v>
      </c>
      <c r="F63" s="310">
        <v>118</v>
      </c>
      <c r="G63" s="310">
        <v>3.27</v>
      </c>
      <c r="H63" s="310">
        <v>2.67</v>
      </c>
      <c r="I63" s="310">
        <v>0.13</v>
      </c>
      <c r="J63" s="727">
        <v>68.9</v>
      </c>
      <c r="K63" s="310">
        <v>73.7</v>
      </c>
      <c r="L63" s="310">
        <v>12.9</v>
      </c>
      <c r="M63" s="382">
        <v>1899</v>
      </c>
      <c r="N63" s="382">
        <v>877</v>
      </c>
      <c r="O63" s="383">
        <v>89.8</v>
      </c>
      <c r="P63" s="382">
        <v>645</v>
      </c>
      <c r="Q63" s="450"/>
      <c r="R63" s="8"/>
    </row>
    <row r="64" spans="2:18">
      <c r="B64" s="580" t="str">
        <f>E64</f>
        <v>University of Suffolk</v>
      </c>
      <c r="C64" s="310">
        <v>58</v>
      </c>
      <c r="D64" s="310">
        <v>80</v>
      </c>
      <c r="E64" s="245" t="s">
        <v>744</v>
      </c>
      <c r="F64" s="310">
        <v>113</v>
      </c>
      <c r="G64" s="310">
        <v>3</v>
      </c>
      <c r="H64" s="310">
        <v>2.69</v>
      </c>
      <c r="I64" s="310">
        <v>0.12</v>
      </c>
      <c r="J64" s="727">
        <v>84.9</v>
      </c>
      <c r="K64" s="310">
        <v>83.4</v>
      </c>
      <c r="L64" s="310">
        <v>13.1</v>
      </c>
      <c r="M64" s="382">
        <v>3018</v>
      </c>
      <c r="N64" s="382">
        <v>1043</v>
      </c>
      <c r="O64" s="383">
        <v>84.2</v>
      </c>
      <c r="P64" s="382">
        <v>642</v>
      </c>
      <c r="Q64" s="450"/>
      <c r="R64" s="8"/>
    </row>
    <row r="65" spans="2:18">
      <c r="B65" s="580" t="str">
        <f>E65</f>
        <v>University of Chester</v>
      </c>
      <c r="C65" s="310">
        <v>59</v>
      </c>
      <c r="D65" s="310">
        <v>61</v>
      </c>
      <c r="E65" s="245" t="s">
        <v>396</v>
      </c>
      <c r="F65" s="310">
        <v>129</v>
      </c>
      <c r="G65" s="310">
        <v>2.99</v>
      </c>
      <c r="H65" s="310">
        <v>2.5</v>
      </c>
      <c r="I65" s="310">
        <v>0.48</v>
      </c>
      <c r="J65" s="727">
        <v>73.9</v>
      </c>
      <c r="K65" s="310">
        <v>76.1</v>
      </c>
      <c r="L65" s="310">
        <v>15.1</v>
      </c>
      <c r="M65" s="382">
        <v>2187</v>
      </c>
      <c r="N65" s="382">
        <v>778</v>
      </c>
      <c r="O65" s="383">
        <v>93.4</v>
      </c>
      <c r="P65" s="382">
        <v>641</v>
      </c>
      <c r="Q65" s="450"/>
      <c r="R65" s="8"/>
    </row>
    <row r="66" spans="2:18">
      <c r="B66" s="580" t="str">
        <f>E66</f>
        <v>Edge Hill University</v>
      </c>
      <c r="C66" s="310">
        <v>60</v>
      </c>
      <c r="D66" s="310">
        <v>57</v>
      </c>
      <c r="E66" s="245" t="s">
        <v>382</v>
      </c>
      <c r="F66" s="310">
        <v>135</v>
      </c>
      <c r="G66" s="310">
        <v>2.95</v>
      </c>
      <c r="H66" s="310">
        <v>2.67</v>
      </c>
      <c r="I66" s="310">
        <v>0.32</v>
      </c>
      <c r="J66" s="727">
        <v>75.7</v>
      </c>
      <c r="K66" s="310">
        <v>78.7</v>
      </c>
      <c r="L66" s="310">
        <v>15.1</v>
      </c>
      <c r="M66" s="382">
        <v>1398</v>
      </c>
      <c r="N66" s="382">
        <v>936</v>
      </c>
      <c r="O66" s="383">
        <v>91.9</v>
      </c>
      <c r="P66" s="382">
        <v>640</v>
      </c>
      <c r="Q66" s="450"/>
      <c r="R66" s="8"/>
    </row>
    <row r="67" spans="2:18">
      <c r="B67" s="580" t="str">
        <f>E67</f>
        <v>Keele University</v>
      </c>
      <c r="C67" s="310">
        <v>61</v>
      </c>
      <c r="D67" s="310">
        <v>61</v>
      </c>
      <c r="E67" s="245" t="s">
        <v>505</v>
      </c>
      <c r="F67" s="310">
        <v>131</v>
      </c>
      <c r="G67" s="310">
        <v>3.04</v>
      </c>
      <c r="H67" s="310">
        <v>3.07</v>
      </c>
      <c r="I67" s="310">
        <v>0.52</v>
      </c>
      <c r="J67" s="727">
        <v>79.7</v>
      </c>
      <c r="K67" s="310">
        <v>78.2</v>
      </c>
      <c r="L67" s="310">
        <v>15.1</v>
      </c>
      <c r="M67" s="382">
        <v>1489</v>
      </c>
      <c r="N67" s="382">
        <v>617</v>
      </c>
      <c r="O67" s="383">
        <v>94.3</v>
      </c>
      <c r="P67" s="382">
        <v>637</v>
      </c>
      <c r="Q67" s="450"/>
      <c r="R67" s="8"/>
    </row>
    <row r="68" spans="2:18">
      <c r="B68" s="580" t="str">
        <f>E68</f>
        <v>Falmouth University</v>
      </c>
      <c r="C68" s="386">
        <v>61</v>
      </c>
      <c r="D68" s="386">
        <v>65</v>
      </c>
      <c r="E68" s="245" t="s">
        <v>597</v>
      </c>
      <c r="F68" s="310">
        <v>132</v>
      </c>
      <c r="G68" s="310">
        <v>3.15</v>
      </c>
      <c r="H68" s="310">
        <v>3.17</v>
      </c>
      <c r="I68" s="310">
        <v>0.2</v>
      </c>
      <c r="J68" s="727">
        <v>62.4</v>
      </c>
      <c r="K68" s="310">
        <v>68.5</v>
      </c>
      <c r="L68" s="310">
        <v>14.3</v>
      </c>
      <c r="M68" s="382">
        <v>1803</v>
      </c>
      <c r="N68" s="382">
        <v>544</v>
      </c>
      <c r="O68" s="383"/>
      <c r="P68" s="382">
        <v>637</v>
      </c>
      <c r="Q68" s="450"/>
      <c r="R68" s="8"/>
    </row>
    <row r="69" spans="2:18">
      <c r="B69" s="580" t="str">
        <f>E69</f>
        <v>Cardiff Metropolitan University</v>
      </c>
      <c r="C69" s="310">
        <v>63</v>
      </c>
      <c r="D69" s="310">
        <v>71</v>
      </c>
      <c r="E69" s="245" t="s">
        <v>393</v>
      </c>
      <c r="F69" s="310">
        <v>132</v>
      </c>
      <c r="G69" s="310">
        <v>3.08</v>
      </c>
      <c r="H69" s="310">
        <v>2.83</v>
      </c>
      <c r="I69" s="310">
        <v>0.28</v>
      </c>
      <c r="J69" s="727">
        <v>75.8</v>
      </c>
      <c r="K69" s="310">
        <v>81.5</v>
      </c>
      <c r="L69" s="310">
        <v>18.9</v>
      </c>
      <c r="M69" s="382">
        <v>1744</v>
      </c>
      <c r="N69" s="382">
        <v>768</v>
      </c>
      <c r="O69" s="383">
        <v>90.1</v>
      </c>
      <c r="P69" s="382">
        <v>633</v>
      </c>
      <c r="Q69" s="450"/>
      <c r="R69" s="8"/>
    </row>
    <row r="70" spans="2:18">
      <c r="B70" s="580" t="str">
        <f>E70</f>
        <v>Sheffield Hallam University</v>
      </c>
      <c r="C70" s="310">
        <v>64</v>
      </c>
      <c r="D70" s="310">
        <v>63</v>
      </c>
      <c r="E70" s="245" t="s">
        <v>325</v>
      </c>
      <c r="F70" s="310">
        <v>121</v>
      </c>
      <c r="G70" s="310">
        <v>2.93</v>
      </c>
      <c r="H70" s="310">
        <v>2.93</v>
      </c>
      <c r="I70" s="310">
        <v>0.28</v>
      </c>
      <c r="J70" s="727">
        <v>78</v>
      </c>
      <c r="K70" s="310">
        <v>75.8</v>
      </c>
      <c r="L70" s="310">
        <v>17.1</v>
      </c>
      <c r="M70" s="382">
        <v>2539</v>
      </c>
      <c r="N70" s="382">
        <v>492</v>
      </c>
      <c r="O70" s="383">
        <v>91.7</v>
      </c>
      <c r="P70" s="382">
        <v>624</v>
      </c>
      <c r="Q70" s="450"/>
      <c r="R70" s="8"/>
    </row>
    <row r="71" spans="2:18">
      <c r="B71" s="580" t="str">
        <f>E71</f>
        <v>University of Plymouth</v>
      </c>
      <c r="C71" s="886" t="s">
        <v>1304</v>
      </c>
      <c r="D71" s="310">
        <v>64</v>
      </c>
      <c r="E71" s="245" t="s">
        <v>477</v>
      </c>
      <c r="F71" s="310">
        <v>137</v>
      </c>
      <c r="G71" s="310">
        <v>3.01</v>
      </c>
      <c r="H71" s="310">
        <v>3.01</v>
      </c>
      <c r="I71" s="310">
        <v>0.45</v>
      </c>
      <c r="J71" s="727">
        <v>81.3</v>
      </c>
      <c r="K71" s="310">
        <v>78.2</v>
      </c>
      <c r="L71" s="310">
        <v>16.7</v>
      </c>
      <c r="M71" s="382">
        <v>1819</v>
      </c>
      <c r="N71" s="382">
        <v>515</v>
      </c>
      <c r="O71" s="383">
        <v>92.9</v>
      </c>
      <c r="P71" s="382">
        <v>624</v>
      </c>
      <c r="Q71" s="450"/>
      <c r="R71" s="8"/>
    </row>
    <row r="72" spans="2:18">
      <c r="B72" s="580" t="str">
        <f>E72</f>
        <v>St George's, University of London</v>
      </c>
      <c r="C72" s="446" t="s">
        <v>1304</v>
      </c>
      <c r="D72" s="446">
        <v>78</v>
      </c>
      <c r="E72" s="449" t="s">
        <v>546</v>
      </c>
      <c r="F72" s="446">
        <v>149</v>
      </c>
      <c r="G72" s="446">
        <v>2.93</v>
      </c>
      <c r="H72" s="446">
        <v>3.23</v>
      </c>
      <c r="I72" s="446">
        <v>0.38</v>
      </c>
      <c r="J72" s="729">
        <v>92.4</v>
      </c>
      <c r="K72" s="446">
        <v>85.8</v>
      </c>
      <c r="L72" s="446">
        <v>14.2</v>
      </c>
      <c r="M72" s="447">
        <v>2163</v>
      </c>
      <c r="N72" s="447">
        <v>431</v>
      </c>
      <c r="O72" s="448">
        <v>94.6</v>
      </c>
      <c r="P72" s="447">
        <v>624</v>
      </c>
      <c r="Q72" s="451">
        <v>6</v>
      </c>
      <c r="R72" s="8"/>
    </row>
    <row r="73" spans="2:18">
      <c r="B73" s="580" t="str">
        <f>E73</f>
        <v>University of Huddersfield</v>
      </c>
      <c r="C73" s="310">
        <v>67</v>
      </c>
      <c r="D73" s="310">
        <v>70</v>
      </c>
      <c r="E73" s="245" t="s">
        <v>489</v>
      </c>
      <c r="F73" s="310">
        <v>129</v>
      </c>
      <c r="G73" s="310">
        <v>3.04</v>
      </c>
      <c r="H73" s="310">
        <v>2.8</v>
      </c>
      <c r="I73" s="310">
        <v>0.47</v>
      </c>
      <c r="J73" s="727">
        <v>73.7</v>
      </c>
      <c r="K73" s="310">
        <v>74.9</v>
      </c>
      <c r="L73" s="310">
        <v>14.6</v>
      </c>
      <c r="M73" s="382">
        <v>1913</v>
      </c>
      <c r="N73" s="382">
        <v>726</v>
      </c>
      <c r="O73" s="383">
        <v>87.7</v>
      </c>
      <c r="P73" s="382">
        <v>623</v>
      </c>
      <c r="Q73" s="450"/>
      <c r="R73" s="8"/>
    </row>
    <row r="74" spans="2:18">
      <c r="B74" s="580" t="str">
        <f>E74</f>
        <v>SOAS University of London</v>
      </c>
      <c r="C74" s="310">
        <v>68</v>
      </c>
      <c r="D74" s="310">
        <v>58</v>
      </c>
      <c r="E74" s="245" t="s">
        <v>773</v>
      </c>
      <c r="F74" s="310">
        <v>140</v>
      </c>
      <c r="G74" s="310">
        <v>2.9</v>
      </c>
      <c r="H74" s="310">
        <v>3.24</v>
      </c>
      <c r="I74" s="310">
        <v>0.57</v>
      </c>
      <c r="J74" s="727">
        <v>77.2</v>
      </c>
      <c r="K74" s="310">
        <v>71.3</v>
      </c>
      <c r="L74" s="310">
        <v>15</v>
      </c>
      <c r="M74" s="382">
        <v>2394</v>
      </c>
      <c r="N74" s="382">
        <v>544</v>
      </c>
      <c r="O74" s="383">
        <v>92.2</v>
      </c>
      <c r="P74" s="382">
        <v>620</v>
      </c>
      <c r="Q74" s="450"/>
      <c r="R74" s="8"/>
    </row>
    <row r="75" spans="2:18">
      <c r="B75" s="580" t="str">
        <f>E75</f>
        <v>Coventry University</v>
      </c>
      <c r="C75" s="310">
        <v>68</v>
      </c>
      <c r="D75" s="310">
        <v>69</v>
      </c>
      <c r="E75" s="245" t="s">
        <v>340</v>
      </c>
      <c r="F75" s="310">
        <v>126</v>
      </c>
      <c r="G75" s="310">
        <v>3.18</v>
      </c>
      <c r="H75" s="310">
        <v>2.9</v>
      </c>
      <c r="I75" s="310">
        <v>0.23</v>
      </c>
      <c r="J75" s="727">
        <v>74.5</v>
      </c>
      <c r="K75" s="310">
        <v>74.5</v>
      </c>
      <c r="L75" s="310">
        <v>13</v>
      </c>
      <c r="M75" s="382">
        <v>2504</v>
      </c>
      <c r="N75" s="382">
        <v>663</v>
      </c>
      <c r="O75" s="383">
        <v>83.2</v>
      </c>
      <c r="P75" s="382">
        <v>620</v>
      </c>
      <c r="Q75" s="450"/>
      <c r="R75" s="8"/>
    </row>
    <row r="76" spans="2:18">
      <c r="B76" s="580" t="str">
        <f>E76</f>
        <v>University of Brighton</v>
      </c>
      <c r="C76" s="310">
        <v>70</v>
      </c>
      <c r="D76" s="310">
        <v>68</v>
      </c>
      <c r="E76" s="245" t="s">
        <v>494</v>
      </c>
      <c r="F76" s="310">
        <v>122</v>
      </c>
      <c r="G76" s="310">
        <v>2.97</v>
      </c>
      <c r="H76" s="310">
        <v>3.05</v>
      </c>
      <c r="I76" s="310">
        <v>0.4</v>
      </c>
      <c r="J76" s="727">
        <v>76.2</v>
      </c>
      <c r="K76" s="310">
        <v>76.1</v>
      </c>
      <c r="L76" s="310">
        <v>17</v>
      </c>
      <c r="M76" s="382">
        <v>2014</v>
      </c>
      <c r="N76" s="382">
        <v>482</v>
      </c>
      <c r="O76" s="383">
        <v>92.1</v>
      </c>
      <c r="P76" s="382">
        <v>611</v>
      </c>
      <c r="Q76" s="450"/>
      <c r="R76" s="8"/>
    </row>
    <row r="77" spans="2:18">
      <c r="B77" s="580" t="str">
        <f>E77</f>
        <v>St Mary's University, Twickenham</v>
      </c>
      <c r="C77" s="310">
        <v>70</v>
      </c>
      <c r="D77" s="310">
        <v>85</v>
      </c>
      <c r="E77" s="245" t="s">
        <v>652</v>
      </c>
      <c r="F77" s="310">
        <v>118</v>
      </c>
      <c r="G77" s="310">
        <v>3.22</v>
      </c>
      <c r="H77" s="310">
        <v>2.72</v>
      </c>
      <c r="I77" s="310">
        <v>0.47</v>
      </c>
      <c r="J77" s="727">
        <v>78.6</v>
      </c>
      <c r="K77" s="310">
        <v>77.9</v>
      </c>
      <c r="L77" s="310">
        <v>16.4</v>
      </c>
      <c r="M77" s="382">
        <v>1052</v>
      </c>
      <c r="N77" s="382">
        <v>810</v>
      </c>
      <c r="O77" s="383">
        <v>89.2</v>
      </c>
      <c r="P77" s="382">
        <v>611</v>
      </c>
      <c r="Q77" s="450"/>
      <c r="R77" s="8"/>
    </row>
    <row r="78" spans="2:18">
      <c r="B78" s="580" t="str">
        <f>E78</f>
        <v>University of Sunderland</v>
      </c>
      <c r="C78" s="386">
        <v>72</v>
      </c>
      <c r="D78" s="386">
        <v>75</v>
      </c>
      <c r="E78" s="245" t="s">
        <v>503</v>
      </c>
      <c r="F78" s="310">
        <v>129</v>
      </c>
      <c r="G78" s="310">
        <v>3.2</v>
      </c>
      <c r="H78" s="310">
        <v>2.75</v>
      </c>
      <c r="I78" s="310">
        <v>0.13</v>
      </c>
      <c r="J78" s="727">
        <v>65.6</v>
      </c>
      <c r="K78" s="310">
        <v>72.9</v>
      </c>
      <c r="L78" s="310">
        <v>13.9</v>
      </c>
      <c r="M78" s="382">
        <v>2108</v>
      </c>
      <c r="N78" s="382">
        <v>621</v>
      </c>
      <c r="O78" s="383">
        <v>86.6</v>
      </c>
      <c r="P78" s="382">
        <v>609</v>
      </c>
      <c r="Q78" s="450"/>
      <c r="R78" s="8"/>
    </row>
    <row r="79" spans="2:18">
      <c r="B79" s="580" t="str">
        <f>E79</f>
        <v>University of Salford</v>
      </c>
      <c r="C79" s="386">
        <v>73</v>
      </c>
      <c r="D79" s="386">
        <v>82</v>
      </c>
      <c r="E79" s="245" t="s">
        <v>488</v>
      </c>
      <c r="F79" s="310">
        <v>130</v>
      </c>
      <c r="G79" s="310">
        <v>3.06</v>
      </c>
      <c r="H79" s="310">
        <v>3</v>
      </c>
      <c r="I79" s="310">
        <v>0.27</v>
      </c>
      <c r="J79" s="727">
        <v>73.6</v>
      </c>
      <c r="K79" s="310">
        <v>74.3</v>
      </c>
      <c r="L79" s="310">
        <v>18.1</v>
      </c>
      <c r="M79" s="382">
        <v>1847</v>
      </c>
      <c r="N79" s="382">
        <v>767</v>
      </c>
      <c r="O79" s="383">
        <v>91.8</v>
      </c>
      <c r="P79" s="382">
        <v>606</v>
      </c>
      <c r="Q79" s="450"/>
      <c r="R79" s="8"/>
    </row>
    <row r="80" spans="2:18">
      <c r="B80" s="580" t="str">
        <f>E80</f>
        <v>Glasgow Caledonian University</v>
      </c>
      <c r="C80" s="310">
        <v>74</v>
      </c>
      <c r="D80" s="310">
        <v>79</v>
      </c>
      <c r="E80" s="245" t="s">
        <v>378</v>
      </c>
      <c r="F80" s="310">
        <v>175</v>
      </c>
      <c r="G80" s="310">
        <v>3.07</v>
      </c>
      <c r="H80" s="310">
        <v>2.95</v>
      </c>
      <c r="I80" s="310">
        <v>0.31</v>
      </c>
      <c r="J80" s="727">
        <v>81.3</v>
      </c>
      <c r="K80" s="310">
        <v>80</v>
      </c>
      <c r="L80" s="310">
        <v>22.6</v>
      </c>
      <c r="M80" s="382">
        <v>1787</v>
      </c>
      <c r="N80" s="382">
        <v>203</v>
      </c>
      <c r="O80" s="383">
        <v>93.4</v>
      </c>
      <c r="P80" s="382">
        <v>604</v>
      </c>
      <c r="Q80" s="450"/>
      <c r="R80" s="8"/>
    </row>
    <row r="81" spans="2:18">
      <c r="B81" s="580" t="str">
        <f>E81</f>
        <v>Bangor University</v>
      </c>
      <c r="C81" s="310">
        <v>75</v>
      </c>
      <c r="D81" s="310">
        <v>52</v>
      </c>
      <c r="E81" s="245" t="s">
        <v>369</v>
      </c>
      <c r="F81" s="310">
        <v>129</v>
      </c>
      <c r="G81" s="310">
        <v>2.86</v>
      </c>
      <c r="H81" s="310">
        <v>3.23</v>
      </c>
      <c r="I81" s="310">
        <v>0.46</v>
      </c>
      <c r="J81" s="727">
        <v>73.8</v>
      </c>
      <c r="K81" s="310">
        <v>73.7</v>
      </c>
      <c r="L81" s="310">
        <v>17.1</v>
      </c>
      <c r="M81" s="382">
        <v>1326</v>
      </c>
      <c r="N81" s="382">
        <v>1006</v>
      </c>
      <c r="O81" s="383">
        <v>93.8</v>
      </c>
      <c r="P81" s="382">
        <v>603</v>
      </c>
      <c r="Q81" s="450"/>
      <c r="R81" s="8"/>
    </row>
    <row r="82" spans="2:18">
      <c r="B82" s="580" t="str">
        <f>E82</f>
        <v>Norwich University of the Arts</v>
      </c>
      <c r="C82" s="310">
        <v>76</v>
      </c>
      <c r="D82" s="310">
        <v>56</v>
      </c>
      <c r="E82" s="245" t="s">
        <v>602</v>
      </c>
      <c r="F82" s="310">
        <v>132</v>
      </c>
      <c r="G82" s="310">
        <v>3.1</v>
      </c>
      <c r="H82" s="310">
        <v>2.96</v>
      </c>
      <c r="I82" s="310">
        <v>0.13</v>
      </c>
      <c r="J82" s="727">
        <v>64.1</v>
      </c>
      <c r="K82" s="310">
        <v>64.5</v>
      </c>
      <c r="L82" s="310">
        <v>15.3</v>
      </c>
      <c r="M82" s="382">
        <v>2037</v>
      </c>
      <c r="N82" s="382">
        <v>740</v>
      </c>
      <c r="O82" s="383">
        <v>92</v>
      </c>
      <c r="P82" s="382">
        <v>602</v>
      </c>
      <c r="Q82" s="450"/>
      <c r="R82" s="8"/>
    </row>
    <row r="83" spans="2:18">
      <c r="B83" s="580" t="str">
        <f>E83</f>
        <v>University of Hull</v>
      </c>
      <c r="C83" s="310">
        <v>76</v>
      </c>
      <c r="D83" s="310">
        <v>75</v>
      </c>
      <c r="E83" s="245" t="s">
        <v>496</v>
      </c>
      <c r="F83" s="310">
        <v>127</v>
      </c>
      <c r="G83" s="310">
        <v>3.12</v>
      </c>
      <c r="H83" s="310">
        <v>3.1</v>
      </c>
      <c r="I83" s="310">
        <v>0.37</v>
      </c>
      <c r="J83" s="727">
        <v>76.8</v>
      </c>
      <c r="K83" s="310">
        <v>76.6</v>
      </c>
      <c r="L83" s="310">
        <v>16.5</v>
      </c>
      <c r="M83" s="382">
        <v>1748</v>
      </c>
      <c r="N83" s="382">
        <v>765</v>
      </c>
      <c r="O83" s="383">
        <v>88.9</v>
      </c>
      <c r="P83" s="382">
        <v>602</v>
      </c>
      <c r="Q83" s="450"/>
      <c r="R83" s="8"/>
    </row>
    <row r="84" spans="2:18">
      <c r="B84" s="580" t="str">
        <f>E84</f>
        <v>Leeds Beckett University</v>
      </c>
      <c r="C84" s="310">
        <v>78</v>
      </c>
      <c r="D84" s="310">
        <v>66</v>
      </c>
      <c r="E84" s="245" t="s">
        <v>658</v>
      </c>
      <c r="F84" s="310">
        <v>124</v>
      </c>
      <c r="G84" s="310">
        <v>3.08</v>
      </c>
      <c r="H84" s="310">
        <v>2.68</v>
      </c>
      <c r="I84" s="310">
        <v>0.36</v>
      </c>
      <c r="J84" s="727">
        <v>70.8</v>
      </c>
      <c r="K84" s="310">
        <v>73.8</v>
      </c>
      <c r="L84" s="310">
        <v>17.5</v>
      </c>
      <c r="M84" s="382">
        <v>1499</v>
      </c>
      <c r="N84" s="382">
        <v>760</v>
      </c>
      <c r="O84" s="383">
        <v>92</v>
      </c>
      <c r="P84" s="382">
        <v>601</v>
      </c>
      <c r="Q84" s="450"/>
      <c r="R84" s="8"/>
    </row>
    <row r="85" spans="2:18">
      <c r="B85" s="580" t="str">
        <f>E85</f>
        <v>Bristol, University of the West of England</v>
      </c>
      <c r="C85" s="310">
        <v>78</v>
      </c>
      <c r="D85" s="310">
        <v>67</v>
      </c>
      <c r="E85" s="245" t="s">
        <v>1412</v>
      </c>
      <c r="F85" s="310">
        <v>128</v>
      </c>
      <c r="G85" s="310">
        <v>3.01</v>
      </c>
      <c r="H85" s="310">
        <v>2.96</v>
      </c>
      <c r="I85" s="310">
        <v>0.25</v>
      </c>
      <c r="J85" s="727">
        <v>76.8</v>
      </c>
      <c r="K85" s="310">
        <v>74.9</v>
      </c>
      <c r="L85" s="310">
        <v>16.8</v>
      </c>
      <c r="M85" s="382">
        <v>1248</v>
      </c>
      <c r="N85" s="382">
        <v>662</v>
      </c>
      <c r="O85" s="383">
        <v>92</v>
      </c>
      <c r="P85" s="382">
        <v>601</v>
      </c>
      <c r="Q85" s="450"/>
      <c r="R85" s="8"/>
    </row>
    <row r="86" spans="2:18">
      <c r="B86" s="580" t="str">
        <f>E86</f>
        <v>Brunel University London</v>
      </c>
      <c r="C86" s="310">
        <v>80</v>
      </c>
      <c r="D86" s="310">
        <v>95</v>
      </c>
      <c r="E86" s="245" t="s">
        <v>654</v>
      </c>
      <c r="F86" s="310">
        <v>125</v>
      </c>
      <c r="G86" s="310">
        <v>3.01</v>
      </c>
      <c r="H86" s="310">
        <v>2.88</v>
      </c>
      <c r="I86" s="310">
        <v>0.75</v>
      </c>
      <c r="J86" s="727">
        <v>73.8</v>
      </c>
      <c r="K86" s="310">
        <v>72.6</v>
      </c>
      <c r="L86" s="310">
        <v>18.2</v>
      </c>
      <c r="M86" s="382">
        <v>2454</v>
      </c>
      <c r="N86" s="382">
        <v>528</v>
      </c>
      <c r="O86" s="383">
        <v>91.9</v>
      </c>
      <c r="P86" s="382">
        <v>599</v>
      </c>
      <c r="Q86" s="450"/>
      <c r="R86" s="8"/>
    </row>
    <row r="87" spans="2:18">
      <c r="B87" s="580" t="str">
        <f>E87</f>
        <v>Liverpool John Moores University</v>
      </c>
      <c r="C87" s="386">
        <v>81</v>
      </c>
      <c r="D87" s="386">
        <v>80</v>
      </c>
      <c r="E87" s="245" t="s">
        <v>349</v>
      </c>
      <c r="F87" s="310">
        <v>132</v>
      </c>
      <c r="G87" s="310">
        <v>3.08</v>
      </c>
      <c r="H87" s="310">
        <v>2.82</v>
      </c>
      <c r="I87" s="310">
        <v>0.45</v>
      </c>
      <c r="J87" s="727">
        <v>75.7</v>
      </c>
      <c r="K87" s="310">
        <v>74.1</v>
      </c>
      <c r="L87" s="310">
        <v>18.1</v>
      </c>
      <c r="M87" s="382">
        <v>1269</v>
      </c>
      <c r="N87" s="382">
        <v>406</v>
      </c>
      <c r="O87" s="383">
        <v>91.1</v>
      </c>
      <c r="P87" s="382">
        <v>596</v>
      </c>
      <c r="Q87" s="450"/>
      <c r="R87" s="8"/>
    </row>
    <row r="88" spans="2:18">
      <c r="B88" s="580" t="str">
        <f>E88</f>
        <v>University of Chichester</v>
      </c>
      <c r="C88" s="386">
        <v>82</v>
      </c>
      <c r="D88" s="386">
        <v>83</v>
      </c>
      <c r="E88" s="245" t="s">
        <v>513</v>
      </c>
      <c r="F88" s="310">
        <v>132</v>
      </c>
      <c r="G88" s="310">
        <v>3.01</v>
      </c>
      <c r="H88" s="310">
        <v>2.41</v>
      </c>
      <c r="I88" s="310">
        <v>0.36</v>
      </c>
      <c r="J88" s="727">
        <v>74.5</v>
      </c>
      <c r="K88" s="310">
        <v>71.3</v>
      </c>
      <c r="L88" s="310">
        <v>15.2</v>
      </c>
      <c r="M88" s="382">
        <v>929</v>
      </c>
      <c r="N88" s="382">
        <v>686</v>
      </c>
      <c r="O88" s="383">
        <v>95</v>
      </c>
      <c r="P88" s="382">
        <v>592</v>
      </c>
      <c r="Q88" s="450"/>
      <c r="R88" s="8"/>
    </row>
    <row r="89" spans="2:18">
      <c r="B89" s="580" t="str">
        <f>E89</f>
        <v>Liverpool Hope University</v>
      </c>
      <c r="C89" s="386">
        <v>83</v>
      </c>
      <c r="D89" s="386">
        <v>77</v>
      </c>
      <c r="E89" s="245" t="s">
        <v>404</v>
      </c>
      <c r="F89" s="310">
        <v>123</v>
      </c>
      <c r="G89" s="310">
        <v>3.04</v>
      </c>
      <c r="H89" s="310">
        <v>2.52</v>
      </c>
      <c r="I89" s="310">
        <v>0.62</v>
      </c>
      <c r="J89" s="727">
        <v>67.8</v>
      </c>
      <c r="K89" s="310">
        <v>71.3</v>
      </c>
      <c r="L89" s="310">
        <v>14.9</v>
      </c>
      <c r="M89" s="382">
        <v>778</v>
      </c>
      <c r="N89" s="382">
        <v>1183</v>
      </c>
      <c r="O89" s="383">
        <v>91.2</v>
      </c>
      <c r="P89" s="382">
        <v>591</v>
      </c>
      <c r="Q89" s="450"/>
      <c r="R89" s="8"/>
    </row>
    <row r="90" spans="2:18">
      <c r="B90" s="580" t="str">
        <f>E90</f>
        <v>University of Hertfordshire</v>
      </c>
      <c r="C90" s="386">
        <v>84</v>
      </c>
      <c r="D90" s="386">
        <v>83</v>
      </c>
      <c r="E90" s="245" t="s">
        <v>323</v>
      </c>
      <c r="F90" s="310">
        <v>119</v>
      </c>
      <c r="G90" s="310">
        <v>3.14</v>
      </c>
      <c r="H90" s="310">
        <v>3.02</v>
      </c>
      <c r="I90" s="310">
        <v>0.32</v>
      </c>
      <c r="J90" s="727">
        <v>72</v>
      </c>
      <c r="K90" s="310">
        <v>74.2</v>
      </c>
      <c r="L90" s="310">
        <v>17.6</v>
      </c>
      <c r="M90" s="382">
        <v>1481</v>
      </c>
      <c r="N90" s="382">
        <v>861</v>
      </c>
      <c r="O90" s="383">
        <v>91.4</v>
      </c>
      <c r="P90" s="382">
        <v>588</v>
      </c>
      <c r="Q90" s="450"/>
      <c r="R90" s="8"/>
    </row>
    <row r="91" spans="2:18">
      <c r="B91" s="580" t="str">
        <f>E91</f>
        <v>University for the Creative Arts</v>
      </c>
      <c r="C91" s="310">
        <v>85</v>
      </c>
      <c r="D91" s="310">
        <v>87</v>
      </c>
      <c r="E91" s="245" t="s">
        <v>403</v>
      </c>
      <c r="F91" s="310">
        <v>129</v>
      </c>
      <c r="G91" s="310">
        <v>3.1</v>
      </c>
      <c r="H91" s="310">
        <v>3.06</v>
      </c>
      <c r="I91" s="310">
        <v>0.11</v>
      </c>
      <c r="J91" s="727">
        <v>57.3</v>
      </c>
      <c r="K91" s="310">
        <v>63.6</v>
      </c>
      <c r="L91" s="310">
        <v>12.6</v>
      </c>
      <c r="M91" s="382">
        <v>2728</v>
      </c>
      <c r="N91" s="382">
        <v>266</v>
      </c>
      <c r="O91" s="383">
        <v>89.4</v>
      </c>
      <c r="P91" s="382">
        <v>585</v>
      </c>
      <c r="Q91" s="450"/>
      <c r="R91" s="8"/>
    </row>
    <row r="92" spans="2:18">
      <c r="B92" s="580" t="str">
        <f>E92</f>
        <v>Edinburgh Napier University</v>
      </c>
      <c r="C92" s="310">
        <v>86</v>
      </c>
      <c r="D92" s="310">
        <v>89</v>
      </c>
      <c r="E92" s="245" t="s">
        <v>381</v>
      </c>
      <c r="F92" s="310">
        <v>156</v>
      </c>
      <c r="G92" s="310">
        <v>3.11</v>
      </c>
      <c r="H92" s="310">
        <v>2.86</v>
      </c>
      <c r="I92" s="310">
        <v>0.45</v>
      </c>
      <c r="J92" s="727">
        <v>81.8</v>
      </c>
      <c r="K92" s="310">
        <v>77.2</v>
      </c>
      <c r="L92" s="310">
        <v>21.4</v>
      </c>
      <c r="M92" s="382">
        <v>2072</v>
      </c>
      <c r="N92" s="382">
        <v>335</v>
      </c>
      <c r="O92" s="383">
        <v>91.4</v>
      </c>
      <c r="P92" s="382">
        <v>581</v>
      </c>
      <c r="Q92" s="450"/>
      <c r="R92" s="8"/>
    </row>
    <row r="93" spans="2:18">
      <c r="B93" s="580" t="str">
        <f>E93</f>
        <v>Queen Margaret University, Edinburgh</v>
      </c>
      <c r="C93" s="310">
        <v>87</v>
      </c>
      <c r="D93" s="310">
        <v>103</v>
      </c>
      <c r="E93" s="245" t="s">
        <v>414</v>
      </c>
      <c r="F93" s="310">
        <v>165</v>
      </c>
      <c r="G93" s="310">
        <v>3.05</v>
      </c>
      <c r="H93" s="310">
        <v>2.59</v>
      </c>
      <c r="I93" s="310">
        <v>0.37</v>
      </c>
      <c r="J93" s="727">
        <v>76</v>
      </c>
      <c r="K93" s="310">
        <v>77.8</v>
      </c>
      <c r="L93" s="310">
        <v>20.6</v>
      </c>
      <c r="M93" s="382">
        <v>1005</v>
      </c>
      <c r="N93" s="382">
        <v>446</v>
      </c>
      <c r="O93" s="383">
        <v>94.5</v>
      </c>
      <c r="P93" s="382">
        <v>577</v>
      </c>
      <c r="Q93" s="450"/>
      <c r="R93" s="8"/>
    </row>
    <row r="94" spans="2:18">
      <c r="B94" s="580" t="str">
        <f>E94</f>
        <v>Kingston University</v>
      </c>
      <c r="C94" s="310">
        <v>88</v>
      </c>
      <c r="D94" s="310">
        <v>87</v>
      </c>
      <c r="E94" s="245" t="s">
        <v>334</v>
      </c>
      <c r="F94" s="310">
        <v>128</v>
      </c>
      <c r="G94" s="310">
        <v>3.08</v>
      </c>
      <c r="H94" s="310">
        <v>2.89</v>
      </c>
      <c r="I94" s="310">
        <v>0.39</v>
      </c>
      <c r="J94" s="727">
        <v>71.6</v>
      </c>
      <c r="K94" s="310">
        <v>71.2</v>
      </c>
      <c r="L94" s="310">
        <v>18.1</v>
      </c>
      <c r="M94" s="382">
        <v>1607</v>
      </c>
      <c r="N94" s="382">
        <v>617</v>
      </c>
      <c r="O94" s="383">
        <v>92.8</v>
      </c>
      <c r="P94" s="382">
        <v>574</v>
      </c>
      <c r="Q94" s="381"/>
      <c r="R94" s="8"/>
    </row>
    <row r="95" spans="2:18">
      <c r="B95" s="580" t="str">
        <f>E95</f>
        <v>Arts University Bournemouth</v>
      </c>
      <c r="C95" s="386">
        <v>89</v>
      </c>
      <c r="D95" s="386">
        <v>72</v>
      </c>
      <c r="E95" s="245" t="s">
        <v>609</v>
      </c>
      <c r="F95" s="310">
        <v>145</v>
      </c>
      <c r="G95" s="310">
        <v>3.02</v>
      </c>
      <c r="H95" s="310">
        <v>2.63</v>
      </c>
      <c r="I95" s="310">
        <v>0.2</v>
      </c>
      <c r="J95" s="727">
        <v>56.4</v>
      </c>
      <c r="K95" s="310">
        <v>69</v>
      </c>
      <c r="L95" s="310">
        <v>14.4</v>
      </c>
      <c r="M95" s="382">
        <v>1122</v>
      </c>
      <c r="N95" s="382">
        <v>444</v>
      </c>
      <c r="O95" s="383">
        <v>94.6</v>
      </c>
      <c r="P95" s="382">
        <v>573</v>
      </c>
      <c r="Q95" s="381"/>
      <c r="R95" s="8"/>
    </row>
    <row r="96" spans="2:18">
      <c r="B96" s="580" t="str">
        <f>E96</f>
        <v>University of Derby</v>
      </c>
      <c r="C96" s="386">
        <v>90</v>
      </c>
      <c r="D96" s="386">
        <v>100</v>
      </c>
      <c r="E96" s="245" t="s">
        <v>375</v>
      </c>
      <c r="F96" s="310">
        <v>125</v>
      </c>
      <c r="G96" s="310">
        <v>3.18</v>
      </c>
      <c r="H96" s="310">
        <v>2.52</v>
      </c>
      <c r="I96" s="310">
        <v>0.25</v>
      </c>
      <c r="J96" s="727">
        <v>73</v>
      </c>
      <c r="K96" s="310">
        <v>74.6</v>
      </c>
      <c r="L96" s="310">
        <v>14.9</v>
      </c>
      <c r="M96" s="382">
        <v>1371</v>
      </c>
      <c r="N96" s="382">
        <v>341</v>
      </c>
      <c r="O96" s="383">
        <v>87.6</v>
      </c>
      <c r="P96" s="382">
        <v>571</v>
      </c>
      <c r="Q96" s="381"/>
      <c r="R96" s="8"/>
    </row>
    <row r="97" spans="2:18">
      <c r="B97" s="580" t="str">
        <f>E97</f>
        <v>University of Gloucestershire</v>
      </c>
      <c r="C97" s="386">
        <v>91</v>
      </c>
      <c r="D97" s="386">
        <v>97</v>
      </c>
      <c r="E97" s="245" t="s">
        <v>398</v>
      </c>
      <c r="F97" s="310">
        <v>119</v>
      </c>
      <c r="G97" s="310">
        <v>3.02</v>
      </c>
      <c r="H97" s="310">
        <v>2.43</v>
      </c>
      <c r="I97" s="310">
        <v>0.31</v>
      </c>
      <c r="J97" s="727">
        <v>71.2</v>
      </c>
      <c r="K97" s="310">
        <v>74.7</v>
      </c>
      <c r="L97" s="310">
        <v>15.4</v>
      </c>
      <c r="M97" s="382">
        <v>1535</v>
      </c>
      <c r="N97" s="382">
        <v>446</v>
      </c>
      <c r="O97" s="383">
        <v>91.6</v>
      </c>
      <c r="P97" s="382">
        <v>569</v>
      </c>
      <c r="Q97" s="381"/>
      <c r="R97" s="8"/>
    </row>
    <row r="98" spans="2:18">
      <c r="B98" s="580" t="str">
        <f>E98</f>
        <v>University of Central Lancashire</v>
      </c>
      <c r="C98" s="310">
        <v>92</v>
      </c>
      <c r="D98" s="310">
        <v>99</v>
      </c>
      <c r="E98" s="245" t="s">
        <v>479</v>
      </c>
      <c r="F98" s="310">
        <v>129</v>
      </c>
      <c r="G98" s="310">
        <v>3.07</v>
      </c>
      <c r="H98" s="310">
        <v>2.81</v>
      </c>
      <c r="I98" s="310">
        <v>0.3</v>
      </c>
      <c r="J98" s="727">
        <v>73.2</v>
      </c>
      <c r="K98" s="310">
        <v>73.2</v>
      </c>
      <c r="L98" s="310">
        <v>15.6</v>
      </c>
      <c r="M98" s="382">
        <v>1784</v>
      </c>
      <c r="N98" s="382">
        <v>427</v>
      </c>
      <c r="O98" s="383">
        <v>88.6</v>
      </c>
      <c r="P98" s="382">
        <v>568</v>
      </c>
      <c r="Q98" s="381"/>
      <c r="R98" s="8"/>
    </row>
    <row r="99" spans="2:18">
      <c r="B99" s="580" t="str">
        <f>E99</f>
        <v>Birmingham City University</v>
      </c>
      <c r="C99" s="310">
        <v>93</v>
      </c>
      <c r="D99" s="310">
        <v>90</v>
      </c>
      <c r="E99" s="245" t="s">
        <v>353</v>
      </c>
      <c r="F99" s="310">
        <v>130</v>
      </c>
      <c r="G99" s="310">
        <v>3.05</v>
      </c>
      <c r="H99" s="310">
        <v>2.7</v>
      </c>
      <c r="I99" s="310">
        <v>0.19</v>
      </c>
      <c r="J99" s="727">
        <v>72.5</v>
      </c>
      <c r="K99" s="310">
        <v>73.6</v>
      </c>
      <c r="L99" s="310">
        <v>17.1</v>
      </c>
      <c r="M99" s="382">
        <v>1468</v>
      </c>
      <c r="N99" s="382">
        <v>510</v>
      </c>
      <c r="O99" s="383">
        <v>91.4</v>
      </c>
      <c r="P99" s="382">
        <v>567</v>
      </c>
      <c r="Q99" s="381"/>
      <c r="R99" s="8"/>
    </row>
    <row r="100" spans="2:18">
      <c r="B100" s="580" t="str">
        <f>E100</f>
        <v>University of South Wales</v>
      </c>
      <c r="C100" s="310">
        <v>94</v>
      </c>
      <c r="D100" s="310">
        <v>92</v>
      </c>
      <c r="E100" s="245" t="s">
        <v>629</v>
      </c>
      <c r="F100" s="310">
        <v>129</v>
      </c>
      <c r="G100" s="310">
        <v>3.09</v>
      </c>
      <c r="H100" s="310">
        <v>2.66</v>
      </c>
      <c r="I100" s="310">
        <v>0.21</v>
      </c>
      <c r="J100" s="727">
        <v>70.9</v>
      </c>
      <c r="K100" s="310">
        <v>74.2</v>
      </c>
      <c r="L100" s="310">
        <v>16.6</v>
      </c>
      <c r="M100" s="382">
        <v>2155</v>
      </c>
      <c r="N100" s="382">
        <v>150</v>
      </c>
      <c r="O100" s="383">
        <v>89</v>
      </c>
      <c r="P100" s="382">
        <v>563</v>
      </c>
      <c r="Q100" s="381"/>
      <c r="R100" s="8"/>
    </row>
    <row r="101" spans="2:18">
      <c r="B101" s="580" t="str">
        <f>E101</f>
        <v>Robert Gordon University</v>
      </c>
      <c r="C101" s="310">
        <v>94</v>
      </c>
      <c r="D101" s="310">
        <v>101</v>
      </c>
      <c r="E101" s="245" t="s">
        <v>655</v>
      </c>
      <c r="F101" s="310">
        <v>152</v>
      </c>
      <c r="G101" s="310">
        <v>3.15</v>
      </c>
      <c r="H101" s="310">
        <v>2.54</v>
      </c>
      <c r="I101" s="310">
        <v>0.17</v>
      </c>
      <c r="J101" s="727">
        <v>81.3</v>
      </c>
      <c r="K101" s="310">
        <v>80.9</v>
      </c>
      <c r="L101" s="310">
        <v>19.2</v>
      </c>
      <c r="M101" s="382">
        <v>1338</v>
      </c>
      <c r="N101" s="382">
        <v>599</v>
      </c>
      <c r="O101" s="383">
        <v>92.4</v>
      </c>
      <c r="P101" s="382">
        <v>563</v>
      </c>
      <c r="Q101" s="381"/>
      <c r="R101" s="8"/>
    </row>
    <row r="102" spans="2:18">
      <c r="B102" s="580" t="str">
        <f>E102</f>
        <v>University of Worcester</v>
      </c>
      <c r="C102" s="310">
        <v>96</v>
      </c>
      <c r="D102" s="310">
        <v>85</v>
      </c>
      <c r="E102" s="245" t="s">
        <v>511</v>
      </c>
      <c r="F102" s="310">
        <v>127</v>
      </c>
      <c r="G102" s="310">
        <v>2.91</v>
      </c>
      <c r="H102" s="310">
        <v>2.32</v>
      </c>
      <c r="I102" s="310">
        <v>0.34</v>
      </c>
      <c r="J102" s="727">
        <v>79.6</v>
      </c>
      <c r="K102" s="310">
        <v>77.5</v>
      </c>
      <c r="L102" s="310">
        <v>17.2</v>
      </c>
      <c r="M102" s="382">
        <v>1678</v>
      </c>
      <c r="N102" s="382">
        <v>597</v>
      </c>
      <c r="O102" s="383">
        <v>90.4</v>
      </c>
      <c r="P102" s="382">
        <v>560</v>
      </c>
      <c r="Q102" s="381"/>
      <c r="R102" s="8"/>
    </row>
    <row r="103" spans="2:18">
      <c r="B103" s="580" t="str">
        <f>E103</f>
        <v>Staffordshire University</v>
      </c>
      <c r="C103" s="310">
        <v>96</v>
      </c>
      <c r="D103" s="310">
        <v>108</v>
      </c>
      <c r="E103" s="245" t="s">
        <v>373</v>
      </c>
      <c r="F103" s="310">
        <v>121</v>
      </c>
      <c r="G103" s="310">
        <v>2.95</v>
      </c>
      <c r="H103" s="310">
        <v>2.78</v>
      </c>
      <c r="I103" s="310">
        <v>0.17</v>
      </c>
      <c r="J103" s="727">
        <v>71.2</v>
      </c>
      <c r="K103" s="310">
        <v>74.3</v>
      </c>
      <c r="L103" s="310">
        <v>17.4</v>
      </c>
      <c r="M103" s="382">
        <v>1447</v>
      </c>
      <c r="N103" s="382">
        <v>584</v>
      </c>
      <c r="O103" s="383">
        <v>90.1</v>
      </c>
      <c r="P103" s="382">
        <v>560</v>
      </c>
      <c r="Q103" s="381"/>
      <c r="R103" s="8"/>
    </row>
    <row r="104" spans="2:18">
      <c r="B104" s="580" t="str">
        <f>E104</f>
        <v>York St John University</v>
      </c>
      <c r="C104" s="386">
        <v>98</v>
      </c>
      <c r="D104" s="386">
        <v>107</v>
      </c>
      <c r="E104" s="245" t="s">
        <v>410</v>
      </c>
      <c r="F104" s="310">
        <v>119</v>
      </c>
      <c r="G104" s="310">
        <v>3.14</v>
      </c>
      <c r="H104" s="310">
        <v>2.43</v>
      </c>
      <c r="I104" s="310">
        <v>0.47</v>
      </c>
      <c r="J104" s="727">
        <v>73.8</v>
      </c>
      <c r="K104" s="310">
        <v>74.5</v>
      </c>
      <c r="L104" s="310">
        <v>17.7</v>
      </c>
      <c r="M104" s="382">
        <v>1692</v>
      </c>
      <c r="N104" s="382">
        <v>509</v>
      </c>
      <c r="O104" s="383">
        <v>91.4</v>
      </c>
      <c r="P104" s="382">
        <v>557</v>
      </c>
      <c r="Q104" s="381"/>
      <c r="R104" s="8"/>
    </row>
    <row r="105" spans="2:18">
      <c r="B105" s="580" t="str">
        <f>E105</f>
        <v>Abertay University</v>
      </c>
      <c r="C105" s="386">
        <v>99</v>
      </c>
      <c r="D105" s="386">
        <v>103</v>
      </c>
      <c r="E105" s="245" t="s">
        <v>670</v>
      </c>
      <c r="F105" s="310">
        <v>160</v>
      </c>
      <c r="G105" s="310">
        <v>3.19</v>
      </c>
      <c r="H105" s="310">
        <v>2.66</v>
      </c>
      <c r="I105" s="310">
        <v>0.64</v>
      </c>
      <c r="J105" s="727">
        <v>75.4</v>
      </c>
      <c r="K105" s="310">
        <v>74.9</v>
      </c>
      <c r="L105" s="310">
        <v>22.8</v>
      </c>
      <c r="M105" s="382">
        <v>1023</v>
      </c>
      <c r="N105" s="382">
        <v>596</v>
      </c>
      <c r="O105" s="383">
        <v>89</v>
      </c>
      <c r="P105" s="382">
        <v>554</v>
      </c>
      <c r="Q105" s="381"/>
      <c r="R105" s="8"/>
    </row>
    <row r="106" spans="2:18">
      <c r="B106" s="580" t="str">
        <f>E106</f>
        <v>Teesside University, Middlesbrough</v>
      </c>
      <c r="C106" s="310">
        <v>100</v>
      </c>
      <c r="D106" s="310">
        <v>92</v>
      </c>
      <c r="E106" s="245" t="s">
        <v>1413</v>
      </c>
      <c r="F106" s="310">
        <v>122</v>
      </c>
      <c r="G106" s="310">
        <v>3.09</v>
      </c>
      <c r="H106" s="310">
        <v>2.76</v>
      </c>
      <c r="I106" s="310">
        <v>0.32</v>
      </c>
      <c r="J106" s="727">
        <v>76.7</v>
      </c>
      <c r="K106" s="310">
        <v>76.3</v>
      </c>
      <c r="L106" s="310">
        <v>17.2</v>
      </c>
      <c r="M106" s="382">
        <v>2052</v>
      </c>
      <c r="N106" s="382">
        <v>502</v>
      </c>
      <c r="O106" s="383">
        <v>85.7</v>
      </c>
      <c r="P106" s="382">
        <v>553</v>
      </c>
      <c r="Q106" s="381"/>
      <c r="R106" s="8"/>
    </row>
    <row r="107" spans="2:18">
      <c r="B107" s="580" t="str">
        <f>E107</f>
        <v>Solent University (Southampton)</v>
      </c>
      <c r="C107" s="310">
        <v>100</v>
      </c>
      <c r="D107" s="310">
        <v>97</v>
      </c>
      <c r="E107" s="245" t="s">
        <v>1415</v>
      </c>
      <c r="F107" s="310">
        <v>120</v>
      </c>
      <c r="G107" s="310">
        <v>3.14</v>
      </c>
      <c r="H107" s="310">
        <v>2.16</v>
      </c>
      <c r="I107" s="310">
        <v>0.25</v>
      </c>
      <c r="J107" s="727">
        <v>65.5</v>
      </c>
      <c r="K107" s="310">
        <v>72.3</v>
      </c>
      <c r="L107" s="310">
        <v>15.3</v>
      </c>
      <c r="M107" s="382">
        <v>1688</v>
      </c>
      <c r="N107" s="382">
        <v>610</v>
      </c>
      <c r="O107" s="383">
        <v>90.1</v>
      </c>
      <c r="P107" s="382">
        <v>553</v>
      </c>
      <c r="Q107" s="381"/>
      <c r="R107" s="8"/>
    </row>
    <row r="108" spans="2:18">
      <c r="B108" s="580" t="str">
        <f>E108</f>
        <v>University of Winchester</v>
      </c>
      <c r="C108" s="310">
        <v>102</v>
      </c>
      <c r="D108" s="310">
        <v>96</v>
      </c>
      <c r="E108" s="245" t="s">
        <v>514</v>
      </c>
      <c r="F108" s="310">
        <v>122</v>
      </c>
      <c r="G108" s="310">
        <v>3.03</v>
      </c>
      <c r="H108" s="310">
        <v>2.53</v>
      </c>
      <c r="I108" s="310">
        <v>0.38</v>
      </c>
      <c r="J108" s="727">
        <v>72.3</v>
      </c>
      <c r="K108" s="310">
        <v>75.3</v>
      </c>
      <c r="L108" s="310">
        <v>18.1</v>
      </c>
      <c r="M108" s="382">
        <v>1267</v>
      </c>
      <c r="N108" s="382">
        <v>507</v>
      </c>
      <c r="O108" s="383">
        <v>92.3</v>
      </c>
      <c r="P108" s="382">
        <v>547</v>
      </c>
      <c r="Q108" s="381"/>
      <c r="R108" s="8"/>
    </row>
    <row r="109" spans="2:18">
      <c r="B109" s="580" t="str">
        <f>E109</f>
        <v>Bath Spa University</v>
      </c>
      <c r="C109" s="310">
        <v>103</v>
      </c>
      <c r="D109" s="310">
        <v>102</v>
      </c>
      <c r="E109" s="245" t="s">
        <v>405</v>
      </c>
      <c r="F109" s="310">
        <v>121</v>
      </c>
      <c r="G109" s="310">
        <v>3.04</v>
      </c>
      <c r="H109" s="310">
        <v>2.71</v>
      </c>
      <c r="I109" s="310">
        <v>0.46</v>
      </c>
      <c r="J109" s="727">
        <v>66.3</v>
      </c>
      <c r="K109" s="310">
        <v>68.8</v>
      </c>
      <c r="L109" s="310">
        <v>19.6</v>
      </c>
      <c r="M109" s="382">
        <v>1360</v>
      </c>
      <c r="N109" s="382">
        <v>436</v>
      </c>
      <c r="O109" s="383">
        <v>94</v>
      </c>
      <c r="P109" s="382">
        <v>541</v>
      </c>
      <c r="Q109" s="381"/>
      <c r="R109" s="8"/>
    </row>
    <row r="110" spans="2:18">
      <c r="B110" s="580" t="str">
        <f>E110</f>
        <v>De Montfort University</v>
      </c>
      <c r="C110" s="310">
        <v>104</v>
      </c>
      <c r="D110" s="310">
        <v>109</v>
      </c>
      <c r="E110" s="245" t="s">
        <v>363</v>
      </c>
      <c r="F110" s="310">
        <v>113</v>
      </c>
      <c r="G110" s="310">
        <v>3.03</v>
      </c>
      <c r="H110" s="310">
        <v>2.69</v>
      </c>
      <c r="I110" s="310">
        <v>0.39</v>
      </c>
      <c r="J110" s="727">
        <v>71.3</v>
      </c>
      <c r="K110" s="310">
        <v>73.5</v>
      </c>
      <c r="L110" s="310">
        <v>18.3</v>
      </c>
      <c r="M110" s="382">
        <v>1506</v>
      </c>
      <c r="N110" s="382">
        <v>917</v>
      </c>
      <c r="O110" s="383">
        <v>89</v>
      </c>
      <c r="P110" s="382">
        <v>536</v>
      </c>
      <c r="Q110" s="381"/>
      <c r="R110" s="8"/>
    </row>
    <row r="111" spans="2:18">
      <c r="B111" s="580" t="str">
        <f>E111</f>
        <v>University of Roehampton</v>
      </c>
      <c r="C111" s="386">
        <v>105</v>
      </c>
      <c r="D111" s="386">
        <v>91</v>
      </c>
      <c r="E111" s="245" t="s">
        <v>738</v>
      </c>
      <c r="F111" s="310">
        <v>106</v>
      </c>
      <c r="G111" s="310">
        <v>3.05</v>
      </c>
      <c r="H111" s="310">
        <v>3.11</v>
      </c>
      <c r="I111" s="310">
        <v>0.44</v>
      </c>
      <c r="J111" s="727">
        <v>61.6</v>
      </c>
      <c r="K111" s="310">
        <v>65.7</v>
      </c>
      <c r="L111" s="310">
        <v>17.9</v>
      </c>
      <c r="M111" s="382">
        <v>2208</v>
      </c>
      <c r="N111" s="382">
        <v>860</v>
      </c>
      <c r="O111" s="383">
        <v>89.8</v>
      </c>
      <c r="P111" s="382">
        <v>535</v>
      </c>
      <c r="Q111" s="381"/>
      <c r="R111" s="8"/>
    </row>
    <row r="112" spans="2:18">
      <c r="B112" s="580" t="str">
        <f>E112</f>
        <v>Buckinghamshire New University</v>
      </c>
      <c r="C112" s="386">
        <v>106</v>
      </c>
      <c r="D112" s="386">
        <v>114</v>
      </c>
      <c r="E112" s="245" t="s">
        <v>402</v>
      </c>
      <c r="F112" s="310">
        <v>109</v>
      </c>
      <c r="G112" s="310">
        <v>3.24</v>
      </c>
      <c r="H112" s="310">
        <v>2.25</v>
      </c>
      <c r="I112" s="310">
        <v>0.13</v>
      </c>
      <c r="J112" s="727">
        <v>67.2</v>
      </c>
      <c r="K112" s="310">
        <v>72.4</v>
      </c>
      <c r="L112" s="310">
        <v>16.7</v>
      </c>
      <c r="M112" s="382">
        <v>2331</v>
      </c>
      <c r="N112" s="382">
        <v>1081</v>
      </c>
      <c r="O112" s="383">
        <v>85.5</v>
      </c>
      <c r="P112" s="382">
        <v>533</v>
      </c>
      <c r="Q112" s="381"/>
      <c r="R112" s="8"/>
    </row>
    <row r="113" spans="2:18">
      <c r="B113" s="580" t="str">
        <f>E113</f>
        <v>University of Greenwich</v>
      </c>
      <c r="C113" s="310">
        <v>107</v>
      </c>
      <c r="D113" s="310">
        <v>110</v>
      </c>
      <c r="E113" s="245" t="s">
        <v>484</v>
      </c>
      <c r="F113" s="310">
        <v>122</v>
      </c>
      <c r="G113" s="310">
        <v>3.13</v>
      </c>
      <c r="H113" s="310">
        <v>2.86</v>
      </c>
      <c r="I113" s="310">
        <v>0.51</v>
      </c>
      <c r="J113" s="727">
        <v>73.2</v>
      </c>
      <c r="K113" s="310">
        <v>73.8</v>
      </c>
      <c r="L113" s="310">
        <v>20.9</v>
      </c>
      <c r="M113" s="382">
        <v>1090</v>
      </c>
      <c r="N113" s="382">
        <v>579</v>
      </c>
      <c r="O113" s="383">
        <v>90</v>
      </c>
      <c r="P113" s="382">
        <v>529</v>
      </c>
      <c r="Q113" s="381"/>
      <c r="R113" s="8"/>
    </row>
    <row r="114" spans="2:18">
      <c r="B114" s="580" t="str">
        <f>E114</f>
        <v>Leeds Arts University</v>
      </c>
      <c r="C114" s="386">
        <v>108</v>
      </c>
      <c r="D114" s="386">
        <v>94</v>
      </c>
      <c r="E114" s="245" t="s">
        <v>935</v>
      </c>
      <c r="F114" s="310">
        <v>148</v>
      </c>
      <c r="G114" s="310">
        <v>3.14</v>
      </c>
      <c r="H114" s="310">
        <v>1.74</v>
      </c>
      <c r="I114" s="310">
        <v>0.48</v>
      </c>
      <c r="J114" s="727">
        <v>60</v>
      </c>
      <c r="K114" s="310">
        <v>65.2</v>
      </c>
      <c r="L114" s="310">
        <v>16.5</v>
      </c>
      <c r="M114" s="382">
        <v>861</v>
      </c>
      <c r="N114" s="382">
        <v>308</v>
      </c>
      <c r="O114" s="383">
        <v>97.1</v>
      </c>
      <c r="P114" s="382">
        <v>527</v>
      </c>
      <c r="Q114" s="381"/>
      <c r="R114" s="8"/>
    </row>
    <row r="115" spans="2:18">
      <c r="B115" s="580" t="str">
        <f>E115</f>
        <v>University of Bradford</v>
      </c>
      <c r="C115" s="386">
        <v>109</v>
      </c>
      <c r="D115" s="386">
        <v>105</v>
      </c>
      <c r="E115" s="245" t="s">
        <v>502</v>
      </c>
      <c r="F115" s="310">
        <v>132</v>
      </c>
      <c r="G115" s="310">
        <v>2.92</v>
      </c>
      <c r="H115" s="310">
        <v>2.85</v>
      </c>
      <c r="I115" s="310">
        <v>0.53</v>
      </c>
      <c r="J115" s="727">
        <v>78.9</v>
      </c>
      <c r="K115" s="310">
        <v>79.8</v>
      </c>
      <c r="L115" s="310">
        <v>20.1</v>
      </c>
      <c r="M115" s="382">
        <v>901</v>
      </c>
      <c r="N115" s="382">
        <v>434</v>
      </c>
      <c r="O115" s="383">
        <v>90.7</v>
      </c>
      <c r="P115" s="382">
        <v>523</v>
      </c>
      <c r="Q115" s="381"/>
      <c r="R115" s="8"/>
    </row>
    <row r="116" spans="2:18">
      <c r="B116" s="580" t="str">
        <f>E116</f>
        <v>Canterbury Christ Church University</v>
      </c>
      <c r="C116" s="310">
        <v>109</v>
      </c>
      <c r="D116" s="310">
        <v>106</v>
      </c>
      <c r="E116" s="245" t="s">
        <v>376</v>
      </c>
      <c r="F116" s="310">
        <v>114</v>
      </c>
      <c r="G116" s="310">
        <v>2.97</v>
      </c>
      <c r="H116" s="310">
        <v>2.72</v>
      </c>
      <c r="I116" s="310">
        <v>0.32</v>
      </c>
      <c r="J116" s="727">
        <v>74.1</v>
      </c>
      <c r="K116" s="310">
        <v>74.6</v>
      </c>
      <c r="L116" s="310">
        <v>16.2</v>
      </c>
      <c r="M116" s="382">
        <v>1888</v>
      </c>
      <c r="N116" s="382">
        <v>648</v>
      </c>
      <c r="O116" s="383">
        <v>87.2</v>
      </c>
      <c r="P116" s="382">
        <v>523</v>
      </c>
      <c r="Q116" s="381"/>
      <c r="R116" s="8"/>
    </row>
    <row r="117" spans="2:18">
      <c r="B117" s="580" t="str">
        <f>E117</f>
        <v>University of Bolton</v>
      </c>
      <c r="C117" s="310">
        <v>111</v>
      </c>
      <c r="D117" s="310">
        <v>120</v>
      </c>
      <c r="E117" s="245" t="s">
        <v>512</v>
      </c>
      <c r="F117" s="310">
        <v>120</v>
      </c>
      <c r="G117" s="310">
        <v>3.12</v>
      </c>
      <c r="H117" s="310">
        <v>1.89</v>
      </c>
      <c r="I117" s="310">
        <v>0.2</v>
      </c>
      <c r="J117" s="727">
        <v>72.4</v>
      </c>
      <c r="K117" s="310">
        <v>72.2</v>
      </c>
      <c r="L117" s="310">
        <v>15.1</v>
      </c>
      <c r="M117" s="382">
        <v>1934</v>
      </c>
      <c r="N117" s="382">
        <v>709</v>
      </c>
      <c r="O117" s="383">
        <v>86</v>
      </c>
      <c r="P117" s="382">
        <v>521</v>
      </c>
      <c r="Q117" s="381"/>
      <c r="R117" s="8"/>
    </row>
    <row r="118" spans="2:18">
      <c r="B118" s="580" t="str">
        <f>E118</f>
        <v>London South Bank University</v>
      </c>
      <c r="C118" s="310">
        <v>112</v>
      </c>
      <c r="D118" s="310">
        <v>113</v>
      </c>
      <c r="E118" s="245" t="s">
        <v>366</v>
      </c>
      <c r="F118" s="310">
        <v>115</v>
      </c>
      <c r="G118" s="310">
        <v>3.05</v>
      </c>
      <c r="H118" s="310">
        <v>2.78</v>
      </c>
      <c r="I118" s="310">
        <v>0.23</v>
      </c>
      <c r="J118" s="727">
        <v>70.5</v>
      </c>
      <c r="K118" s="310">
        <v>73.1</v>
      </c>
      <c r="L118" s="310">
        <v>17.1</v>
      </c>
      <c r="M118" s="382">
        <v>2081</v>
      </c>
      <c r="N118" s="382">
        <v>340</v>
      </c>
      <c r="O118" s="383">
        <v>89.4</v>
      </c>
      <c r="P118" s="382">
        <v>517</v>
      </c>
      <c r="Q118" s="381">
        <v>7</v>
      </c>
      <c r="R118" s="8"/>
    </row>
    <row r="119" spans="2:18">
      <c r="B119" s="580" t="str">
        <f>E119</f>
        <v>University of Wolverhampton</v>
      </c>
      <c r="C119" s="310">
        <v>113</v>
      </c>
      <c r="D119" s="310">
        <v>117</v>
      </c>
      <c r="E119" s="245" t="s">
        <v>498</v>
      </c>
      <c r="F119" s="310">
        <v>113</v>
      </c>
      <c r="G119" s="310">
        <v>3.06</v>
      </c>
      <c r="H119" s="310">
        <v>2.56</v>
      </c>
      <c r="I119" s="310">
        <v>0.35</v>
      </c>
      <c r="J119" s="727">
        <v>72</v>
      </c>
      <c r="K119" s="310">
        <v>73.1</v>
      </c>
      <c r="L119" s="310">
        <v>15.6</v>
      </c>
      <c r="M119" s="382">
        <v>2509</v>
      </c>
      <c r="N119" s="382">
        <v>366</v>
      </c>
      <c r="O119" s="383">
        <v>85.8</v>
      </c>
      <c r="P119" s="382">
        <v>516</v>
      </c>
      <c r="Q119" s="381"/>
      <c r="R119" s="8"/>
    </row>
    <row r="120" spans="2:18">
      <c r="B120" s="580" t="str">
        <f>E120</f>
        <v>Middlesex University</v>
      </c>
      <c r="C120" s="310">
        <v>114</v>
      </c>
      <c r="D120" s="310">
        <v>110</v>
      </c>
      <c r="E120" s="245" t="s">
        <v>345</v>
      </c>
      <c r="F120" s="310">
        <v>113</v>
      </c>
      <c r="G120" s="310">
        <v>3.12</v>
      </c>
      <c r="H120" s="310">
        <v>2.78</v>
      </c>
      <c r="I120" s="310">
        <v>0.45</v>
      </c>
      <c r="J120" s="727">
        <v>72.4</v>
      </c>
      <c r="K120" s="310">
        <v>71.8</v>
      </c>
      <c r="L120" s="310">
        <v>15.8</v>
      </c>
      <c r="M120" s="382">
        <v>2672</v>
      </c>
      <c r="N120" s="382">
        <v>400</v>
      </c>
      <c r="O120" s="383">
        <v>81.6</v>
      </c>
      <c r="P120" s="382">
        <v>513</v>
      </c>
      <c r="Q120" s="381"/>
      <c r="R120" s="8"/>
    </row>
    <row r="121" spans="2:18">
      <c r="B121" s="580" t="str">
        <f>E121</f>
        <v>Plymouth Marjon University</v>
      </c>
      <c r="C121" s="310">
        <v>115</v>
      </c>
      <c r="D121" s="310">
        <v>115</v>
      </c>
      <c r="E121" s="245" t="s">
        <v>973</v>
      </c>
      <c r="F121" s="310">
        <v>120</v>
      </c>
      <c r="G121" s="310">
        <v>3.28</v>
      </c>
      <c r="H121" s="310">
        <v>2.49</v>
      </c>
      <c r="I121" s="310">
        <v>0.29</v>
      </c>
      <c r="J121" s="727">
        <v>72.9</v>
      </c>
      <c r="K121" s="310">
        <v>76.1</v>
      </c>
      <c r="L121" s="310">
        <v>16.9</v>
      </c>
      <c r="M121" s="382">
        <v>638</v>
      </c>
      <c r="N121" s="382">
        <v>90</v>
      </c>
      <c r="O121" s="383">
        <v>87.2</v>
      </c>
      <c r="P121" s="382">
        <v>510</v>
      </c>
      <c r="Q121" s="381"/>
      <c r="R121" s="8"/>
    </row>
    <row r="122" spans="2:18">
      <c r="B122" s="580" t="str">
        <f>E122</f>
        <v>Leeds Trinity University</v>
      </c>
      <c r="C122" s="310">
        <v>116</v>
      </c>
      <c r="D122" s="310">
        <v>121</v>
      </c>
      <c r="E122" s="245" t="s">
        <v>600</v>
      </c>
      <c r="F122" s="310">
        <v>113</v>
      </c>
      <c r="G122" s="310">
        <v>2.97</v>
      </c>
      <c r="H122" s="310">
        <v>2.11</v>
      </c>
      <c r="I122" s="310">
        <v>0.37</v>
      </c>
      <c r="J122" s="727">
        <v>72.5</v>
      </c>
      <c r="K122" s="310">
        <v>77.7</v>
      </c>
      <c r="L122" s="310">
        <v>18.1</v>
      </c>
      <c r="M122" s="382">
        <v>1633</v>
      </c>
      <c r="N122" s="382">
        <v>511</v>
      </c>
      <c r="O122" s="383">
        <v>89.9</v>
      </c>
      <c r="P122" s="382">
        <v>504</v>
      </c>
      <c r="Q122" s="381"/>
      <c r="R122" s="8"/>
    </row>
    <row r="123" spans="2:18">
      <c r="B123" s="580" t="str">
        <f>E123</f>
        <v>University of Wales Trinity Saint David</v>
      </c>
      <c r="C123" s="310">
        <v>117</v>
      </c>
      <c r="D123" s="310">
        <v>118</v>
      </c>
      <c r="E123" s="245" t="s">
        <v>413</v>
      </c>
      <c r="F123" s="310">
        <v>141</v>
      </c>
      <c r="G123" s="310">
        <v>3.25</v>
      </c>
      <c r="H123" s="310">
        <v>2.5</v>
      </c>
      <c r="I123" s="310">
        <v>0.1</v>
      </c>
      <c r="J123" s="727">
        <v>62.6</v>
      </c>
      <c r="K123" s="310">
        <v>68.8</v>
      </c>
      <c r="L123" s="310">
        <v>20.3</v>
      </c>
      <c r="M123" s="382">
        <v>1440</v>
      </c>
      <c r="N123" s="382">
        <v>505</v>
      </c>
      <c r="O123" s="383">
        <v>87.8</v>
      </c>
      <c r="P123" s="382">
        <v>498</v>
      </c>
      <c r="Q123" s="381"/>
      <c r="R123" s="8"/>
    </row>
    <row r="124" spans="2:18">
      <c r="B124" s="580" t="str">
        <f>E124</f>
        <v>University of Westminster, London</v>
      </c>
      <c r="C124" s="310">
        <v>118</v>
      </c>
      <c r="D124" s="310">
        <v>112</v>
      </c>
      <c r="E124" s="245" t="s">
        <v>1414</v>
      </c>
      <c r="F124" s="310">
        <v>116</v>
      </c>
      <c r="G124" s="310">
        <v>3.03</v>
      </c>
      <c r="H124" s="310">
        <v>3</v>
      </c>
      <c r="I124" s="310">
        <v>0.47</v>
      </c>
      <c r="J124" s="727">
        <v>63.2</v>
      </c>
      <c r="K124" s="310">
        <v>65.3</v>
      </c>
      <c r="L124" s="310">
        <v>19.6</v>
      </c>
      <c r="M124" s="382">
        <v>1655</v>
      </c>
      <c r="N124" s="382">
        <v>593</v>
      </c>
      <c r="O124" s="383">
        <v>89.9</v>
      </c>
      <c r="P124" s="382">
        <v>487</v>
      </c>
      <c r="Q124" s="381"/>
      <c r="R124" s="8"/>
    </row>
    <row r="125" spans="2:18">
      <c r="B125" s="580" t="str">
        <f>E125</f>
        <v>Royal Agricultural University</v>
      </c>
      <c r="C125" s="310">
        <v>119</v>
      </c>
      <c r="D125" s="310">
        <v>73</v>
      </c>
      <c r="E125" s="245" t="s">
        <v>610</v>
      </c>
      <c r="F125" s="310">
        <v>125</v>
      </c>
      <c r="G125" s="310">
        <v>2.76</v>
      </c>
      <c r="H125" s="310">
        <v>2.33</v>
      </c>
      <c r="I125" s="310">
        <v>0.53</v>
      </c>
      <c r="J125" s="727">
        <v>64.7</v>
      </c>
      <c r="K125" s="310">
        <v>75.8</v>
      </c>
      <c r="L125" s="310">
        <v>21.3</v>
      </c>
      <c r="M125" s="382">
        <v>2668</v>
      </c>
      <c r="N125" s="382">
        <v>566</v>
      </c>
      <c r="O125" s="383">
        <v>95.9</v>
      </c>
      <c r="P125" s="382">
        <v>483</v>
      </c>
      <c r="Q125" s="381"/>
      <c r="R125" s="8"/>
    </row>
    <row r="126" spans="2:18">
      <c r="B126" s="580" t="str">
        <f>E126</f>
        <v>University of Northampton</v>
      </c>
      <c r="C126" s="310">
        <v>120</v>
      </c>
      <c r="D126" s="310">
        <v>115</v>
      </c>
      <c r="E126" s="245" t="s">
        <v>509</v>
      </c>
      <c r="F126" s="310">
        <v>115</v>
      </c>
      <c r="G126" s="310">
        <v>3.03</v>
      </c>
      <c r="H126" s="310">
        <v>2.22</v>
      </c>
      <c r="I126" s="310">
        <v>0.24</v>
      </c>
      <c r="J126" s="727">
        <v>69.4</v>
      </c>
      <c r="K126" s="310">
        <v>75.5</v>
      </c>
      <c r="L126" s="310">
        <v>17.4</v>
      </c>
      <c r="M126" s="382">
        <v>1597</v>
      </c>
      <c r="N126" s="382">
        <v>493</v>
      </c>
      <c r="O126" s="383">
        <v>88.6</v>
      </c>
      <c r="P126" s="382">
        <v>480</v>
      </c>
      <c r="Q126" s="381"/>
      <c r="R126" s="8"/>
    </row>
    <row r="127" spans="2:18">
      <c r="B127" s="580" t="str">
        <f>E127</f>
        <v>Bishop Grosseteste University</v>
      </c>
      <c r="C127" s="310">
        <v>121</v>
      </c>
      <c r="D127" s="310">
        <v>129</v>
      </c>
      <c r="E127" s="245" t="s">
        <v>601</v>
      </c>
      <c r="F127" s="310">
        <v>107</v>
      </c>
      <c r="G127" s="310">
        <v>3.38</v>
      </c>
      <c r="H127" s="310">
        <v>1.92</v>
      </c>
      <c r="I127" s="310">
        <v>0.39</v>
      </c>
      <c r="J127" s="727">
        <v>74.2</v>
      </c>
      <c r="K127" s="310">
        <v>80.8</v>
      </c>
      <c r="L127" s="310">
        <v>17.6</v>
      </c>
      <c r="M127" s="382">
        <v>1325</v>
      </c>
      <c r="N127" s="382">
        <v>820</v>
      </c>
      <c r="O127" s="383">
        <v>87.2</v>
      </c>
      <c r="P127" s="382">
        <v>479</v>
      </c>
      <c r="Q127" s="381"/>
      <c r="R127" s="8"/>
    </row>
    <row r="128" spans="2:18">
      <c r="B128" s="580" t="str">
        <f>E128</f>
        <v>Anglia Ruskin University</v>
      </c>
      <c r="C128" s="310">
        <v>122</v>
      </c>
      <c r="D128" s="310">
        <v>118</v>
      </c>
      <c r="E128" s="245" t="s">
        <v>356</v>
      </c>
      <c r="F128" s="310">
        <v>113</v>
      </c>
      <c r="G128" s="310">
        <v>2.97</v>
      </c>
      <c r="H128" s="310">
        <v>2.81</v>
      </c>
      <c r="I128" s="310">
        <v>0.24</v>
      </c>
      <c r="J128" s="727">
        <v>67.7</v>
      </c>
      <c r="K128" s="310">
        <v>73.7</v>
      </c>
      <c r="L128" s="310">
        <v>18.8</v>
      </c>
      <c r="M128" s="382">
        <v>1518</v>
      </c>
      <c r="N128" s="382">
        <v>519</v>
      </c>
      <c r="O128" s="383">
        <v>87</v>
      </c>
      <c r="P128" s="382">
        <v>473</v>
      </c>
      <c r="Q128" s="381"/>
      <c r="R128" s="8"/>
    </row>
    <row r="129" spans="2:18">
      <c r="B129" s="580" t="str">
        <f>E129</f>
        <v>University of Cumbria</v>
      </c>
      <c r="C129" s="310">
        <v>123</v>
      </c>
      <c r="D129" s="310">
        <v>122</v>
      </c>
      <c r="E129" s="245" t="s">
        <v>391</v>
      </c>
      <c r="F129" s="310">
        <v>121</v>
      </c>
      <c r="G129" s="310">
        <v>2.87</v>
      </c>
      <c r="H129" s="310">
        <v>2.3</v>
      </c>
      <c r="I129" s="310">
        <v>0.25</v>
      </c>
      <c r="J129" s="727">
        <v>71.6</v>
      </c>
      <c r="K129" s="310">
        <v>77.1</v>
      </c>
      <c r="L129" s="310">
        <v>18.1</v>
      </c>
      <c r="M129" s="382">
        <v>1133</v>
      </c>
      <c r="N129" s="382">
        <v>265</v>
      </c>
      <c r="O129" s="383">
        <v>89</v>
      </c>
      <c r="P129" s="382">
        <v>454</v>
      </c>
      <c r="Q129" s="381"/>
      <c r="R129" s="8"/>
    </row>
    <row r="130" spans="2:18">
      <c r="B130" s="580" t="str">
        <f>E130</f>
        <v>Birmingham Newman University</v>
      </c>
      <c r="C130" s="310">
        <v>124</v>
      </c>
      <c r="D130" s="310">
        <v>125</v>
      </c>
      <c r="E130" s="245" t="s">
        <v>1859</v>
      </c>
      <c r="F130" s="310">
        <v>115</v>
      </c>
      <c r="G130" s="310">
        <v>3.27</v>
      </c>
      <c r="H130" s="310">
        <v>2.03</v>
      </c>
      <c r="I130" s="310">
        <v>0.43</v>
      </c>
      <c r="J130" s="727">
        <v>62.2</v>
      </c>
      <c r="K130" s="310">
        <v>72.5</v>
      </c>
      <c r="L130" s="310">
        <v>16.7</v>
      </c>
      <c r="M130" s="382">
        <v>1682</v>
      </c>
      <c r="N130" s="382">
        <v>359</v>
      </c>
      <c r="O130" s="383">
        <v>87.3</v>
      </c>
      <c r="P130" s="382">
        <v>440</v>
      </c>
      <c r="Q130" s="381"/>
      <c r="R130" s="8"/>
    </row>
    <row r="131" spans="2:18">
      <c r="B131" s="580" t="str">
        <f>E131</f>
        <v>University of East London</v>
      </c>
      <c r="C131" s="310">
        <v>125</v>
      </c>
      <c r="D131" s="310">
        <v>123</v>
      </c>
      <c r="E131" s="245" t="s">
        <v>499</v>
      </c>
      <c r="F131" s="310">
        <v>115</v>
      </c>
      <c r="G131" s="310">
        <v>3.19</v>
      </c>
      <c r="H131" s="310">
        <v>2.58</v>
      </c>
      <c r="I131" s="310">
        <v>0.35</v>
      </c>
      <c r="J131" s="727">
        <v>62</v>
      </c>
      <c r="K131" s="310">
        <v>69.6</v>
      </c>
      <c r="L131" s="310">
        <v>25</v>
      </c>
      <c r="M131" s="382">
        <v>1009</v>
      </c>
      <c r="N131" s="382">
        <v>644</v>
      </c>
      <c r="O131" s="383">
        <v>90.6</v>
      </c>
      <c r="P131" s="382">
        <v>439</v>
      </c>
      <c r="Q131" s="381"/>
      <c r="R131" s="8"/>
    </row>
    <row r="132" spans="2:18">
      <c r="B132" s="580" t="str">
        <f>E132</f>
        <v>University of Buckingham</v>
      </c>
      <c r="C132" s="310">
        <v>126</v>
      </c>
      <c r="D132" s="310">
        <v>126</v>
      </c>
      <c r="E132" s="245" t="s">
        <v>739</v>
      </c>
      <c r="F132" s="310">
        <v>130</v>
      </c>
      <c r="G132" s="310">
        <v>2.94</v>
      </c>
      <c r="H132" s="310"/>
      <c r="I132" s="310"/>
      <c r="J132" s="727">
        <v>84.3</v>
      </c>
      <c r="K132" s="310">
        <v>75</v>
      </c>
      <c r="L132" s="310">
        <v>16.4</v>
      </c>
      <c r="M132" s="382">
        <v>1436</v>
      </c>
      <c r="N132" s="382">
        <v>531</v>
      </c>
      <c r="O132" s="383">
        <v>91.5</v>
      </c>
      <c r="P132" s="382">
        <v>426</v>
      </c>
      <c r="Q132" s="381"/>
      <c r="R132" s="8"/>
    </row>
    <row r="133" spans="2:18">
      <c r="B133" s="580" t="str">
        <f>E133</f>
        <v>London Metropolitan University</v>
      </c>
      <c r="C133" s="310">
        <v>127</v>
      </c>
      <c r="D133" s="310">
        <v>123</v>
      </c>
      <c r="E133" s="245" t="s">
        <v>361</v>
      </c>
      <c r="F133" s="310">
        <v>100</v>
      </c>
      <c r="G133" s="310">
        <v>3.19</v>
      </c>
      <c r="H133" s="310">
        <v>2.63</v>
      </c>
      <c r="I133" s="310">
        <v>0.2</v>
      </c>
      <c r="J133" s="727">
        <v>63.7</v>
      </c>
      <c r="K133" s="310">
        <v>67.7</v>
      </c>
      <c r="L133" s="310">
        <v>19.3</v>
      </c>
      <c r="M133" s="382">
        <v>2044</v>
      </c>
      <c r="N133" s="382">
        <v>835</v>
      </c>
      <c r="O133" s="383">
        <v>83</v>
      </c>
      <c r="P133" s="382">
        <v>414</v>
      </c>
      <c r="Q133" s="381"/>
      <c r="R133" s="8"/>
    </row>
    <row r="134" spans="2:18">
      <c r="B134" s="580" t="str">
        <f>E134</f>
        <v>University of the West of Scotland</v>
      </c>
      <c r="C134" s="310">
        <v>128</v>
      </c>
      <c r="D134" s="310">
        <v>128</v>
      </c>
      <c r="E134" s="245" t="s">
        <v>657</v>
      </c>
      <c r="F134" s="310">
        <v>141</v>
      </c>
      <c r="G134" s="310">
        <v>3.02</v>
      </c>
      <c r="H134" s="310">
        <v>2.48</v>
      </c>
      <c r="I134" s="310">
        <v>0.45</v>
      </c>
      <c r="J134" s="726">
        <v>71.3</v>
      </c>
      <c r="K134" s="310">
        <v>73.5</v>
      </c>
      <c r="L134" s="310">
        <v>22.4</v>
      </c>
      <c r="M134" s="382">
        <v>1709</v>
      </c>
      <c r="N134" s="382">
        <v>381</v>
      </c>
      <c r="O134" s="383">
        <v>85.1</v>
      </c>
      <c r="P134" s="382">
        <v>406</v>
      </c>
      <c r="Q134" s="381"/>
      <c r="R134" s="8"/>
    </row>
    <row r="135" spans="2:18">
      <c r="B135" s="580" t="str">
        <f>E135</f>
        <v>University of Bedfordshire</v>
      </c>
      <c r="C135" s="310">
        <v>129</v>
      </c>
      <c r="D135" s="310">
        <v>127</v>
      </c>
      <c r="E135" s="245" t="s">
        <v>372</v>
      </c>
      <c r="F135" s="310">
        <v>112</v>
      </c>
      <c r="G135" s="310">
        <v>3.05</v>
      </c>
      <c r="H135" s="310">
        <v>2.71</v>
      </c>
      <c r="I135" s="310">
        <v>0.23</v>
      </c>
      <c r="J135" s="727">
        <v>65.9</v>
      </c>
      <c r="K135" s="310">
        <v>70.4</v>
      </c>
      <c r="L135" s="310">
        <v>22.7</v>
      </c>
      <c r="M135" s="382">
        <v>1218</v>
      </c>
      <c r="N135" s="382">
        <v>450</v>
      </c>
      <c r="O135" s="383">
        <v>83.7</v>
      </c>
      <c r="P135" s="382">
        <v>404</v>
      </c>
      <c r="Q135" s="381"/>
      <c r="R135" s="8"/>
    </row>
    <row r="136" spans="2:18">
      <c r="B136" s="580" t="str">
        <f>E136</f>
        <v>Wrexham University</v>
      </c>
      <c r="C136" s="310">
        <v>130</v>
      </c>
      <c r="D136" s="310">
        <v>130</v>
      </c>
      <c r="E136" s="245" t="s">
        <v>1946</v>
      </c>
      <c r="F136" s="310">
        <v>115</v>
      </c>
      <c r="G136" s="310">
        <v>3.32</v>
      </c>
      <c r="H136" s="310">
        <v>2.19</v>
      </c>
      <c r="I136" s="310">
        <v>0.32</v>
      </c>
      <c r="J136" s="728">
        <v>60.5</v>
      </c>
      <c r="K136" s="310">
        <v>71</v>
      </c>
      <c r="L136" s="310">
        <v>22.4</v>
      </c>
      <c r="M136" s="382">
        <v>1290</v>
      </c>
      <c r="N136" s="382">
        <v>530</v>
      </c>
      <c r="O136" s="383">
        <v>77.3</v>
      </c>
      <c r="P136" s="382">
        <v>321</v>
      </c>
      <c r="Q136" s="381"/>
      <c r="R136" s="8"/>
    </row>
    <row r="137" spans="2:18">
      <c r="B137" s="7"/>
      <c r="O137" s="107"/>
      <c r="R137" s="8"/>
    </row>
    <row r="138" spans="2:18" ht="17.25" thickBot="1">
      <c r="B138" s="72"/>
      <c r="C138" s="101" t="s">
        <v>2075</v>
      </c>
      <c r="D138" s="101"/>
      <c r="E138" s="101"/>
      <c r="F138" s="101"/>
      <c r="G138" s="101"/>
      <c r="H138" s="12"/>
      <c r="I138" s="12"/>
      <c r="J138" s="12"/>
      <c r="K138" s="12"/>
      <c r="L138" s="12"/>
      <c r="M138" s="12"/>
      <c r="N138" s="12"/>
      <c r="O138" s="12"/>
      <c r="P138" s="12"/>
      <c r="Q138" s="12"/>
      <c r="R138" s="10"/>
    </row>
    <row r="139" spans="3:3">
      <c r="C139" s="1"/>
    </row>
    <row r="140" spans="3:25">
      <c r="C140" s="213" t="s">
        <v>616</v>
      </c>
      <c r="D140" s="213"/>
      <c r="E140" s="213"/>
      <c r="F140" s="213"/>
      <c r="G140" s="213"/>
      <c r="H140" s="185"/>
      <c r="I140" s="141"/>
      <c r="J140" s="141"/>
      <c r="K140" s="185"/>
      <c r="L140" s="141"/>
      <c r="M140" s="141"/>
      <c r="N140" s="185"/>
      <c r="O140" s="141"/>
      <c r="P140" s="141"/>
      <c r="Q140" s="185"/>
      <c r="R140" s="141"/>
      <c r="S140" s="141"/>
      <c r="T140" s="141"/>
      <c r="U140" s="141"/>
      <c r="V140" s="141"/>
      <c r="W140" s="141"/>
      <c r="X140" s="141"/>
      <c r="Y140" s="785"/>
    </row>
    <row r="141" spans="3:25" hidden="1">
      <c r="C141" s="786" t="s">
        <v>2121</v>
      </c>
      <c r="D141" s="786"/>
      <c r="E141" s="786"/>
      <c r="F141" s="786"/>
      <c r="G141" s="786"/>
      <c r="H141" s="786"/>
      <c r="I141" s="786"/>
      <c r="J141" s="786"/>
      <c r="K141" s="786"/>
      <c r="L141" s="786"/>
      <c r="M141" s="786"/>
      <c r="N141" s="786"/>
      <c r="O141" s="786"/>
      <c r="P141" s="786"/>
      <c r="Q141" s="786"/>
      <c r="R141" s="786"/>
      <c r="S141" s="786"/>
      <c r="T141" s="786"/>
      <c r="U141" s="786"/>
      <c r="V141" s="786"/>
      <c r="W141" s="786"/>
      <c r="X141" s="786"/>
      <c r="Y141" s="786"/>
    </row>
    <row r="142" spans="3:25" hidden="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785"/>
    </row>
    <row r="143" spans="3:25" hidden="1">
      <c r="C143" s="213" t="s">
        <v>617</v>
      </c>
      <c r="D143" s="213"/>
      <c r="E143" s="213"/>
      <c r="F143" s="213"/>
      <c r="G143" s="213"/>
      <c r="H143" s="185"/>
      <c r="I143" s="141"/>
      <c r="J143" s="141"/>
      <c r="K143" s="185"/>
      <c r="L143" s="141"/>
      <c r="M143" s="141"/>
      <c r="N143" s="185"/>
      <c r="O143" s="141"/>
      <c r="P143" s="141"/>
      <c r="Q143" s="185"/>
      <c r="R143" s="141"/>
      <c r="S143" s="141"/>
      <c r="T143" s="141"/>
      <c r="U143" s="141"/>
      <c r="V143" s="141"/>
      <c r="W143" s="141"/>
      <c r="X143" s="141"/>
      <c r="Y143" s="785"/>
    </row>
    <row r="144" spans="3:25">
      <c r="C144" s="786" t="s">
        <v>2122</v>
      </c>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row>
    <row r="145" spans="3:25">
      <c r="C145" s="204"/>
      <c r="D145" s="204"/>
      <c r="E145" s="204"/>
      <c r="F145" s="204"/>
      <c r="G145" s="204"/>
      <c r="H145" s="204"/>
      <c r="I145" s="204"/>
      <c r="J145" s="204"/>
      <c r="K145" s="204"/>
      <c r="L145" s="204"/>
      <c r="M145" s="204"/>
      <c r="N145" s="204"/>
      <c r="O145" s="204"/>
      <c r="P145" s="204"/>
      <c r="Q145" s="204"/>
      <c r="R145" s="204"/>
      <c r="S145" s="204"/>
      <c r="T145" s="204"/>
      <c r="U145" s="204"/>
      <c r="V145" s="204"/>
      <c r="W145" s="204"/>
      <c r="X145" s="141"/>
      <c r="Y145" s="785"/>
    </row>
    <row r="146" spans="3:25">
      <c r="C146" s="213" t="s">
        <v>694</v>
      </c>
      <c r="D146" s="213"/>
      <c r="E146" s="213"/>
      <c r="F146" s="213"/>
      <c r="G146" s="213"/>
      <c r="H146" s="185"/>
      <c r="I146" s="141"/>
      <c r="J146" s="141"/>
      <c r="K146" s="185"/>
      <c r="L146" s="141"/>
      <c r="M146" s="141"/>
      <c r="N146" s="185"/>
      <c r="O146" s="141"/>
      <c r="P146" s="141"/>
      <c r="Q146" s="185"/>
      <c r="R146" s="141"/>
      <c r="S146" s="141"/>
      <c r="T146" s="141"/>
      <c r="U146" s="141"/>
      <c r="V146" s="141"/>
      <c r="W146" s="141"/>
      <c r="X146" s="141"/>
      <c r="Y146" s="785"/>
    </row>
    <row r="147" spans="3:25">
      <c r="C147" s="786" t="s">
        <v>2123</v>
      </c>
      <c r="D147" s="786"/>
      <c r="E147" s="786"/>
      <c r="F147" s="786"/>
      <c r="G147" s="786"/>
      <c r="H147" s="786"/>
      <c r="I147" s="786"/>
      <c r="J147" s="786"/>
      <c r="K147" s="786"/>
      <c r="L147" s="786"/>
      <c r="M147" s="786"/>
      <c r="N147" s="786"/>
      <c r="O147" s="786"/>
      <c r="P147" s="786"/>
      <c r="Q147" s="786"/>
      <c r="R147" s="786"/>
      <c r="S147" s="786"/>
      <c r="T147" s="786"/>
      <c r="U147" s="786"/>
      <c r="V147" s="786"/>
      <c r="W147" s="786"/>
      <c r="X147" s="786"/>
      <c r="Y147" s="786"/>
    </row>
    <row r="148" spans="3:25">
      <c r="C148" s="141"/>
      <c r="D148" s="141"/>
      <c r="E148" s="141"/>
      <c r="F148" s="141"/>
      <c r="G148" s="141"/>
      <c r="H148" s="185"/>
      <c r="I148" s="141"/>
      <c r="J148" s="141"/>
      <c r="K148" s="185"/>
      <c r="L148" s="141"/>
      <c r="M148" s="141"/>
      <c r="N148" s="185"/>
      <c r="O148" s="141"/>
      <c r="P148" s="141"/>
      <c r="Q148" s="185"/>
      <c r="R148" s="141"/>
      <c r="S148" s="141"/>
      <c r="T148" s="141"/>
      <c r="U148" s="141"/>
      <c r="V148" s="141"/>
      <c r="W148" s="141"/>
      <c r="X148" s="141"/>
      <c r="Y148" s="785"/>
    </row>
    <row r="149" spans="3:25">
      <c r="C149" s="213" t="s">
        <v>695</v>
      </c>
      <c r="D149" s="213"/>
      <c r="E149" s="213"/>
      <c r="F149" s="213"/>
      <c r="G149" s="213"/>
      <c r="H149" s="185"/>
      <c r="I149" s="141"/>
      <c r="J149" s="141"/>
      <c r="K149" s="185"/>
      <c r="L149" s="141"/>
      <c r="M149" s="141"/>
      <c r="N149" s="185"/>
      <c r="O149" s="141"/>
      <c r="P149" s="141"/>
      <c r="Q149" s="185"/>
      <c r="R149" s="141"/>
      <c r="S149" s="141"/>
      <c r="T149" s="141"/>
      <c r="U149" s="141"/>
      <c r="V149" s="141"/>
      <c r="W149" s="141"/>
      <c r="X149" s="141"/>
      <c r="Y149" s="785"/>
    </row>
    <row r="150" spans="3:25">
      <c r="C150" s="786" t="s">
        <v>2124</v>
      </c>
      <c r="D150" s="786"/>
      <c r="E150" s="786"/>
      <c r="F150" s="786"/>
      <c r="G150" s="786"/>
      <c r="H150" s="786"/>
      <c r="I150" s="786"/>
      <c r="J150" s="786"/>
      <c r="K150" s="786"/>
      <c r="L150" s="786"/>
      <c r="M150" s="786"/>
      <c r="N150" s="786"/>
      <c r="O150" s="786"/>
      <c r="P150" s="786"/>
      <c r="Q150" s="786"/>
      <c r="R150" s="786"/>
      <c r="S150" s="786"/>
      <c r="T150" s="786"/>
      <c r="U150" s="786"/>
      <c r="V150" s="786"/>
      <c r="W150" s="786"/>
      <c r="X150" s="786"/>
      <c r="Y150" s="786"/>
    </row>
    <row r="151" spans="3:25">
      <c r="C151" s="204"/>
      <c r="D151" s="204"/>
      <c r="E151" s="204"/>
      <c r="F151" s="204"/>
      <c r="G151" s="204"/>
      <c r="H151" s="433"/>
      <c r="I151" s="433"/>
      <c r="J151" s="433"/>
      <c r="K151" s="433"/>
      <c r="L151" s="433"/>
      <c r="M151" s="433"/>
      <c r="N151" s="433"/>
      <c r="O151" s="433"/>
      <c r="P151" s="433"/>
      <c r="Q151" s="433"/>
      <c r="R151" s="433"/>
      <c r="S151" s="433"/>
      <c r="T151" s="433"/>
      <c r="U151" s="433"/>
      <c r="V151" s="433"/>
      <c r="W151" s="433"/>
      <c r="X151" s="141"/>
      <c r="Y151" s="785"/>
    </row>
    <row r="152" spans="3:25">
      <c r="C152" s="213" t="s">
        <v>1416</v>
      </c>
      <c r="D152" s="213"/>
      <c r="E152" s="213"/>
      <c r="F152" s="213"/>
      <c r="G152" s="213"/>
      <c r="H152" s="185"/>
      <c r="I152" s="141"/>
      <c r="J152" s="141"/>
      <c r="K152" s="185"/>
      <c r="L152" s="141"/>
      <c r="M152" s="141"/>
      <c r="N152" s="185"/>
      <c r="O152" s="141"/>
      <c r="P152" s="141"/>
      <c r="Q152" s="185"/>
      <c r="R152" s="141"/>
      <c r="S152" s="141"/>
      <c r="T152" s="141"/>
      <c r="U152" s="141"/>
      <c r="V152" s="141"/>
      <c r="W152" s="141"/>
      <c r="X152" s="141"/>
      <c r="Y152" s="785"/>
    </row>
    <row r="153" spans="3:25">
      <c r="C153" s="786" t="s">
        <v>2125</v>
      </c>
      <c r="D153" s="786"/>
      <c r="E153" s="786"/>
      <c r="F153" s="786"/>
      <c r="G153" s="786"/>
      <c r="H153" s="786"/>
      <c r="I153" s="786"/>
      <c r="J153" s="786"/>
      <c r="K153" s="786"/>
      <c r="L153" s="786"/>
      <c r="M153" s="786"/>
      <c r="N153" s="786"/>
      <c r="O153" s="786"/>
      <c r="P153" s="786"/>
      <c r="Q153" s="786"/>
      <c r="R153" s="786"/>
      <c r="S153" s="786"/>
      <c r="T153" s="786"/>
      <c r="U153" s="786"/>
      <c r="V153" s="786"/>
      <c r="W153" s="786"/>
      <c r="X153" s="786"/>
      <c r="Y153" s="786"/>
    </row>
    <row r="154" spans="3:25">
      <c r="C154" s="786"/>
      <c r="D154" s="786"/>
      <c r="E154" s="786"/>
      <c r="F154" s="786"/>
      <c r="G154" s="786"/>
      <c r="H154" s="786"/>
      <c r="I154" s="786"/>
      <c r="J154" s="786"/>
      <c r="K154" s="786"/>
      <c r="L154" s="786"/>
      <c r="M154" s="786"/>
      <c r="N154" s="786"/>
      <c r="O154" s="786"/>
      <c r="P154" s="786"/>
      <c r="Q154" s="786"/>
      <c r="R154" s="786"/>
      <c r="S154" s="786"/>
      <c r="T154" s="786"/>
      <c r="U154" s="786"/>
      <c r="V154" s="786"/>
      <c r="W154" s="786"/>
      <c r="X154" s="786"/>
      <c r="Y154" s="786"/>
    </row>
    <row r="155" spans="3:25">
      <c r="C155" s="213" t="s">
        <v>1417</v>
      </c>
      <c r="D155" s="213"/>
      <c r="E155" s="213"/>
      <c r="F155" s="213"/>
      <c r="G155" s="213"/>
      <c r="H155" s="786"/>
      <c r="I155" s="786"/>
      <c r="J155" s="786"/>
      <c r="K155" s="786"/>
      <c r="L155" s="786"/>
      <c r="M155" s="786"/>
      <c r="N155" s="786"/>
      <c r="O155" s="786"/>
      <c r="P155" s="786"/>
      <c r="Q155" s="786"/>
      <c r="R155" s="786"/>
      <c r="S155" s="786"/>
      <c r="T155" s="786"/>
      <c r="U155" s="786"/>
      <c r="V155" s="786"/>
      <c r="W155" s="786"/>
      <c r="X155" s="786"/>
      <c r="Y155" s="786"/>
    </row>
    <row r="156" spans="3:25">
      <c r="C156" s="786" t="s">
        <v>2126</v>
      </c>
      <c r="D156" s="786"/>
      <c r="E156" s="786"/>
      <c r="F156" s="786"/>
      <c r="G156" s="786"/>
      <c r="H156" s="786"/>
      <c r="I156" s="786"/>
      <c r="J156" s="786"/>
      <c r="K156" s="786"/>
      <c r="L156" s="786"/>
      <c r="M156" s="786"/>
      <c r="N156" s="786"/>
      <c r="O156" s="786"/>
      <c r="P156" s="786"/>
      <c r="Q156" s="786"/>
      <c r="R156" s="786"/>
      <c r="S156" s="786"/>
      <c r="T156" s="786"/>
      <c r="U156" s="786"/>
      <c r="V156" s="786"/>
      <c r="W156" s="786"/>
      <c r="X156" s="786"/>
      <c r="Y156" s="786"/>
    </row>
    <row r="157" spans="3:25">
      <c r="C157" s="141"/>
      <c r="D157" s="141"/>
      <c r="E157" s="141"/>
      <c r="F157" s="141"/>
      <c r="G157" s="141"/>
      <c r="H157" s="185"/>
      <c r="I157" s="141"/>
      <c r="J157" s="141"/>
      <c r="K157" s="185"/>
      <c r="L157" s="141"/>
      <c r="M157" s="141"/>
      <c r="N157" s="185"/>
      <c r="O157" s="141"/>
      <c r="P157" s="141"/>
      <c r="Q157" s="185"/>
      <c r="R157" s="141"/>
      <c r="S157" s="141"/>
      <c r="T157" s="141"/>
      <c r="U157" s="141"/>
      <c r="V157" s="141"/>
      <c r="W157" s="141"/>
      <c r="X157" s="141"/>
      <c r="Y157" s="785"/>
    </row>
    <row r="158" spans="3:25">
      <c r="C158" s="213" t="s">
        <v>619</v>
      </c>
      <c r="D158" s="213"/>
      <c r="E158" s="213"/>
      <c r="F158" s="213"/>
      <c r="G158" s="213"/>
      <c r="H158" s="185"/>
      <c r="I158" s="141"/>
      <c r="J158" s="141"/>
      <c r="K158" s="185"/>
      <c r="L158" s="141"/>
      <c r="M158" s="141"/>
      <c r="N158" s="185"/>
      <c r="O158" s="141"/>
      <c r="P158" s="141"/>
      <c r="Q158" s="185"/>
      <c r="R158" s="141"/>
      <c r="S158" s="141"/>
      <c r="T158" s="141"/>
      <c r="U158" s="141"/>
      <c r="V158" s="141"/>
      <c r="W158" s="141"/>
      <c r="X158" s="141"/>
      <c r="Y158" s="785"/>
    </row>
    <row r="159" spans="3:25">
      <c r="C159" s="786" t="s">
        <v>2127</v>
      </c>
      <c r="D159" s="786"/>
      <c r="E159" s="786"/>
      <c r="F159" s="786"/>
      <c r="G159" s="786"/>
      <c r="H159" s="786"/>
      <c r="I159" s="786"/>
      <c r="J159" s="786"/>
      <c r="K159" s="786"/>
      <c r="L159" s="786"/>
      <c r="M159" s="786"/>
      <c r="N159" s="786"/>
      <c r="O159" s="786"/>
      <c r="P159" s="786"/>
      <c r="Q159" s="786"/>
      <c r="R159" s="786"/>
      <c r="S159" s="786"/>
      <c r="T159" s="786"/>
      <c r="U159" s="786"/>
      <c r="V159" s="786"/>
      <c r="W159" s="786"/>
      <c r="X159" s="786"/>
      <c r="Y159" s="786"/>
    </row>
    <row r="160" spans="3:25">
      <c r="C160" s="141"/>
      <c r="D160" s="141"/>
      <c r="E160" s="141"/>
      <c r="F160" s="141"/>
      <c r="G160" s="141"/>
      <c r="H160" s="185"/>
      <c r="I160" s="141"/>
      <c r="J160" s="141"/>
      <c r="K160" s="185"/>
      <c r="L160" s="141"/>
      <c r="M160" s="141"/>
      <c r="N160" s="185"/>
      <c r="O160" s="141"/>
      <c r="P160" s="141"/>
      <c r="Q160" s="185"/>
      <c r="R160" s="141"/>
      <c r="S160" s="141"/>
      <c r="T160" s="141"/>
      <c r="U160" s="141"/>
      <c r="V160" s="141"/>
      <c r="W160" s="141"/>
      <c r="X160" s="141"/>
      <c r="Y160" s="785"/>
    </row>
    <row r="161" spans="3:25">
      <c r="C161" s="213" t="s">
        <v>613</v>
      </c>
      <c r="D161" s="213"/>
      <c r="E161" s="213"/>
      <c r="F161" s="213"/>
      <c r="G161" s="213"/>
      <c r="H161" s="185"/>
      <c r="I161" s="141"/>
      <c r="J161" s="141"/>
      <c r="K161" s="185"/>
      <c r="L161" s="141"/>
      <c r="M161" s="141"/>
      <c r="N161" s="185"/>
      <c r="O161" s="141"/>
      <c r="P161" s="141"/>
      <c r="Q161" s="185"/>
      <c r="R161" s="141"/>
      <c r="S161" s="141"/>
      <c r="T161" s="141"/>
      <c r="U161" s="141"/>
      <c r="V161" s="141"/>
      <c r="W161" s="141"/>
      <c r="X161" s="141"/>
      <c r="Y161" s="785"/>
    </row>
    <row r="162" spans="3:25">
      <c r="C162" s="786" t="s">
        <v>2128</v>
      </c>
      <c r="D162" s="786"/>
      <c r="E162" s="786"/>
      <c r="F162" s="786"/>
      <c r="G162" s="786"/>
      <c r="H162" s="786"/>
      <c r="I162" s="786"/>
      <c r="J162" s="786"/>
      <c r="K162" s="786"/>
      <c r="L162" s="786"/>
      <c r="M162" s="786"/>
      <c r="N162" s="786"/>
      <c r="O162" s="786"/>
      <c r="P162" s="786"/>
      <c r="Q162" s="786"/>
      <c r="R162" s="786"/>
      <c r="S162" s="786"/>
      <c r="T162" s="786"/>
      <c r="U162" s="786"/>
      <c r="V162" s="786"/>
      <c r="W162" s="786"/>
      <c r="X162" s="786"/>
      <c r="Y162" s="786"/>
    </row>
    <row r="163" spans="3:25">
      <c r="C163" s="887"/>
      <c r="D163" s="887"/>
      <c r="E163" s="887"/>
      <c r="F163" s="887"/>
      <c r="G163" s="887"/>
      <c r="H163" s="433"/>
      <c r="I163" s="433"/>
      <c r="J163" s="433"/>
      <c r="K163" s="433"/>
      <c r="L163" s="433"/>
      <c r="M163" s="433"/>
      <c r="N163" s="433"/>
      <c r="O163" s="433"/>
      <c r="P163" s="433"/>
      <c r="Q163" s="433"/>
      <c r="R163" s="433"/>
      <c r="S163" s="433"/>
      <c r="T163" s="433"/>
      <c r="U163" s="433"/>
      <c r="V163" s="433"/>
      <c r="W163" s="433"/>
      <c r="X163" s="141"/>
      <c r="Y163" s="785"/>
    </row>
    <row r="164" spans="3:25">
      <c r="C164" s="213" t="s">
        <v>614</v>
      </c>
      <c r="D164" s="213"/>
      <c r="E164" s="213"/>
      <c r="F164" s="213"/>
      <c r="G164" s="213"/>
      <c r="H164" s="185"/>
      <c r="I164" s="141"/>
      <c r="J164" s="141"/>
      <c r="K164" s="185"/>
      <c r="L164" s="141"/>
      <c r="M164" s="141"/>
      <c r="N164" s="185"/>
      <c r="O164" s="141"/>
      <c r="P164" s="141"/>
      <c r="Q164" s="185"/>
      <c r="R164" s="141"/>
      <c r="S164" s="141"/>
      <c r="T164" s="141"/>
      <c r="U164" s="141"/>
      <c r="V164" s="141"/>
      <c r="W164" s="141"/>
      <c r="X164" s="141"/>
      <c r="Y164" s="785"/>
    </row>
    <row r="165" spans="3:25">
      <c r="C165" s="786" t="s">
        <v>2129</v>
      </c>
      <c r="D165" s="786"/>
      <c r="E165" s="786"/>
      <c r="F165" s="786"/>
      <c r="G165" s="786"/>
      <c r="H165" s="786"/>
      <c r="I165" s="786"/>
      <c r="J165" s="786"/>
      <c r="K165" s="786"/>
      <c r="L165" s="786"/>
      <c r="M165" s="786"/>
      <c r="N165" s="786"/>
      <c r="O165" s="786"/>
      <c r="P165" s="786"/>
      <c r="Q165" s="786"/>
      <c r="R165" s="786"/>
      <c r="S165" s="786"/>
      <c r="T165" s="786"/>
      <c r="U165" s="786"/>
      <c r="V165" s="786"/>
      <c r="W165" s="786"/>
      <c r="X165" s="786"/>
      <c r="Y165" s="786"/>
    </row>
    <row r="166" spans="3:25">
      <c r="C166" s="887"/>
      <c r="D166" s="887"/>
      <c r="E166" s="887"/>
      <c r="F166" s="887"/>
      <c r="G166" s="887"/>
      <c r="H166" s="185"/>
      <c r="I166" s="141"/>
      <c r="J166" s="141"/>
      <c r="K166" s="185"/>
      <c r="L166" s="141"/>
      <c r="M166" s="141"/>
      <c r="N166" s="185"/>
      <c r="O166" s="141"/>
      <c r="P166" s="141"/>
      <c r="Q166" s="185"/>
      <c r="R166" s="141"/>
      <c r="S166" s="141"/>
      <c r="T166" s="141"/>
      <c r="U166" s="141"/>
      <c r="V166" s="141"/>
      <c r="W166" s="141"/>
      <c r="X166" s="141"/>
      <c r="Y166" s="785"/>
    </row>
    <row r="167" spans="3:25">
      <c r="C167" s="213" t="s">
        <v>1127</v>
      </c>
      <c r="D167" s="213"/>
      <c r="E167" s="213"/>
      <c r="F167" s="213"/>
      <c r="G167" s="213"/>
      <c r="H167" s="185"/>
      <c r="I167" s="141"/>
      <c r="J167" s="141"/>
      <c r="K167" s="185"/>
      <c r="L167" s="141"/>
      <c r="M167" s="141"/>
      <c r="N167" s="185"/>
      <c r="O167" s="141"/>
      <c r="P167" s="141"/>
      <c r="Q167" s="185"/>
      <c r="R167" s="141"/>
      <c r="S167" s="141"/>
      <c r="T167" s="141"/>
      <c r="U167" s="141"/>
      <c r="V167" s="141"/>
      <c r="W167" s="141"/>
      <c r="X167" s="141"/>
      <c r="Y167" s="785"/>
    </row>
    <row r="168" spans="3:25">
      <c r="C168" s="141" t="s">
        <v>2130</v>
      </c>
      <c r="D168" s="141"/>
      <c r="E168" s="141"/>
      <c r="F168" s="141"/>
      <c r="G168" s="141"/>
      <c r="H168" s="141"/>
      <c r="I168" s="141"/>
      <c r="J168" s="141"/>
      <c r="K168" s="141"/>
      <c r="L168" s="141"/>
      <c r="M168" s="141"/>
      <c r="N168" s="141"/>
      <c r="O168" s="141"/>
      <c r="P168" s="141"/>
      <c r="Q168" s="212"/>
      <c r="R168" s="212"/>
      <c r="S168" s="212"/>
      <c r="T168" s="212"/>
      <c r="U168" s="212"/>
      <c r="V168" s="212"/>
      <c r="W168" s="212"/>
      <c r="X168" s="141"/>
      <c r="Y168" s="785"/>
    </row>
    <row r="169" spans="3:25">
      <c r="C169" s="141" t="s">
        <v>2131</v>
      </c>
      <c r="D169" s="141"/>
      <c r="E169" s="141"/>
      <c r="F169" s="141"/>
      <c r="G169" s="141"/>
      <c r="H169" s="185"/>
      <c r="I169" s="185"/>
      <c r="J169" s="141"/>
      <c r="K169" s="185"/>
      <c r="L169" s="185"/>
      <c r="M169" s="141"/>
      <c r="N169" s="185"/>
      <c r="O169" s="185"/>
      <c r="P169" s="185"/>
      <c r="Q169" s="185"/>
      <c r="R169" s="185"/>
      <c r="S169" s="185"/>
      <c r="T169" s="185"/>
      <c r="U169" s="185"/>
      <c r="V169" s="787"/>
      <c r="W169" s="185"/>
      <c r="X169" s="787"/>
      <c r="Y169" s="185"/>
    </row>
    <row r="170" spans="3:25">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row>
  </sheetData>
  <autoFilter ref="C6:Q136">
    <sortState ref="C7:Q136">
      <sortCondition descending="1" ref="P7:P136"/>
    </sortState>
  </autoFilter>
  <mergeCells count="13">
    <mergeCell ref="C165:Y165"/>
    <mergeCell ref="C168:W168"/>
    <mergeCell ref="C3:Q3"/>
    <mergeCell ref="C4:H4"/>
    <mergeCell ref="C138:G138"/>
    <mergeCell ref="C141:Y141"/>
    <mergeCell ref="C144:Y144"/>
    <mergeCell ref="C147:Y147"/>
    <mergeCell ref="C150:Y150"/>
    <mergeCell ref="C153:Y153"/>
    <mergeCell ref="C156:Y156"/>
    <mergeCell ref="C159:Y159"/>
    <mergeCell ref="C162:Y162"/>
  </mergeCells>
  <hyperlinks>
    <hyperlink ref="C5" location="Contents!A1" display="Click here to return to contents"/>
  </hyperlinks>
  <pageMargins left="0.7" right="0.7" top="0.75" bottom="0.75" header="0.3" footer="0.3"/>
  <headerFooter scaleWithDoc="1" alignWithMargins="0" differentFirst="0" differentOddEven="0"/>
  <extLst/>
</worksheet>
</file>

<file path=xl/worksheets/sheet3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5">
    <tabColor theme="6"/>
  </sheetPr>
  <dimension ref="A1:Y75"/>
  <sheetViews>
    <sheetView topLeftCell="A1" view="normal" workbookViewId="0">
      <pane ySplit="6" topLeftCell="A22" activePane="bottomLeft" state="frozen"/>
      <selection pane="bottomLeft" activeCell="C5" sqref="C5"/>
    </sheetView>
  </sheetViews>
  <sheetFormatPr defaultColWidth="9.28515625" defaultRowHeight="16.5"/>
  <cols>
    <col min="1" max="1" width="8.5703125" style="1" customWidth="1"/>
    <col min="2" max="2" width="2.7109375" style="1" customWidth="1"/>
    <col min="3" max="4" width="9.27734375" style="1" customWidth="1"/>
    <col min="5" max="5" width="31.41796875" style="1" customWidth="1"/>
    <col min="6" max="6" width="16" style="2" customWidth="1"/>
    <col min="7" max="7" width="18.27734375" style="2" customWidth="1"/>
    <col min="8" max="8" width="20.27734375" style="2" customWidth="1"/>
    <col min="9" max="10" width="18.41796875" style="2" customWidth="1"/>
    <col min="11" max="11" width="15.41796875" style="2" customWidth="1"/>
    <col min="12" max="12" width="15.27734375" style="2" customWidth="1"/>
    <col min="13" max="14" width="2.7109375" style="1" customWidth="1"/>
    <col min="15" max="15" width="7.41796875" style="1" customWidth="1"/>
    <col min="16" max="16" width="6" style="1" customWidth="1"/>
    <col min="17" max="17" width="3.27734375" style="1" customWidth="1"/>
    <col min="18" max="16384" width="9.27734375" style="1" customWidth="1"/>
  </cols>
  <sheetData>
    <row r="1" ht="15" customHeight="1" thickBot="1"/>
    <row r="2" spans="2:13">
      <c r="B2" s="4"/>
      <c r="C2" s="68"/>
      <c r="D2" s="5"/>
      <c r="E2" s="5"/>
      <c r="F2" s="11"/>
      <c r="G2" s="11"/>
      <c r="H2" s="11"/>
      <c r="I2" s="11"/>
      <c r="J2" s="11"/>
      <c r="K2" s="11"/>
      <c r="L2" s="11"/>
      <c r="M2" s="6"/>
    </row>
    <row r="3" spans="2:18">
      <c r="B3" s="7"/>
      <c r="C3" s="279" t="s">
        <v>2132</v>
      </c>
      <c r="D3" s="279"/>
      <c r="E3" s="279"/>
      <c r="F3" s="279"/>
      <c r="G3" s="279"/>
      <c r="H3" s="279"/>
      <c r="I3" s="279"/>
      <c r="J3" s="279"/>
      <c r="K3" s="279"/>
      <c r="L3" s="279"/>
      <c r="M3" s="8"/>
      <c r="R3" s="570"/>
    </row>
    <row r="4" spans="2:13">
      <c r="B4" s="7"/>
      <c r="C4" s="1" t="s">
        <v>2120</v>
      </c>
      <c r="D4" s="1"/>
      <c r="E4" s="1"/>
      <c r="F4" s="1"/>
      <c r="G4" s="185"/>
      <c r="H4" s="185"/>
      <c r="I4" s="185"/>
      <c r="J4" s="185"/>
      <c r="L4" s="185"/>
      <c r="M4" s="8"/>
    </row>
    <row r="5" spans="2:13" ht="26.25">
      <c r="B5" s="7"/>
      <c r="C5" s="376" t="s">
        <v>772</v>
      </c>
      <c r="D5" s="141"/>
      <c r="E5" s="141"/>
      <c r="F5" s="185"/>
      <c r="G5" s="185"/>
      <c r="H5" s="185"/>
      <c r="I5" s="185"/>
      <c r="J5" s="185"/>
      <c r="K5" s="95" t="s">
        <v>605</v>
      </c>
      <c r="L5" s="185"/>
      <c r="M5" s="8"/>
    </row>
    <row r="6" spans="2:13" s="29" customFormat="1" ht="49.5">
      <c r="B6" s="34"/>
      <c r="C6" s="334" t="s">
        <v>2133</v>
      </c>
      <c r="D6" s="335" t="s">
        <v>1707</v>
      </c>
      <c r="E6" s="336" t="s">
        <v>250</v>
      </c>
      <c r="F6" s="335" t="s">
        <v>612</v>
      </c>
      <c r="G6" s="335" t="s">
        <v>2136</v>
      </c>
      <c r="H6" s="335" t="s">
        <v>1708</v>
      </c>
      <c r="I6" s="335" t="s">
        <v>1709</v>
      </c>
      <c r="J6" s="335" t="s">
        <v>1710</v>
      </c>
      <c r="K6" s="335" t="s">
        <v>1711</v>
      </c>
      <c r="L6" s="455" t="s">
        <v>125</v>
      </c>
      <c r="M6" s="35"/>
    </row>
    <row r="7" spans="2:13">
      <c r="B7" s="580" t="str">
        <f>E7</f>
        <v>University of Cambridge</v>
      </c>
      <c r="C7" s="453">
        <v>1</v>
      </c>
      <c r="D7" s="310">
        <v>1</v>
      </c>
      <c r="E7" s="385" t="s">
        <v>236</v>
      </c>
      <c r="F7" s="133">
        <v>214</v>
      </c>
      <c r="G7" s="133">
        <v>2.94</v>
      </c>
      <c r="H7" s="133">
        <v>3.63</v>
      </c>
      <c r="I7" s="133">
        <v>99.7</v>
      </c>
      <c r="J7" s="133">
        <v>100</v>
      </c>
      <c r="K7" s="133">
        <v>93</v>
      </c>
      <c r="L7" s="456">
        <v>100</v>
      </c>
      <c r="M7" s="8"/>
    </row>
    <row r="8" spans="2:13">
      <c r="B8" s="580" t="str">
        <f>E8</f>
        <v>University of Oxford</v>
      </c>
      <c r="C8" s="453">
        <v>2</v>
      </c>
      <c r="D8" s="384">
        <v>2</v>
      </c>
      <c r="E8" s="385" t="s">
        <v>234</v>
      </c>
      <c r="F8" s="133">
        <v>205</v>
      </c>
      <c r="G8" s="133"/>
      <c r="H8" s="133">
        <v>3.52</v>
      </c>
      <c r="I8" s="133">
        <v>94.3</v>
      </c>
      <c r="J8" s="133">
        <v>99</v>
      </c>
      <c r="K8" s="133">
        <v>94</v>
      </c>
      <c r="L8" s="456">
        <v>99.2</v>
      </c>
      <c r="M8" s="8"/>
    </row>
    <row r="9" spans="2:13">
      <c r="B9" s="580" t="str">
        <f>E9</f>
        <v>UCL (University College London)</v>
      </c>
      <c r="C9" s="453">
        <v>3</v>
      </c>
      <c r="D9" s="384">
        <v>5</v>
      </c>
      <c r="E9" s="385" t="s">
        <v>1407</v>
      </c>
      <c r="F9" s="133">
        <v>197</v>
      </c>
      <c r="G9" s="133">
        <v>2.99</v>
      </c>
      <c r="H9" s="133">
        <v>3.57</v>
      </c>
      <c r="I9" s="133">
        <v>99.7</v>
      </c>
      <c r="J9" s="133">
        <v>99</v>
      </c>
      <c r="K9" s="133">
        <v>93</v>
      </c>
      <c r="L9" s="456">
        <v>98.6</v>
      </c>
      <c r="M9" s="8"/>
    </row>
    <row r="10" spans="2:13">
      <c r="B10" s="580" t="str">
        <f>E10</f>
        <v>Imperial College London</v>
      </c>
      <c r="C10" s="453">
        <v>4</v>
      </c>
      <c r="D10" s="384">
        <v>4</v>
      </c>
      <c r="E10" s="385" t="s">
        <v>238</v>
      </c>
      <c r="F10" s="133">
        <v>192</v>
      </c>
      <c r="G10" s="133">
        <v>3.15</v>
      </c>
      <c r="H10" s="133">
        <v>3.58</v>
      </c>
      <c r="I10" s="133">
        <v>99.1</v>
      </c>
      <c r="J10" s="133">
        <v>100</v>
      </c>
      <c r="K10" s="133">
        <v>93</v>
      </c>
      <c r="L10" s="456">
        <v>98.6</v>
      </c>
      <c r="M10" s="8"/>
    </row>
    <row r="11" spans="2:13">
      <c r="B11" s="580" t="str">
        <f>E11</f>
        <v>The University of Edinburgh</v>
      </c>
      <c r="C11" s="453">
        <v>5</v>
      </c>
      <c r="D11" s="384">
        <v>8</v>
      </c>
      <c r="E11" s="385" t="s">
        <v>175</v>
      </c>
      <c r="F11" s="133">
        <v>236</v>
      </c>
      <c r="G11" s="133">
        <v>3</v>
      </c>
      <c r="H11" s="133">
        <v>3.48</v>
      </c>
      <c r="I11" s="133">
        <v>97.3</v>
      </c>
      <c r="J11" s="133">
        <v>100</v>
      </c>
      <c r="K11" s="133">
        <v>98</v>
      </c>
      <c r="L11" s="456">
        <v>98.5</v>
      </c>
      <c r="M11" s="8"/>
    </row>
    <row r="12" spans="2:13">
      <c r="B12" s="580" t="str">
        <f>E12</f>
        <v>University of Bristol</v>
      </c>
      <c r="C12" s="453">
        <v>6</v>
      </c>
      <c r="D12" s="384">
        <v>6</v>
      </c>
      <c r="E12" s="385" t="s">
        <v>243</v>
      </c>
      <c r="F12" s="133">
        <v>189</v>
      </c>
      <c r="G12" s="133">
        <v>3.09</v>
      </c>
      <c r="H12" s="133">
        <v>3.56</v>
      </c>
      <c r="I12" s="133">
        <v>99.2</v>
      </c>
      <c r="J12" s="133">
        <v>100</v>
      </c>
      <c r="K12" s="133">
        <v>98</v>
      </c>
      <c r="L12" s="456">
        <v>98.4</v>
      </c>
      <c r="M12" s="8"/>
    </row>
    <row r="13" spans="2:13">
      <c r="B13" s="580" t="str">
        <f>E13</f>
        <v>University of Glasgow</v>
      </c>
      <c r="C13" s="453">
        <v>7</v>
      </c>
      <c r="D13" s="384">
        <v>3</v>
      </c>
      <c r="E13" s="385" t="s">
        <v>189</v>
      </c>
      <c r="F13" s="133">
        <v>245</v>
      </c>
      <c r="G13" s="133">
        <v>2.94</v>
      </c>
      <c r="H13" s="133">
        <v>3.56</v>
      </c>
      <c r="I13" s="133">
        <v>98</v>
      </c>
      <c r="J13" s="133">
        <v>99</v>
      </c>
      <c r="K13" s="133">
        <v>96</v>
      </c>
      <c r="L13" s="456">
        <v>98.3</v>
      </c>
      <c r="M13" s="8"/>
    </row>
    <row r="14" spans="2:13">
      <c r="B14" s="580" t="str">
        <f>E14</f>
        <v>Queen's University Belfast</v>
      </c>
      <c r="C14" s="453">
        <v>8</v>
      </c>
      <c r="D14" s="384">
        <v>7</v>
      </c>
      <c r="E14" s="385" t="s">
        <v>182</v>
      </c>
      <c r="F14" s="133">
        <v>192</v>
      </c>
      <c r="G14" s="133">
        <v>3.08</v>
      </c>
      <c r="H14" s="133">
        <v>3.41</v>
      </c>
      <c r="I14" s="133">
        <v>98.8</v>
      </c>
      <c r="J14" s="133">
        <v>100</v>
      </c>
      <c r="K14" s="133">
        <v>98</v>
      </c>
      <c r="L14" s="456">
        <v>97.9</v>
      </c>
      <c r="M14" s="8"/>
    </row>
    <row r="15" spans="2:13">
      <c r="B15" s="580" t="str">
        <f>E15</f>
        <v>University of Dundee</v>
      </c>
      <c r="C15" s="453">
        <v>9</v>
      </c>
      <c r="D15" s="384">
        <v>9</v>
      </c>
      <c r="E15" s="385" t="s">
        <v>540</v>
      </c>
      <c r="F15" s="133">
        <v>247</v>
      </c>
      <c r="G15" s="133">
        <v>2.94</v>
      </c>
      <c r="H15" s="133">
        <v>3.38</v>
      </c>
      <c r="I15" s="133">
        <v>99</v>
      </c>
      <c r="J15" s="133">
        <v>100</v>
      </c>
      <c r="K15" s="133">
        <v>98</v>
      </c>
      <c r="L15" s="456">
        <v>97.6</v>
      </c>
      <c r="M15" s="8"/>
    </row>
    <row r="16" spans="2:13">
      <c r="B16" s="580" t="str">
        <f>E16</f>
        <v>University of St Andrews</v>
      </c>
      <c r="C16" s="453">
        <v>10</v>
      </c>
      <c r="D16" s="384">
        <v>14</v>
      </c>
      <c r="E16" s="385" t="s">
        <v>538</v>
      </c>
      <c r="F16" s="133">
        <v>216</v>
      </c>
      <c r="G16" s="133">
        <v>3.32</v>
      </c>
      <c r="H16" s="133">
        <v>3.17</v>
      </c>
      <c r="I16" s="133">
        <v>98.2</v>
      </c>
      <c r="J16" s="133">
        <v>96</v>
      </c>
      <c r="K16" s="133">
        <v>99</v>
      </c>
      <c r="L16" s="456">
        <v>97.3</v>
      </c>
      <c r="M16" s="8"/>
    </row>
    <row r="17" spans="2:13">
      <c r="B17" s="580" t="str">
        <f>E17</f>
        <v>University of Leicester</v>
      </c>
      <c r="C17" s="453">
        <v>11</v>
      </c>
      <c r="D17" s="384">
        <v>10</v>
      </c>
      <c r="E17" s="385" t="s">
        <v>480</v>
      </c>
      <c r="F17" s="133">
        <v>170</v>
      </c>
      <c r="G17" s="133">
        <v>3.36</v>
      </c>
      <c r="H17" s="133">
        <v>3.56</v>
      </c>
      <c r="I17" s="133">
        <v>97.6</v>
      </c>
      <c r="J17" s="133">
        <v>100</v>
      </c>
      <c r="K17" s="133">
        <v>95</v>
      </c>
      <c r="L17" s="456">
        <v>97.1</v>
      </c>
      <c r="M17" s="8"/>
    </row>
    <row r="18" spans="2:13">
      <c r="B18" s="580" t="str">
        <f>E18</f>
        <v>Queen Mary University of London</v>
      </c>
      <c r="C18" s="453">
        <v>12</v>
      </c>
      <c r="D18" s="384">
        <v>16</v>
      </c>
      <c r="E18" s="385" t="s">
        <v>632</v>
      </c>
      <c r="F18" s="133">
        <v>190</v>
      </c>
      <c r="G18" s="133">
        <v>3.03</v>
      </c>
      <c r="H18" s="133">
        <v>3.37</v>
      </c>
      <c r="I18" s="133">
        <v>98.8</v>
      </c>
      <c r="J18" s="133">
        <v>99</v>
      </c>
      <c r="K18" s="133">
        <v>94</v>
      </c>
      <c r="L18" s="456">
        <v>97.1</v>
      </c>
      <c r="M18" s="8"/>
    </row>
    <row r="19" spans="2:13">
      <c r="B19" s="580" t="str">
        <f>E19</f>
        <v>Swansea University</v>
      </c>
      <c r="C19" s="453">
        <v>13</v>
      </c>
      <c r="D19" s="384" t="s">
        <v>2134</v>
      </c>
      <c r="E19" s="385" t="s">
        <v>350</v>
      </c>
      <c r="F19" s="133"/>
      <c r="G19" s="133">
        <v>2.93</v>
      </c>
      <c r="H19" s="133">
        <v>3.53</v>
      </c>
      <c r="I19" s="133">
        <v>97.7</v>
      </c>
      <c r="J19" s="133">
        <v>99</v>
      </c>
      <c r="K19" s="133">
        <v>96</v>
      </c>
      <c r="L19" s="456">
        <v>97</v>
      </c>
      <c r="M19" s="8"/>
    </row>
    <row r="20" spans="2:13">
      <c r="B20" s="580" t="str">
        <f>E20</f>
        <v>Cardiff University</v>
      </c>
      <c r="C20" s="453">
        <v>14</v>
      </c>
      <c r="D20" s="384">
        <v>11</v>
      </c>
      <c r="E20" s="385" t="s">
        <v>177</v>
      </c>
      <c r="F20" s="133">
        <v>187</v>
      </c>
      <c r="G20" s="133">
        <v>3.06</v>
      </c>
      <c r="H20" s="133">
        <v>3.33</v>
      </c>
      <c r="I20" s="133">
        <v>99.3</v>
      </c>
      <c r="J20" s="133">
        <v>99</v>
      </c>
      <c r="K20" s="133">
        <v>95</v>
      </c>
      <c r="L20" s="456">
        <v>97</v>
      </c>
      <c r="M20" s="8"/>
    </row>
    <row r="21" spans="2:13">
      <c r="B21" s="580" t="str">
        <f>E21</f>
        <v>King's College London, University of London</v>
      </c>
      <c r="C21" s="453">
        <v>15</v>
      </c>
      <c r="D21" s="384">
        <v>12</v>
      </c>
      <c r="E21" s="385" t="s">
        <v>1408</v>
      </c>
      <c r="F21" s="133">
        <v>182</v>
      </c>
      <c r="G21" s="133">
        <v>2.81</v>
      </c>
      <c r="H21" s="133">
        <v>3.49</v>
      </c>
      <c r="I21" s="133">
        <v>99.3</v>
      </c>
      <c r="J21" s="133">
        <v>100</v>
      </c>
      <c r="K21" s="133">
        <v>95</v>
      </c>
      <c r="L21" s="456">
        <v>96.6</v>
      </c>
      <c r="M21" s="8"/>
    </row>
    <row r="22" spans="2:13">
      <c r="B22" s="580" t="str">
        <f>E22</f>
        <v>Lancaster University</v>
      </c>
      <c r="C22" s="453">
        <v>16</v>
      </c>
      <c r="D22" s="384">
        <v>13</v>
      </c>
      <c r="E22" s="385" t="s">
        <v>495</v>
      </c>
      <c r="F22" s="133">
        <v>173</v>
      </c>
      <c r="G22" s="133">
        <v>3.24</v>
      </c>
      <c r="H22" s="133">
        <v>3.32</v>
      </c>
      <c r="I22" s="133">
        <v>96.4</v>
      </c>
      <c r="J22" s="133">
        <v>100</v>
      </c>
      <c r="K22" s="133">
        <v>100</v>
      </c>
      <c r="L22" s="456">
        <v>96.3</v>
      </c>
      <c r="M22" s="8"/>
    </row>
    <row r="23" spans="2:13">
      <c r="B23" s="580" t="str">
        <f>E23</f>
        <v>University of Sheffield</v>
      </c>
      <c r="C23" s="453">
        <v>17</v>
      </c>
      <c r="D23" s="384">
        <v>15</v>
      </c>
      <c r="E23" s="385" t="s">
        <v>244</v>
      </c>
      <c r="F23" s="133">
        <v>180</v>
      </c>
      <c r="G23" s="133">
        <v>2.92</v>
      </c>
      <c r="H23" s="133">
        <v>3.33</v>
      </c>
      <c r="I23" s="133">
        <v>99.7</v>
      </c>
      <c r="J23" s="133">
        <v>100</v>
      </c>
      <c r="K23" s="133">
        <v>96</v>
      </c>
      <c r="L23" s="456">
        <v>96.2</v>
      </c>
      <c r="M23" s="8"/>
    </row>
    <row r="24" spans="2:13">
      <c r="B24" s="580" t="str">
        <f>E24</f>
        <v>Keele University</v>
      </c>
      <c r="C24" s="453">
        <v>18</v>
      </c>
      <c r="D24" s="384">
        <v>17</v>
      </c>
      <c r="E24" s="385" t="s">
        <v>505</v>
      </c>
      <c r="F24" s="133">
        <v>173</v>
      </c>
      <c r="G24" s="133">
        <v>3.22</v>
      </c>
      <c r="H24" s="133">
        <v>3.38</v>
      </c>
      <c r="I24" s="133">
        <v>99.4</v>
      </c>
      <c r="J24" s="133">
        <v>97</v>
      </c>
      <c r="K24" s="133">
        <v>97</v>
      </c>
      <c r="L24" s="456">
        <v>96.1</v>
      </c>
      <c r="M24" s="8"/>
    </row>
    <row r="25" spans="2:13">
      <c r="B25" s="580" t="str">
        <f>E25</f>
        <v>University of Aberdeen</v>
      </c>
      <c r="C25" s="453">
        <v>19</v>
      </c>
      <c r="D25" s="384">
        <v>18</v>
      </c>
      <c r="E25" s="385" t="s">
        <v>539</v>
      </c>
      <c r="F25" s="133">
        <v>243</v>
      </c>
      <c r="G25" s="133">
        <v>3.22</v>
      </c>
      <c r="H25" s="133">
        <v>2.92</v>
      </c>
      <c r="I25" s="133">
        <v>99.4</v>
      </c>
      <c r="J25" s="133">
        <v>99</v>
      </c>
      <c r="K25" s="133">
        <v>97</v>
      </c>
      <c r="L25" s="456">
        <v>96</v>
      </c>
      <c r="M25" s="8"/>
    </row>
    <row r="26" spans="2:13">
      <c r="B26" s="580" t="str">
        <f>E26</f>
        <v>University of Manchester</v>
      </c>
      <c r="C26" s="453">
        <v>20</v>
      </c>
      <c r="D26" s="384">
        <v>20</v>
      </c>
      <c r="E26" s="385" t="s">
        <v>235</v>
      </c>
      <c r="F26" s="133">
        <v>176</v>
      </c>
      <c r="G26" s="133">
        <v>2.84</v>
      </c>
      <c r="H26" s="133">
        <v>3.39</v>
      </c>
      <c r="I26" s="133">
        <v>99</v>
      </c>
      <c r="J26" s="133">
        <v>99</v>
      </c>
      <c r="K26" s="133">
        <v>97</v>
      </c>
      <c r="L26" s="456">
        <v>95.9</v>
      </c>
      <c r="M26" s="8"/>
    </row>
    <row r="27" spans="2:13">
      <c r="B27" s="580" t="str">
        <f>E27</f>
        <v>Hull York Medical School</v>
      </c>
      <c r="C27" s="453">
        <v>21</v>
      </c>
      <c r="D27" s="384">
        <v>21</v>
      </c>
      <c r="E27" s="385" t="s">
        <v>532</v>
      </c>
      <c r="F27" s="133">
        <v>166</v>
      </c>
      <c r="G27" s="133">
        <v>2.97</v>
      </c>
      <c r="H27" s="133">
        <v>3.42</v>
      </c>
      <c r="I27" s="133">
        <v>99.8</v>
      </c>
      <c r="J27" s="133">
        <v>99</v>
      </c>
      <c r="K27" s="133">
        <v>99</v>
      </c>
      <c r="L27" s="456">
        <v>95.7</v>
      </c>
      <c r="M27" s="8"/>
    </row>
    <row r="28" spans="2:13">
      <c r="B28" s="580" t="str">
        <f>E28</f>
        <v>Newcastle University</v>
      </c>
      <c r="C28" s="453">
        <v>22</v>
      </c>
      <c r="D28" s="384">
        <v>23</v>
      </c>
      <c r="E28" s="385" t="s">
        <v>179</v>
      </c>
      <c r="F28" s="133">
        <v>179</v>
      </c>
      <c r="G28" s="133">
        <v>3.06</v>
      </c>
      <c r="H28" s="133">
        <v>3.26</v>
      </c>
      <c r="I28" s="133">
        <v>94.5</v>
      </c>
      <c r="J28" s="133">
        <v>99</v>
      </c>
      <c r="K28" s="133">
        <v>96</v>
      </c>
      <c r="L28" s="456">
        <v>95.7</v>
      </c>
      <c r="M28" s="8"/>
    </row>
    <row r="29" spans="2:13">
      <c r="B29" s="580" t="str">
        <f>E29</f>
        <v>University of Exeter</v>
      </c>
      <c r="C29" s="453">
        <v>23</v>
      </c>
      <c r="D29" s="384">
        <v>22</v>
      </c>
      <c r="E29" s="385" t="s">
        <v>183</v>
      </c>
      <c r="F29" s="133">
        <v>167</v>
      </c>
      <c r="G29" s="133">
        <v>3.01</v>
      </c>
      <c r="H29" s="133">
        <v>3.38</v>
      </c>
      <c r="I29" s="133">
        <v>98.7</v>
      </c>
      <c r="J29" s="133">
        <v>100</v>
      </c>
      <c r="K29" s="133">
        <v>97</v>
      </c>
      <c r="L29" s="456">
        <v>95.5</v>
      </c>
      <c r="M29" s="8"/>
    </row>
    <row r="30" spans="2:13">
      <c r="B30" s="580" t="str">
        <f>E30</f>
        <v>University of Birmingham</v>
      </c>
      <c r="C30" s="453">
        <v>24</v>
      </c>
      <c r="D30" s="384">
        <v>19</v>
      </c>
      <c r="E30" s="385" t="s">
        <v>242</v>
      </c>
      <c r="F30" s="133">
        <v>171</v>
      </c>
      <c r="G30" s="133">
        <v>2.89</v>
      </c>
      <c r="H30" s="133">
        <v>3.39</v>
      </c>
      <c r="I30" s="133">
        <v>99</v>
      </c>
      <c r="J30" s="133">
        <v>100</v>
      </c>
      <c r="K30" s="133">
        <v>97</v>
      </c>
      <c r="L30" s="456">
        <v>95.5</v>
      </c>
      <c r="M30" s="8"/>
    </row>
    <row r="31" spans="2:13">
      <c r="B31" s="580"/>
      <c r="C31" s="453">
        <v>25</v>
      </c>
      <c r="D31" s="384">
        <v>25</v>
      </c>
      <c r="E31" s="385" t="s">
        <v>239</v>
      </c>
      <c r="F31" s="133">
        <v>175</v>
      </c>
      <c r="G31" s="133">
        <v>3.07</v>
      </c>
      <c r="H31" s="133">
        <v>3.13</v>
      </c>
      <c r="I31" s="133">
        <v>100</v>
      </c>
      <c r="J31" s="133">
        <v>100</v>
      </c>
      <c r="K31" s="133">
        <v>98</v>
      </c>
      <c r="L31" s="456">
        <v>95.5</v>
      </c>
      <c r="M31" s="8"/>
    </row>
    <row r="32" spans="2:13">
      <c r="B32" s="580"/>
      <c r="C32" s="453">
        <v>26</v>
      </c>
      <c r="D32" s="384">
        <v>24</v>
      </c>
      <c r="E32" s="385" t="s">
        <v>1409</v>
      </c>
      <c r="F32" s="133">
        <v>171</v>
      </c>
      <c r="G32" s="133">
        <v>3.01</v>
      </c>
      <c r="H32" s="133">
        <v>3.26</v>
      </c>
      <c r="I32" s="133">
        <v>98.1</v>
      </c>
      <c r="J32" s="133">
        <v>100</v>
      </c>
      <c r="K32" s="133">
        <v>99</v>
      </c>
      <c r="L32" s="456">
        <v>95.4</v>
      </c>
      <c r="M32" s="8"/>
    </row>
    <row r="33" spans="2:13">
      <c r="B33" s="580"/>
      <c r="C33" s="453">
        <v>27</v>
      </c>
      <c r="D33" s="384">
        <v>26</v>
      </c>
      <c r="E33" s="385" t="s">
        <v>2135</v>
      </c>
      <c r="F33" s="133">
        <v>175</v>
      </c>
      <c r="G33" s="133">
        <v>3.14</v>
      </c>
      <c r="H33" s="133">
        <v>3.14</v>
      </c>
      <c r="I33" s="133">
        <v>98.2</v>
      </c>
      <c r="J33" s="133">
        <v>99</v>
      </c>
      <c r="K33" s="133">
        <v>97</v>
      </c>
      <c r="L33" s="456">
        <v>95</v>
      </c>
      <c r="M33" s="8"/>
    </row>
    <row r="34" spans="2:13">
      <c r="B34" s="580" t="str">
        <f>E34</f>
        <v>St George's, University of London</v>
      </c>
      <c r="C34" s="457">
        <v>28</v>
      </c>
      <c r="D34" s="308">
        <v>28</v>
      </c>
      <c r="E34" s="309" t="s">
        <v>546</v>
      </c>
      <c r="F34" s="147">
        <v>176</v>
      </c>
      <c r="G34" s="147">
        <v>2.78</v>
      </c>
      <c r="H34" s="147">
        <v>3.23</v>
      </c>
      <c r="I34" s="147">
        <v>98.5</v>
      </c>
      <c r="J34" s="147">
        <v>99</v>
      </c>
      <c r="K34" s="378">
        <v>94</v>
      </c>
      <c r="L34" s="458">
        <v>94.8</v>
      </c>
      <c r="M34" s="8"/>
    </row>
    <row r="35" spans="2:13">
      <c r="B35" s="580" t="str">
        <f>E35</f>
        <v>University of Plymouth</v>
      </c>
      <c r="C35" s="453">
        <v>29</v>
      </c>
      <c r="D35" s="384">
        <v>31</v>
      </c>
      <c r="E35" s="385" t="s">
        <v>477</v>
      </c>
      <c r="F35" s="133">
        <v>180</v>
      </c>
      <c r="G35" s="133">
        <v>2.91</v>
      </c>
      <c r="H35" s="133">
        <v>2.99</v>
      </c>
      <c r="I35" s="133">
        <v>100</v>
      </c>
      <c r="J35" s="133">
        <v>100</v>
      </c>
      <c r="K35" s="133">
        <v>95</v>
      </c>
      <c r="L35" s="456">
        <v>94.8</v>
      </c>
      <c r="M35" s="8"/>
    </row>
    <row r="36" spans="2:13">
      <c r="B36" s="580" t="str">
        <f>E36</f>
        <v>University of Southampton</v>
      </c>
      <c r="C36" s="453">
        <v>30</v>
      </c>
      <c r="D36" s="384">
        <v>30</v>
      </c>
      <c r="E36" s="385" t="s">
        <v>246</v>
      </c>
      <c r="F36" s="133">
        <v>169</v>
      </c>
      <c r="G36" s="133">
        <v>2.96</v>
      </c>
      <c r="H36" s="133">
        <v>3.23</v>
      </c>
      <c r="I36" s="133">
        <v>98</v>
      </c>
      <c r="J36" s="133">
        <v>100</v>
      </c>
      <c r="K36" s="133">
        <v>95</v>
      </c>
      <c r="L36" s="456">
        <v>94.7</v>
      </c>
      <c r="M36" s="8"/>
    </row>
    <row r="37" spans="2:13">
      <c r="B37" s="580" t="str">
        <f>E37</f>
        <v>University of Liverpool</v>
      </c>
      <c r="C37" s="453">
        <v>31</v>
      </c>
      <c r="D37" s="384">
        <v>27</v>
      </c>
      <c r="E37" s="385" t="s">
        <v>245</v>
      </c>
      <c r="F37" s="133">
        <v>171</v>
      </c>
      <c r="G37" s="133">
        <v>2.9</v>
      </c>
      <c r="H37" s="133">
        <v>3.23</v>
      </c>
      <c r="I37" s="133">
        <v>98.8</v>
      </c>
      <c r="J37" s="133">
        <v>100</v>
      </c>
      <c r="K37" s="133">
        <v>92</v>
      </c>
      <c r="L37" s="456">
        <v>94.7</v>
      </c>
      <c r="M37" s="8"/>
    </row>
    <row r="38" spans="2:13">
      <c r="B38" s="580" t="str">
        <f>E38</f>
        <v>University of Nottingham</v>
      </c>
      <c r="C38" s="453">
        <v>32</v>
      </c>
      <c r="D38" s="384">
        <v>29</v>
      </c>
      <c r="E38" s="385" t="s">
        <v>241</v>
      </c>
      <c r="F38" s="133">
        <v>174</v>
      </c>
      <c r="G38" s="133">
        <v>2.58</v>
      </c>
      <c r="H38" s="133">
        <v>3.29</v>
      </c>
      <c r="I38" s="133">
        <v>98.7</v>
      </c>
      <c r="J38" s="133">
        <v>100</v>
      </c>
      <c r="K38" s="133">
        <v>95</v>
      </c>
      <c r="L38" s="456">
        <v>94.5</v>
      </c>
      <c r="M38" s="8"/>
    </row>
    <row r="39" spans="2:13">
      <c r="B39" s="580" t="str">
        <f>E39</f>
        <v>University of Warwick</v>
      </c>
      <c r="C39" s="453">
        <v>33</v>
      </c>
      <c r="D39" s="384" t="s">
        <v>2134</v>
      </c>
      <c r="E39" s="385" t="s">
        <v>248</v>
      </c>
      <c r="F39" s="133"/>
      <c r="G39" s="133">
        <v>3.01</v>
      </c>
      <c r="H39" s="133">
        <v>2.79</v>
      </c>
      <c r="I39" s="133">
        <v>96.8</v>
      </c>
      <c r="J39" s="133">
        <v>99</v>
      </c>
      <c r="K39" s="133">
        <v>97</v>
      </c>
      <c r="L39" s="456">
        <v>93.4</v>
      </c>
      <c r="M39" s="8"/>
    </row>
    <row r="40" spans="2:13">
      <c r="B40" s="580" t="str">
        <f>E40</f>
        <v>Anglia Ruskin University</v>
      </c>
      <c r="C40" s="453">
        <v>34</v>
      </c>
      <c r="D40" s="384" t="s">
        <v>2134</v>
      </c>
      <c r="E40" s="385" t="s">
        <v>356</v>
      </c>
      <c r="F40" s="133">
        <v>161</v>
      </c>
      <c r="G40" s="133">
        <v>3.11</v>
      </c>
      <c r="H40" s="133">
        <v>3</v>
      </c>
      <c r="I40" s="133">
        <v>99.2</v>
      </c>
      <c r="J40" s="133"/>
      <c r="K40" s="133"/>
      <c r="L40" s="456">
        <v>92.1</v>
      </c>
      <c r="M40" s="8"/>
    </row>
    <row r="41" spans="2:13">
      <c r="B41" s="580" t="str">
        <f>E41</f>
        <v>University of Buckingham</v>
      </c>
      <c r="C41" s="453">
        <v>35</v>
      </c>
      <c r="D41" s="384">
        <v>32</v>
      </c>
      <c r="E41" s="385" t="s">
        <v>739</v>
      </c>
      <c r="F41" s="133">
        <v>148</v>
      </c>
      <c r="G41" s="133">
        <v>2.8</v>
      </c>
      <c r="H41" s="133"/>
      <c r="I41" s="133">
        <v>97.3</v>
      </c>
      <c r="J41" s="133">
        <v>100</v>
      </c>
      <c r="K41" s="133">
        <v>90</v>
      </c>
      <c r="L41" s="456">
        <v>89.5</v>
      </c>
      <c r="M41" s="8"/>
    </row>
    <row r="42" spans="2:13">
      <c r="B42" s="580" t="str">
        <f>E42</f>
        <v>University of Central Lancashire</v>
      </c>
      <c r="C42" s="453">
        <v>36</v>
      </c>
      <c r="D42" s="384">
        <v>33</v>
      </c>
      <c r="E42" s="385" t="s">
        <v>479</v>
      </c>
      <c r="F42" s="133">
        <v>151</v>
      </c>
      <c r="G42" s="133">
        <v>3.02</v>
      </c>
      <c r="H42" s="133">
        <v>3</v>
      </c>
      <c r="I42" s="133">
        <v>92</v>
      </c>
      <c r="J42" s="133">
        <v>63</v>
      </c>
      <c r="K42" s="133">
        <v>78</v>
      </c>
      <c r="L42" s="456">
        <v>89</v>
      </c>
      <c r="M42" s="8"/>
    </row>
    <row r="43" spans="2:13">
      <c r="B43" s="7"/>
      <c r="C43" s="185"/>
      <c r="D43" s="185"/>
      <c r="E43" s="141"/>
      <c r="F43" s="185"/>
      <c r="G43" s="185"/>
      <c r="H43" s="185"/>
      <c r="I43" s="185"/>
      <c r="J43" s="185"/>
      <c r="K43" s="185"/>
      <c r="L43" s="185"/>
      <c r="M43" s="214"/>
    </row>
    <row r="44" spans="2:13" ht="17.25" thickBot="1">
      <c r="B44" s="72"/>
      <c r="C44" s="101" t="s">
        <v>2075</v>
      </c>
      <c r="D44" s="101"/>
      <c r="E44" s="101"/>
      <c r="F44" s="101"/>
      <c r="G44" s="101"/>
      <c r="H44" s="219"/>
      <c r="I44" s="219"/>
      <c r="J44" s="219"/>
      <c r="K44" s="219"/>
      <c r="L44" s="219"/>
      <c r="M44" s="215"/>
    </row>
    <row r="45" spans="2:12">
      <c r="B45" s="108"/>
      <c r="C45" s="218"/>
      <c r="D45" s="185"/>
      <c r="E45" s="141"/>
      <c r="F45" s="185"/>
      <c r="G45" s="185"/>
      <c r="H45" s="185"/>
      <c r="I45" s="185"/>
      <c r="J45" s="185"/>
      <c r="K45" s="185"/>
      <c r="L45" s="185"/>
    </row>
    <row r="46" spans="3:25">
      <c r="C46" s="213" t="s">
        <v>616</v>
      </c>
      <c r="D46" s="213"/>
      <c r="E46" s="213"/>
      <c r="F46" s="213"/>
      <c r="G46" s="213"/>
      <c r="H46" s="185"/>
      <c r="I46" s="141"/>
      <c r="J46" s="141"/>
      <c r="K46" s="185"/>
      <c r="L46" s="141"/>
      <c r="M46" s="141"/>
      <c r="N46" s="185"/>
      <c r="O46" s="141"/>
      <c r="P46" s="141"/>
      <c r="Q46" s="185"/>
      <c r="R46" s="141"/>
      <c r="S46" s="141"/>
      <c r="T46" s="141"/>
      <c r="U46" s="141"/>
      <c r="V46" s="141"/>
      <c r="W46" s="141"/>
      <c r="X46" s="141"/>
      <c r="Y46" s="785"/>
    </row>
    <row r="47" spans="3:25" ht="36" customHeight="1">
      <c r="C47" s="786" t="s">
        <v>2121</v>
      </c>
      <c r="D47" s="786"/>
      <c r="E47" s="786"/>
      <c r="F47" s="786"/>
      <c r="G47" s="786"/>
      <c r="H47" s="786"/>
      <c r="I47" s="786"/>
      <c r="J47" s="786"/>
      <c r="K47" s="786"/>
      <c r="L47" s="786"/>
      <c r="M47" s="786"/>
      <c r="N47" s="786"/>
      <c r="O47" s="786"/>
      <c r="P47" s="786"/>
      <c r="Q47" s="786"/>
      <c r="R47" s="786"/>
      <c r="S47" s="786"/>
      <c r="T47" s="786"/>
      <c r="U47" s="786"/>
      <c r="V47" s="786"/>
      <c r="W47" s="786"/>
      <c r="X47" s="786"/>
      <c r="Y47" s="786"/>
    </row>
    <row r="48" spans="3:25" customHeight="1">
      <c r="C48" s="141"/>
      <c r="D48" s="141"/>
      <c r="E48" s="141"/>
      <c r="F48" s="141"/>
      <c r="G48" s="141"/>
      <c r="H48" s="141"/>
      <c r="I48" s="141"/>
      <c r="J48" s="141"/>
      <c r="K48" s="141"/>
      <c r="L48" s="141"/>
      <c r="M48" s="141"/>
      <c r="N48" s="141"/>
      <c r="O48" s="141"/>
      <c r="P48" s="141"/>
      <c r="Q48" s="141"/>
      <c r="R48" s="141"/>
      <c r="S48" s="141"/>
      <c r="T48" s="141"/>
      <c r="U48" s="141"/>
      <c r="V48" s="141"/>
      <c r="W48" s="141"/>
      <c r="X48" s="141"/>
      <c r="Y48" s="785"/>
    </row>
    <row r="49" spans="3:25">
      <c r="C49" s="213" t="s">
        <v>617</v>
      </c>
      <c r="D49" s="213"/>
      <c r="E49" s="213"/>
      <c r="F49" s="213"/>
      <c r="G49" s="213"/>
      <c r="H49" s="185"/>
      <c r="I49" s="141"/>
      <c r="J49" s="141"/>
      <c r="K49" s="185"/>
      <c r="L49" s="141"/>
      <c r="M49" s="141"/>
      <c r="N49" s="185"/>
      <c r="O49" s="141"/>
      <c r="P49" s="141"/>
      <c r="Q49" s="185"/>
      <c r="R49" s="141"/>
      <c r="S49" s="141"/>
      <c r="T49" s="141"/>
      <c r="U49" s="141"/>
      <c r="V49" s="141"/>
      <c r="W49" s="141"/>
      <c r="X49" s="141"/>
      <c r="Y49" s="785"/>
    </row>
    <row r="50" spans="3:25" ht="35.25" customHeight="1">
      <c r="C50" s="786" t="s">
        <v>2122</v>
      </c>
      <c r="D50" s="786"/>
      <c r="E50" s="786"/>
      <c r="F50" s="786"/>
      <c r="G50" s="786"/>
      <c r="H50" s="786"/>
      <c r="I50" s="786"/>
      <c r="J50" s="786"/>
      <c r="K50" s="786"/>
      <c r="L50" s="786"/>
      <c r="M50" s="786"/>
      <c r="N50" s="786"/>
      <c r="O50" s="786"/>
      <c r="P50" s="786"/>
      <c r="Q50" s="786"/>
      <c r="R50" s="786"/>
      <c r="S50" s="786"/>
      <c r="T50" s="786"/>
      <c r="U50" s="786"/>
      <c r="V50" s="786"/>
      <c r="W50" s="786"/>
      <c r="X50" s="786"/>
      <c r="Y50" s="786"/>
    </row>
    <row r="51" spans="3:25" s="141" customFormat="1">
      <c r="C51" s="204"/>
      <c r="D51" s="204"/>
      <c r="E51" s="204"/>
      <c r="F51" s="204"/>
      <c r="G51" s="204"/>
      <c r="H51" s="204"/>
      <c r="I51" s="204"/>
      <c r="J51" s="204"/>
      <c r="K51" s="204"/>
      <c r="L51" s="204"/>
      <c r="M51" s="204"/>
      <c r="N51" s="204"/>
      <c r="O51" s="204"/>
      <c r="P51" s="204"/>
      <c r="Q51" s="204"/>
      <c r="R51" s="204"/>
      <c r="S51" s="204"/>
      <c r="T51" s="204"/>
      <c r="U51" s="204"/>
      <c r="V51" s="204"/>
      <c r="W51" s="204"/>
      <c r="Y51" s="785"/>
    </row>
    <row r="52" spans="3:25" s="141" customFormat="1">
      <c r="C52" s="213" t="s">
        <v>694</v>
      </c>
      <c r="D52" s="213"/>
      <c r="E52" s="213"/>
      <c r="F52" s="213"/>
      <c r="G52" s="213"/>
      <c r="H52" s="185"/>
      <c r="K52" s="185"/>
      <c r="N52" s="185"/>
      <c r="Q52" s="185"/>
      <c r="Y52" s="785"/>
    </row>
    <row r="53" spans="3:25" s="141" customFormat="1" ht="33" customHeight="1">
      <c r="C53" s="786" t="s">
        <v>2123</v>
      </c>
      <c r="D53" s="786"/>
      <c r="E53" s="786"/>
      <c r="F53" s="786"/>
      <c r="G53" s="786"/>
      <c r="H53" s="786"/>
      <c r="I53" s="786"/>
      <c r="J53" s="786"/>
      <c r="K53" s="786"/>
      <c r="L53" s="786"/>
      <c r="M53" s="786"/>
      <c r="N53" s="786"/>
      <c r="O53" s="786"/>
      <c r="P53" s="786"/>
      <c r="Q53" s="786"/>
      <c r="R53" s="786"/>
      <c r="S53" s="786"/>
      <c r="T53" s="786"/>
      <c r="U53" s="786"/>
      <c r="V53" s="786"/>
      <c r="W53" s="786"/>
      <c r="X53" s="786"/>
      <c r="Y53" s="786"/>
    </row>
    <row r="54" spans="8:25" s="141" customFormat="1">
      <c r="H54" s="185"/>
      <c r="K54" s="185"/>
      <c r="N54" s="185"/>
      <c r="Q54" s="185"/>
      <c r="Y54" s="785"/>
    </row>
    <row r="55" spans="3:25" s="141" customFormat="1">
      <c r="C55" s="213" t="s">
        <v>695</v>
      </c>
      <c r="D55" s="213"/>
      <c r="E55" s="213"/>
      <c r="F55" s="213"/>
      <c r="G55" s="213"/>
      <c r="H55" s="185"/>
      <c r="K55" s="185"/>
      <c r="N55" s="185"/>
      <c r="Q55" s="185"/>
      <c r="Y55" s="785"/>
    </row>
    <row r="56" spans="3:25" s="141" customFormat="1" customHeight="1">
      <c r="C56" s="786" t="s">
        <v>2124</v>
      </c>
      <c r="D56" s="786"/>
      <c r="E56" s="786"/>
      <c r="F56" s="786"/>
      <c r="G56" s="786"/>
      <c r="H56" s="786"/>
      <c r="I56" s="786"/>
      <c r="J56" s="786"/>
      <c r="K56" s="786"/>
      <c r="L56" s="786"/>
      <c r="M56" s="786"/>
      <c r="N56" s="786"/>
      <c r="O56" s="786"/>
      <c r="P56" s="786"/>
      <c r="Q56" s="786"/>
      <c r="R56" s="786"/>
      <c r="S56" s="786"/>
      <c r="T56" s="786"/>
      <c r="U56" s="786"/>
      <c r="V56" s="786"/>
      <c r="W56" s="786"/>
      <c r="X56" s="786"/>
      <c r="Y56" s="786"/>
    </row>
    <row r="57" spans="3:25" s="141" customFormat="1">
      <c r="C57" s="204"/>
      <c r="D57" s="204"/>
      <c r="E57" s="204"/>
      <c r="F57" s="204"/>
      <c r="G57" s="204"/>
      <c r="H57" s="888"/>
      <c r="I57" s="888"/>
      <c r="J57" s="888"/>
      <c r="K57" s="888"/>
      <c r="L57" s="888"/>
      <c r="M57" s="888"/>
      <c r="N57" s="888"/>
      <c r="O57" s="888"/>
      <c r="P57" s="888"/>
      <c r="Q57" s="888"/>
      <c r="R57" s="888"/>
      <c r="S57" s="888"/>
      <c r="T57" s="888"/>
      <c r="U57" s="888"/>
      <c r="V57" s="888"/>
      <c r="W57" s="888"/>
      <c r="Y57" s="785"/>
    </row>
    <row r="58" spans="3:25" s="141" customFormat="1">
      <c r="C58" s="213" t="s">
        <v>1416</v>
      </c>
      <c r="D58" s="213"/>
      <c r="E58" s="213"/>
      <c r="F58" s="213"/>
      <c r="G58" s="213"/>
      <c r="H58" s="185"/>
      <c r="K58" s="185"/>
      <c r="N58" s="185"/>
      <c r="Q58" s="185"/>
      <c r="Y58" s="785"/>
    </row>
    <row r="59" spans="3:25" s="141" customFormat="1" ht="33" customHeight="1">
      <c r="C59" s="786" t="s">
        <v>2125</v>
      </c>
      <c r="D59" s="786"/>
      <c r="E59" s="786"/>
      <c r="F59" s="786"/>
      <c r="G59" s="786"/>
      <c r="H59" s="786"/>
      <c r="I59" s="786"/>
      <c r="J59" s="786"/>
      <c r="K59" s="786"/>
      <c r="L59" s="786"/>
      <c r="M59" s="786"/>
      <c r="N59" s="786"/>
      <c r="O59" s="786"/>
      <c r="P59" s="786"/>
      <c r="Q59" s="786"/>
      <c r="R59" s="786"/>
      <c r="S59" s="786"/>
      <c r="T59" s="786"/>
      <c r="U59" s="786"/>
      <c r="V59" s="786"/>
      <c r="W59" s="786"/>
      <c r="X59" s="786"/>
      <c r="Y59" s="786"/>
    </row>
    <row r="60" spans="3:25" s="141" customFormat="1">
      <c r="C60" s="786"/>
      <c r="D60" s="786"/>
      <c r="E60" s="786"/>
      <c r="F60" s="786"/>
      <c r="G60" s="786"/>
      <c r="H60" s="786"/>
      <c r="I60" s="786"/>
      <c r="J60" s="786"/>
      <c r="K60" s="786"/>
      <c r="L60" s="786"/>
      <c r="M60" s="786"/>
      <c r="N60" s="786"/>
      <c r="O60" s="786"/>
      <c r="P60" s="786"/>
      <c r="Q60" s="786"/>
      <c r="R60" s="786"/>
      <c r="S60" s="786"/>
      <c r="T60" s="786"/>
      <c r="U60" s="786"/>
      <c r="V60" s="786"/>
      <c r="W60" s="786"/>
      <c r="X60" s="786"/>
      <c r="Y60" s="786"/>
    </row>
    <row r="61" spans="3:25">
      <c r="C61" s="213" t="s">
        <v>1417</v>
      </c>
      <c r="D61" s="213"/>
      <c r="E61" s="213"/>
      <c r="F61" s="213"/>
      <c r="G61" s="213"/>
      <c r="H61" s="786"/>
      <c r="I61" s="786"/>
      <c r="J61" s="786"/>
      <c r="K61" s="786"/>
      <c r="L61" s="786"/>
      <c r="M61" s="786"/>
      <c r="N61" s="786"/>
      <c r="O61" s="786"/>
      <c r="P61" s="786"/>
      <c r="Q61" s="786"/>
      <c r="R61" s="786"/>
      <c r="S61" s="786"/>
      <c r="T61" s="786"/>
      <c r="U61" s="786"/>
      <c r="V61" s="786"/>
      <c r="W61" s="786"/>
      <c r="X61" s="786"/>
      <c r="Y61" s="786"/>
    </row>
    <row r="62" spans="3:25" customHeight="1">
      <c r="C62" s="786" t="s">
        <v>2126</v>
      </c>
      <c r="D62" s="786"/>
      <c r="E62" s="786"/>
      <c r="F62" s="786"/>
      <c r="G62" s="786"/>
      <c r="H62" s="786"/>
      <c r="I62" s="786"/>
      <c r="J62" s="786"/>
      <c r="K62" s="786"/>
      <c r="L62" s="786"/>
      <c r="M62" s="786"/>
      <c r="N62" s="786"/>
      <c r="O62" s="786"/>
      <c r="P62" s="786"/>
      <c r="Q62" s="786"/>
      <c r="R62" s="786"/>
      <c r="S62" s="786"/>
      <c r="T62" s="786"/>
      <c r="U62" s="786"/>
      <c r="V62" s="786"/>
      <c r="W62" s="786"/>
      <c r="X62" s="786"/>
      <c r="Y62" s="786"/>
    </row>
    <row r="63" spans="3:25">
      <c r="C63" s="141"/>
      <c r="D63" s="141"/>
      <c r="E63" s="141"/>
      <c r="F63" s="141"/>
      <c r="G63" s="141"/>
      <c r="H63" s="185"/>
      <c r="I63" s="141"/>
      <c r="J63" s="141"/>
      <c r="K63" s="185"/>
      <c r="L63" s="141"/>
      <c r="M63" s="141"/>
      <c r="N63" s="185"/>
      <c r="O63" s="141"/>
      <c r="P63" s="141"/>
      <c r="Q63" s="185"/>
      <c r="R63" s="141"/>
      <c r="S63" s="141"/>
      <c r="T63" s="141"/>
      <c r="U63" s="141"/>
      <c r="V63" s="141"/>
      <c r="W63" s="141"/>
      <c r="X63" s="141"/>
      <c r="Y63" s="785"/>
    </row>
    <row r="64" spans="3:25">
      <c r="C64" s="213" t="s">
        <v>619</v>
      </c>
      <c r="D64" s="213"/>
      <c r="E64" s="213"/>
      <c r="F64" s="213"/>
      <c r="G64" s="213"/>
      <c r="H64" s="185"/>
      <c r="I64" s="141"/>
      <c r="J64" s="141"/>
      <c r="K64" s="185"/>
      <c r="L64" s="141"/>
      <c r="M64" s="141"/>
      <c r="N64" s="185"/>
      <c r="O64" s="141"/>
      <c r="P64" s="141"/>
      <c r="Q64" s="185"/>
      <c r="R64" s="141"/>
      <c r="S64" s="141"/>
      <c r="T64" s="141"/>
      <c r="U64" s="141"/>
      <c r="V64" s="141"/>
      <c r="W64" s="141"/>
      <c r="X64" s="141"/>
      <c r="Y64" s="785"/>
    </row>
    <row r="65" spans="3:25" customHeight="1">
      <c r="C65" s="786" t="s">
        <v>2127</v>
      </c>
      <c r="D65" s="786"/>
      <c r="E65" s="786"/>
      <c r="F65" s="786"/>
      <c r="G65" s="786"/>
      <c r="H65" s="786"/>
      <c r="I65" s="786"/>
      <c r="J65" s="786"/>
      <c r="K65" s="786"/>
      <c r="L65" s="786"/>
      <c r="M65" s="786"/>
      <c r="N65" s="786"/>
      <c r="O65" s="786"/>
      <c r="P65" s="786"/>
      <c r="Q65" s="786"/>
      <c r="R65" s="786"/>
      <c r="S65" s="786"/>
      <c r="T65" s="786"/>
      <c r="U65" s="786"/>
      <c r="V65" s="786"/>
      <c r="W65" s="786"/>
      <c r="X65" s="786"/>
      <c r="Y65" s="786"/>
    </row>
    <row r="66" spans="3:25">
      <c r="C66" s="141"/>
      <c r="D66" s="141"/>
      <c r="E66" s="141"/>
      <c r="F66" s="141"/>
      <c r="G66" s="141"/>
      <c r="H66" s="185"/>
      <c r="I66" s="141"/>
      <c r="J66" s="141"/>
      <c r="K66" s="185"/>
      <c r="L66" s="141"/>
      <c r="M66" s="141"/>
      <c r="N66" s="185"/>
      <c r="O66" s="141"/>
      <c r="P66" s="141"/>
      <c r="Q66" s="185"/>
      <c r="R66" s="141"/>
      <c r="S66" s="141"/>
      <c r="T66" s="141"/>
      <c r="U66" s="141"/>
      <c r="V66" s="141"/>
      <c r="W66" s="141"/>
      <c r="X66" s="141"/>
      <c r="Y66" s="785"/>
    </row>
    <row r="67" spans="3:25">
      <c r="C67" s="213" t="s">
        <v>613</v>
      </c>
      <c r="D67" s="213"/>
      <c r="E67" s="213"/>
      <c r="F67" s="213"/>
      <c r="G67" s="213"/>
      <c r="H67" s="185"/>
      <c r="I67" s="141"/>
      <c r="J67" s="141"/>
      <c r="K67" s="185"/>
      <c r="L67" s="141"/>
      <c r="M67" s="141"/>
      <c r="N67" s="185"/>
      <c r="O67" s="141"/>
      <c r="P67" s="141"/>
      <c r="Q67" s="185"/>
      <c r="R67" s="141"/>
      <c r="S67" s="141"/>
      <c r="T67" s="141"/>
      <c r="U67" s="141"/>
      <c r="V67" s="141"/>
      <c r="W67" s="141"/>
      <c r="X67" s="141"/>
      <c r="Y67" s="785"/>
    </row>
    <row r="68" spans="3:25" customHeight="1">
      <c r="C68" s="786" t="s">
        <v>2128</v>
      </c>
      <c r="D68" s="786"/>
      <c r="E68" s="786"/>
      <c r="F68" s="786"/>
      <c r="G68" s="786"/>
      <c r="H68" s="786"/>
      <c r="I68" s="786"/>
      <c r="J68" s="786"/>
      <c r="K68" s="786"/>
      <c r="L68" s="786"/>
      <c r="M68" s="786"/>
      <c r="N68" s="786"/>
      <c r="O68" s="786"/>
      <c r="P68" s="786"/>
      <c r="Q68" s="786"/>
      <c r="R68" s="786"/>
      <c r="S68" s="786"/>
      <c r="T68" s="786"/>
      <c r="U68" s="786"/>
      <c r="V68" s="786"/>
      <c r="W68" s="786"/>
      <c r="X68" s="786"/>
      <c r="Y68" s="786"/>
    </row>
    <row r="69" spans="3:25">
      <c r="C69" s="887"/>
      <c r="D69" s="887"/>
      <c r="E69" s="887"/>
      <c r="F69" s="887"/>
      <c r="G69" s="887"/>
      <c r="H69" s="888"/>
      <c r="I69" s="888"/>
      <c r="J69" s="888"/>
      <c r="K69" s="888"/>
      <c r="L69" s="888"/>
      <c r="M69" s="888"/>
      <c r="N69" s="888"/>
      <c r="O69" s="888"/>
      <c r="P69" s="888"/>
      <c r="Q69" s="888"/>
      <c r="R69" s="888"/>
      <c r="S69" s="888"/>
      <c r="T69" s="888"/>
      <c r="U69" s="888"/>
      <c r="V69" s="888"/>
      <c r="W69" s="888"/>
      <c r="X69" s="141"/>
      <c r="Y69" s="785"/>
    </row>
    <row r="70" spans="3:25">
      <c r="C70" s="213" t="s">
        <v>614</v>
      </c>
      <c r="D70" s="213"/>
      <c r="E70" s="213"/>
      <c r="F70" s="213"/>
      <c r="G70" s="213"/>
      <c r="H70" s="185"/>
      <c r="I70" s="141"/>
      <c r="J70" s="141"/>
      <c r="K70" s="185"/>
      <c r="L70" s="141"/>
      <c r="M70" s="141"/>
      <c r="N70" s="185"/>
      <c r="O70" s="141"/>
      <c r="P70" s="141"/>
      <c r="Q70" s="185"/>
      <c r="R70" s="141"/>
      <c r="S70" s="141"/>
      <c r="T70" s="141"/>
      <c r="U70" s="141"/>
      <c r="V70" s="141"/>
      <c r="W70" s="141"/>
      <c r="X70" s="141"/>
      <c r="Y70" s="785"/>
    </row>
    <row r="71" spans="3:25" customHeight="1">
      <c r="C71" s="786" t="s">
        <v>2129</v>
      </c>
      <c r="D71" s="786"/>
      <c r="E71" s="786"/>
      <c r="F71" s="786"/>
      <c r="G71" s="786"/>
      <c r="H71" s="786"/>
      <c r="I71" s="786"/>
      <c r="J71" s="786"/>
      <c r="K71" s="786"/>
      <c r="L71" s="786"/>
      <c r="M71" s="786"/>
      <c r="N71" s="786"/>
      <c r="O71" s="786"/>
      <c r="P71" s="786"/>
      <c r="Q71" s="786"/>
      <c r="R71" s="786"/>
      <c r="S71" s="786"/>
      <c r="T71" s="786"/>
      <c r="U71" s="786"/>
      <c r="V71" s="786"/>
      <c r="W71" s="786"/>
      <c r="X71" s="786"/>
      <c r="Y71" s="786"/>
    </row>
    <row r="72" spans="3:25">
      <c r="C72" s="887"/>
      <c r="D72" s="887"/>
      <c r="E72" s="887"/>
      <c r="F72" s="887"/>
      <c r="G72" s="887"/>
      <c r="H72" s="185"/>
      <c r="I72" s="141"/>
      <c r="J72" s="141"/>
      <c r="K72" s="185"/>
      <c r="L72" s="141"/>
      <c r="M72" s="141"/>
      <c r="N72" s="185"/>
      <c r="O72" s="141"/>
      <c r="P72" s="141"/>
      <c r="Q72" s="185"/>
      <c r="R72" s="141"/>
      <c r="S72" s="141"/>
      <c r="T72" s="141"/>
      <c r="U72" s="141"/>
      <c r="V72" s="141"/>
      <c r="W72" s="141"/>
      <c r="X72" s="141"/>
      <c r="Y72" s="785"/>
    </row>
    <row r="73" spans="3:25">
      <c r="C73" s="213" t="s">
        <v>1127</v>
      </c>
      <c r="D73" s="213"/>
      <c r="E73" s="213"/>
      <c r="F73" s="213"/>
      <c r="G73" s="213"/>
      <c r="H73" s="185"/>
      <c r="I73" s="141"/>
      <c r="J73" s="141"/>
      <c r="K73" s="185"/>
      <c r="L73" s="141"/>
      <c r="M73" s="141"/>
      <c r="N73" s="185"/>
      <c r="O73" s="141"/>
      <c r="P73" s="141"/>
      <c r="Q73" s="185"/>
      <c r="R73" s="141"/>
      <c r="S73" s="141"/>
      <c r="T73" s="141"/>
      <c r="U73" s="141"/>
      <c r="V73" s="141"/>
      <c r="W73" s="141"/>
      <c r="X73" s="141"/>
      <c r="Y73" s="785"/>
    </row>
    <row r="74" spans="3:25" customHeight="1">
      <c r="C74" s="141" t="s">
        <v>2130</v>
      </c>
      <c r="D74" s="141"/>
      <c r="E74" s="141"/>
      <c r="F74" s="141"/>
      <c r="G74" s="141"/>
      <c r="H74" s="141"/>
      <c r="I74" s="141"/>
      <c r="J74" s="141"/>
      <c r="K74" s="141"/>
      <c r="L74" s="141"/>
      <c r="M74" s="141"/>
      <c r="N74" s="141"/>
      <c r="O74" s="141"/>
      <c r="P74" s="141"/>
      <c r="Q74" s="246"/>
      <c r="R74" s="246"/>
      <c r="S74" s="246"/>
      <c r="T74" s="246"/>
      <c r="U74" s="246"/>
      <c r="V74" s="246"/>
      <c r="W74" s="246"/>
      <c r="X74" s="141"/>
      <c r="Y74" s="785"/>
    </row>
    <row r="75" spans="3:25">
      <c r="C75" s="141" t="s">
        <v>2131</v>
      </c>
      <c r="D75" s="141"/>
      <c r="E75" s="141"/>
      <c r="F75" s="141"/>
      <c r="G75" s="141"/>
      <c r="H75" s="185"/>
      <c r="I75" s="185"/>
      <c r="J75" s="141"/>
      <c r="K75" s="185"/>
      <c r="L75" s="185"/>
      <c r="M75" s="141"/>
      <c r="N75" s="185"/>
      <c r="O75" s="185"/>
      <c r="P75" s="185"/>
      <c r="Q75" s="185"/>
      <c r="R75" s="185"/>
      <c r="S75" s="185"/>
      <c r="T75" s="185"/>
      <c r="U75" s="185"/>
      <c r="V75" s="787"/>
      <c r="W75" s="185"/>
      <c r="X75" s="787"/>
      <c r="Y75" s="185"/>
    </row>
  </sheetData>
  <autoFilter ref="C6:L42">
    <sortState ref="C7:L42">
      <sortCondition descending="1" ref="K7:K42"/>
    </sortState>
  </autoFilter>
  <mergeCells count="13">
    <mergeCell ref="C3:L3"/>
    <mergeCell ref="C4:F4"/>
    <mergeCell ref="C44:G44"/>
    <mergeCell ref="C47:Y47"/>
    <mergeCell ref="C50:Y50"/>
    <mergeCell ref="C68:Y68"/>
    <mergeCell ref="C71:Y71"/>
    <mergeCell ref="C74:W74"/>
    <mergeCell ref="C53:Y53"/>
    <mergeCell ref="C56:Y56"/>
    <mergeCell ref="C59:Y59"/>
    <mergeCell ref="C62:Y62"/>
    <mergeCell ref="C65:Y65"/>
  </mergeCells>
  <hyperlinks>
    <hyperlink ref="C5"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3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6">
    <pageSetUpPr fitToPage="1"/>
  </sheetPr>
  <dimension ref="A1:H165"/>
  <sheetViews>
    <sheetView topLeftCell="A1" view="normal" workbookViewId="0">
      <pane ySplit="5" topLeftCell="A120" activePane="bottomLeft" state="frozen"/>
      <selection pane="bottomLeft" activeCell="D133" sqref="D133"/>
    </sheetView>
  </sheetViews>
  <sheetFormatPr defaultColWidth="11.5703125" defaultRowHeight="16.5"/>
  <cols>
    <col min="1" max="1" width="8.5703125" style="1" customWidth="1"/>
    <col min="2" max="2" width="2.7109375" style="1" customWidth="1"/>
    <col min="3" max="3" width="20.41796875" style="2" customWidth="1"/>
    <col min="4" max="4" width="57.41796875" style="1" customWidth="1"/>
    <col min="5" max="5" width="15.7109375" style="364" customWidth="1"/>
    <col min="6" max="6" width="19.41796875" style="342" customWidth="1"/>
    <col min="7" max="7" width="15.27734375" style="1" bestFit="1" customWidth="1"/>
    <col min="8" max="8" width="2.7109375" style="1" customWidth="1"/>
    <col min="9" max="16384" width="11.5703125" style="1" customWidth="1"/>
  </cols>
  <sheetData>
    <row r="1" spans="5:5" ht="15" customHeight="1" thickBot="1">
      <c r="E1" s="1"/>
    </row>
    <row r="2" spans="2:8">
      <c r="B2" s="4"/>
      <c r="C2" s="11"/>
      <c r="D2" s="46"/>
      <c r="E2" s="46"/>
      <c r="F2" s="571"/>
      <c r="G2" s="76"/>
      <c r="H2" s="6"/>
    </row>
    <row r="3" spans="2:8">
      <c r="B3" s="7"/>
      <c r="C3" s="43" t="s">
        <v>2044</v>
      </c>
      <c r="D3" s="43"/>
      <c r="E3" s="43"/>
      <c r="F3" s="43"/>
      <c r="G3" s="43"/>
      <c r="H3" s="8"/>
    </row>
    <row r="4" spans="2:8" ht="26.25">
      <c r="B4" s="7"/>
      <c r="C4" s="376" t="s">
        <v>772</v>
      </c>
      <c r="D4" s="42"/>
      <c r="E4" s="95" t="s">
        <v>605</v>
      </c>
      <c r="F4" s="572"/>
      <c r="G4" s="77"/>
      <c r="H4" s="8"/>
    </row>
    <row r="5" spans="2:8" ht="33">
      <c r="B5" s="7"/>
      <c r="C5" s="71" t="s">
        <v>221</v>
      </c>
      <c r="D5" s="75" t="s">
        <v>185</v>
      </c>
      <c r="E5" s="71" t="s">
        <v>623</v>
      </c>
      <c r="F5" s="573" t="s">
        <v>186</v>
      </c>
      <c r="G5" s="70" t="s">
        <v>593</v>
      </c>
      <c r="H5" s="8"/>
    </row>
    <row r="6" spans="2:8">
      <c r="B6" s="580" t="str">
        <f>D6</f>
        <v>University of Reading</v>
      </c>
      <c r="C6" s="22">
        <v>1</v>
      </c>
      <c r="D6" s="18" t="s">
        <v>493</v>
      </c>
      <c r="E6" s="138">
        <v>0.818</v>
      </c>
      <c r="F6" s="574" t="s">
        <v>2039</v>
      </c>
      <c r="G6" s="109"/>
      <c r="H6" s="8"/>
    </row>
    <row r="7" spans="2:8">
      <c r="B7" s="580" t="str">
        <f>D7</f>
        <v>Manchester Metropolitan University</v>
      </c>
      <c r="C7" s="22">
        <v>2</v>
      </c>
      <c r="D7" s="18" t="s">
        <v>478</v>
      </c>
      <c r="E7" s="138">
        <v>0.776</v>
      </c>
      <c r="F7" s="574" t="s">
        <v>2039</v>
      </c>
      <c r="G7" s="109"/>
      <c r="H7" s="8"/>
    </row>
    <row r="8" spans="2:8">
      <c r="B8" s="580" t="str">
        <f>D8</f>
        <v>University of Bedfordshire</v>
      </c>
      <c r="C8" s="22">
        <v>3</v>
      </c>
      <c r="D8" s="18" t="s">
        <v>372</v>
      </c>
      <c r="E8" s="138">
        <v>0.772</v>
      </c>
      <c r="F8" s="574" t="s">
        <v>2039</v>
      </c>
      <c r="G8" s="109"/>
      <c r="H8" s="8"/>
    </row>
    <row r="9" spans="2:8">
      <c r="B9" s="580" t="str">
        <f>D9</f>
        <v>University of The Arts London</v>
      </c>
      <c r="C9" s="22">
        <v>4</v>
      </c>
      <c r="D9" s="18" t="s">
        <v>1287</v>
      </c>
      <c r="E9" s="138">
        <v>0.756</v>
      </c>
      <c r="F9" s="574" t="s">
        <v>2039</v>
      </c>
      <c r="G9" s="109"/>
      <c r="H9" s="8"/>
    </row>
    <row r="10" spans="2:8">
      <c r="B10" s="580" t="str">
        <f>D10</f>
        <v>King's College London</v>
      </c>
      <c r="C10" s="22">
        <v>5</v>
      </c>
      <c r="D10" s="18" t="s">
        <v>240</v>
      </c>
      <c r="E10" s="138">
        <v>0.754</v>
      </c>
      <c r="F10" s="574" t="s">
        <v>2039</v>
      </c>
      <c r="G10" s="109">
        <v>1</v>
      </c>
      <c r="H10" s="8"/>
    </row>
    <row r="11" spans="2:8">
      <c r="B11" s="580" t="str">
        <f>D11</f>
        <v>Cardiff Metropolitan University</v>
      </c>
      <c r="C11" s="22">
        <v>6</v>
      </c>
      <c r="D11" s="18" t="s">
        <v>393</v>
      </c>
      <c r="E11" s="138">
        <v>0.753</v>
      </c>
      <c r="F11" s="574" t="s">
        <v>2039</v>
      </c>
      <c r="G11" s="109"/>
      <c r="H11" s="8"/>
    </row>
    <row r="12" spans="2:8">
      <c r="B12" s="580" t="str">
        <f>D12</f>
        <v>De Montfort University</v>
      </c>
      <c r="C12" s="22">
        <v>7</v>
      </c>
      <c r="D12" s="18" t="s">
        <v>363</v>
      </c>
      <c r="E12" s="138">
        <v>0.745</v>
      </c>
      <c r="F12" s="574" t="s">
        <v>2039</v>
      </c>
      <c r="G12" s="109"/>
      <c r="H12" s="8"/>
    </row>
    <row r="13" spans="2:8">
      <c r="B13" s="580" t="str">
        <f>D13</f>
        <v>Swansea University</v>
      </c>
      <c r="C13" s="429">
        <v>8</v>
      </c>
      <c r="D13" s="18" t="s">
        <v>350</v>
      </c>
      <c r="E13" s="138">
        <v>0.73</v>
      </c>
      <c r="F13" s="574" t="s">
        <v>2039</v>
      </c>
      <c r="G13" s="109"/>
      <c r="H13" s="8"/>
    </row>
    <row r="14" spans="2:8">
      <c r="B14" s="580" t="str">
        <f>D14</f>
        <v>University of Worcester</v>
      </c>
      <c r="C14" s="429">
        <v>9</v>
      </c>
      <c r="D14" s="18" t="s">
        <v>511</v>
      </c>
      <c r="E14" s="138">
        <v>0.726</v>
      </c>
      <c r="F14" s="574" t="s">
        <v>2039</v>
      </c>
      <c r="G14" s="109"/>
      <c r="H14" s="8"/>
    </row>
    <row r="15" spans="2:8">
      <c r="B15" s="580" t="str">
        <f>D15</f>
        <v>Bournemouth University</v>
      </c>
      <c r="C15" s="22">
        <v>10</v>
      </c>
      <c r="D15" s="18" t="s">
        <v>374</v>
      </c>
      <c r="E15" s="138">
        <v>0.719</v>
      </c>
      <c r="F15" s="574" t="s">
        <v>2039</v>
      </c>
      <c r="G15" s="109"/>
      <c r="H15" s="8"/>
    </row>
    <row r="16" spans="2:8">
      <c r="B16" s="580" t="str">
        <f>D16</f>
        <v>University of The West of England, Bristol</v>
      </c>
      <c r="C16" s="22">
        <v>11</v>
      </c>
      <c r="D16" s="18" t="s">
        <v>534</v>
      </c>
      <c r="E16" s="138">
        <v>0.717</v>
      </c>
      <c r="F16" s="574" t="s">
        <v>2039</v>
      </c>
      <c r="G16" s="109"/>
      <c r="H16" s="8"/>
    </row>
    <row r="17" spans="2:8">
      <c r="B17" s="580" t="str">
        <f>D17</f>
        <v>University College London</v>
      </c>
      <c r="C17" s="22">
        <v>12</v>
      </c>
      <c r="D17" s="18" t="s">
        <v>237</v>
      </c>
      <c r="E17" s="138">
        <v>0.714</v>
      </c>
      <c r="F17" s="574" t="s">
        <v>2039</v>
      </c>
      <c r="G17" s="109">
        <v>2</v>
      </c>
      <c r="H17" s="8"/>
    </row>
    <row r="18" spans="2:8">
      <c r="B18" s="580" t="str">
        <f>D18</f>
        <v>University of West London</v>
      </c>
      <c r="C18" s="22">
        <v>13</v>
      </c>
      <c r="D18" s="18" t="s">
        <v>541</v>
      </c>
      <c r="E18" s="138">
        <v>0.712</v>
      </c>
      <c r="F18" s="574" t="s">
        <v>2039</v>
      </c>
      <c r="G18" s="109"/>
      <c r="H18" s="8"/>
    </row>
    <row r="19" spans="2:8">
      <c r="B19" s="580" t="str">
        <f>D19</f>
        <v>Nottingham Trent University</v>
      </c>
      <c r="C19" s="22">
        <v>14</v>
      </c>
      <c r="D19" s="18" t="s">
        <v>481</v>
      </c>
      <c r="E19" s="138">
        <v>0.711</v>
      </c>
      <c r="F19" s="574" t="s">
        <v>2039</v>
      </c>
      <c r="G19" s="109"/>
      <c r="H19" s="8"/>
    </row>
    <row r="20" spans="2:8">
      <c r="B20" s="580" t="str">
        <f>D20</f>
        <v>University of Salford</v>
      </c>
      <c r="C20" s="429">
        <v>15</v>
      </c>
      <c r="D20" s="18" t="s">
        <v>488</v>
      </c>
      <c r="E20" s="138">
        <v>0.709</v>
      </c>
      <c r="F20" s="574" t="s">
        <v>2039</v>
      </c>
      <c r="G20" s="109"/>
      <c r="H20" s="8"/>
    </row>
    <row r="21" spans="2:8">
      <c r="B21" s="580" t="str">
        <f>D21</f>
        <v>University of Bristol</v>
      </c>
      <c r="C21" s="429">
        <v>16</v>
      </c>
      <c r="D21" s="18" t="s">
        <v>243</v>
      </c>
      <c r="E21" s="138">
        <v>0.703</v>
      </c>
      <c r="F21" s="574" t="s">
        <v>2039</v>
      </c>
      <c r="G21" s="109"/>
      <c r="H21" s="8"/>
    </row>
    <row r="22" spans="2:8">
      <c r="B22" s="580" t="str">
        <f>D22</f>
        <v>Bath Spa University</v>
      </c>
      <c r="C22" s="22">
        <v>17</v>
      </c>
      <c r="D22" s="18" t="s">
        <v>405</v>
      </c>
      <c r="E22" s="138">
        <v>0.689</v>
      </c>
      <c r="F22" s="574" t="s">
        <v>2039</v>
      </c>
      <c r="G22" s="109"/>
      <c r="H22" s="8"/>
    </row>
    <row r="23" spans="2:8">
      <c r="B23" s="580" t="str">
        <f>D23</f>
        <v>Bangor University</v>
      </c>
      <c r="C23" s="22" t="s">
        <v>2026</v>
      </c>
      <c r="D23" s="18" t="s">
        <v>369</v>
      </c>
      <c r="E23" s="138">
        <v>0.672</v>
      </c>
      <c r="F23" s="574" t="s">
        <v>2039</v>
      </c>
      <c r="G23" s="109"/>
      <c r="H23" s="8"/>
    </row>
    <row r="24" spans="2:8">
      <c r="B24" s="580" t="str">
        <f>D24</f>
        <v>University of Greenwich</v>
      </c>
      <c r="C24" s="22" t="s">
        <v>2026</v>
      </c>
      <c r="D24" s="18" t="s">
        <v>484</v>
      </c>
      <c r="E24" s="138">
        <v>0.672</v>
      </c>
      <c r="F24" s="574" t="s">
        <v>2039</v>
      </c>
      <c r="G24" s="109"/>
      <c r="H24" s="8"/>
    </row>
    <row r="25" spans="2:8">
      <c r="B25" s="580" t="str">
        <f>D25</f>
        <v>University of Plymouth</v>
      </c>
      <c r="C25" s="22">
        <v>20</v>
      </c>
      <c r="D25" s="18" t="s">
        <v>477</v>
      </c>
      <c r="E25" s="138">
        <v>0.668</v>
      </c>
      <c r="F25" s="574" t="s">
        <v>2039</v>
      </c>
      <c r="G25" s="109"/>
      <c r="H25" s="8"/>
    </row>
    <row r="26" spans="2:8">
      <c r="B26" s="580" t="str">
        <f>D26</f>
        <v>University of Exeter</v>
      </c>
      <c r="C26" s="22" t="s">
        <v>2027</v>
      </c>
      <c r="D26" s="18" t="s">
        <v>183</v>
      </c>
      <c r="E26" s="138">
        <v>0.645</v>
      </c>
      <c r="F26" s="574" t="s">
        <v>2039</v>
      </c>
      <c r="G26" s="109"/>
      <c r="H26" s="8"/>
    </row>
    <row r="27" spans="2:8">
      <c r="B27" s="580" t="str">
        <f>D27</f>
        <v>University of Gloucestershire</v>
      </c>
      <c r="C27" s="22" t="s">
        <v>2027</v>
      </c>
      <c r="D27" s="18" t="s">
        <v>398</v>
      </c>
      <c r="E27" s="138">
        <v>0.645</v>
      </c>
      <c r="F27" s="574" t="s">
        <v>2039</v>
      </c>
      <c r="G27" s="109"/>
      <c r="H27" s="8"/>
    </row>
    <row r="28" spans="2:8">
      <c r="B28" s="580" t="str">
        <f>D28</f>
        <v>Coventry University</v>
      </c>
      <c r="C28" s="22">
        <v>23</v>
      </c>
      <c r="D28" s="18" t="s">
        <v>340</v>
      </c>
      <c r="E28" s="138">
        <v>0.639</v>
      </c>
      <c r="F28" s="574" t="s">
        <v>2039</v>
      </c>
      <c r="G28" s="109"/>
      <c r="H28" s="8"/>
    </row>
    <row r="29" spans="2:8">
      <c r="B29" s="580" t="str">
        <f>D29</f>
        <v>Northumbria University</v>
      </c>
      <c r="C29" s="22">
        <v>24</v>
      </c>
      <c r="D29" s="18" t="s">
        <v>543</v>
      </c>
      <c r="E29" s="138">
        <v>0.638</v>
      </c>
      <c r="F29" s="574" t="s">
        <v>2039</v>
      </c>
      <c r="G29" s="109"/>
      <c r="H29" s="8"/>
    </row>
    <row r="30" spans="2:8">
      <c r="B30" s="580" t="str">
        <f>D30</f>
        <v>London School of Economics And Political Science</v>
      </c>
      <c r="C30" s="22">
        <v>25</v>
      </c>
      <c r="D30" s="18" t="s">
        <v>187</v>
      </c>
      <c r="E30" s="138">
        <v>0.634</v>
      </c>
      <c r="F30" s="574" t="s">
        <v>2039</v>
      </c>
      <c r="G30" s="109"/>
      <c r="H30" s="8"/>
    </row>
    <row r="31" spans="2:8">
      <c r="B31" s="580" t="str">
        <f>D31</f>
        <v>Durham University</v>
      </c>
      <c r="C31" s="22">
        <v>26</v>
      </c>
      <c r="D31" s="18" t="s">
        <v>536</v>
      </c>
      <c r="E31" s="138">
        <v>0.629</v>
      </c>
      <c r="F31" s="574" t="s">
        <v>2039</v>
      </c>
      <c r="G31" s="109"/>
      <c r="H31" s="8"/>
    </row>
    <row r="32" spans="2:8">
      <c r="B32" s="580" t="str">
        <f>D32</f>
        <v>Birmingham City University</v>
      </c>
      <c r="C32" s="22">
        <v>27</v>
      </c>
      <c r="D32" s="18" t="s">
        <v>353</v>
      </c>
      <c r="E32" s="138">
        <v>0.627</v>
      </c>
      <c r="F32" s="574" t="s">
        <v>2039</v>
      </c>
      <c r="G32" s="109"/>
      <c r="H32" s="8"/>
    </row>
    <row r="33" spans="2:8">
      <c r="B33" s="580" t="str">
        <f>D33</f>
        <v>Wrexham University</v>
      </c>
      <c r="C33" s="22">
        <v>28</v>
      </c>
      <c r="D33" s="18" t="s">
        <v>1946</v>
      </c>
      <c r="E33" s="138">
        <v>0.622</v>
      </c>
      <c r="F33" s="574" t="s">
        <v>2039</v>
      </c>
      <c r="G33" s="109"/>
      <c r="H33" s="8"/>
    </row>
    <row r="34" spans="2:8">
      <c r="B34" s="580" t="str">
        <f>D34</f>
        <v>University of Derby</v>
      </c>
      <c r="C34" s="22">
        <v>29</v>
      </c>
      <c r="D34" s="18" t="s">
        <v>375</v>
      </c>
      <c r="E34" s="138">
        <v>0.621</v>
      </c>
      <c r="F34" s="574" t="s">
        <v>2039</v>
      </c>
      <c r="G34" s="109"/>
      <c r="H34" s="8"/>
    </row>
    <row r="35" spans="2:8">
      <c r="B35" s="580" t="str">
        <f>D35</f>
        <v>University of Wales Trinity Saint David</v>
      </c>
      <c r="C35" s="22">
        <v>30</v>
      </c>
      <c r="D35" s="18" t="s">
        <v>413</v>
      </c>
      <c r="E35" s="138">
        <v>0.611</v>
      </c>
      <c r="F35" s="574" t="s">
        <v>2040</v>
      </c>
      <c r="G35" s="109"/>
      <c r="H35" s="8"/>
    </row>
    <row r="36" spans="2:8">
      <c r="B36" s="580" t="str">
        <f>D36</f>
        <v>Queen Mary University of London</v>
      </c>
      <c r="C36" s="22">
        <v>31</v>
      </c>
      <c r="D36" s="18" t="s">
        <v>632</v>
      </c>
      <c r="E36" s="138">
        <v>0.603</v>
      </c>
      <c r="F36" s="574" t="s">
        <v>2040</v>
      </c>
      <c r="G36" s="109">
        <v>3</v>
      </c>
      <c r="H36" s="8"/>
    </row>
    <row r="37" spans="2:8">
      <c r="B37" s="580" t="str">
        <f>D37</f>
        <v>University of Kent</v>
      </c>
      <c r="C37" s="22">
        <v>32</v>
      </c>
      <c r="D37" s="18" t="s">
        <v>482</v>
      </c>
      <c r="E37" s="138">
        <v>0.602</v>
      </c>
      <c r="F37" s="574" t="s">
        <v>2040</v>
      </c>
      <c r="G37" s="109"/>
      <c r="H37" s="8"/>
    </row>
    <row r="38" spans="2:8">
      <c r="B38" s="580" t="str">
        <f>D38</f>
        <v>University of Hull</v>
      </c>
      <c r="C38" s="429">
        <v>33</v>
      </c>
      <c r="D38" s="18" t="s">
        <v>496</v>
      </c>
      <c r="E38" s="138">
        <v>0.601</v>
      </c>
      <c r="F38" s="574" t="s">
        <v>2040</v>
      </c>
      <c r="G38" s="109"/>
      <c r="H38" s="8"/>
    </row>
    <row r="39" spans="2:8">
      <c r="B39" s="580" t="str">
        <f>D39</f>
        <v>Anglia Ruskin University</v>
      </c>
      <c r="C39" s="429">
        <v>34</v>
      </c>
      <c r="D39" s="18" t="s">
        <v>356</v>
      </c>
      <c r="E39" s="138">
        <v>0.598</v>
      </c>
      <c r="F39" s="574" t="s">
        <v>2040</v>
      </c>
      <c r="G39" s="109"/>
      <c r="H39" s="8"/>
    </row>
    <row r="40" spans="2:8">
      <c r="B40" s="580" t="str">
        <f>D40</f>
        <v>Royal College of Music, London</v>
      </c>
      <c r="C40" s="22">
        <v>35</v>
      </c>
      <c r="D40" s="18" t="s">
        <v>1292</v>
      </c>
      <c r="E40" s="138">
        <v>0.597</v>
      </c>
      <c r="F40" s="574" t="s">
        <v>2040</v>
      </c>
      <c r="G40" s="109"/>
      <c r="H40" s="8"/>
    </row>
    <row r="41" spans="2:8">
      <c r="B41" s="580" t="str">
        <f>D41</f>
        <v>Newcastle University</v>
      </c>
      <c r="C41" s="22">
        <v>36</v>
      </c>
      <c r="D41" s="18" t="s">
        <v>179</v>
      </c>
      <c r="E41" s="138">
        <v>0.596</v>
      </c>
      <c r="F41" s="574" t="s">
        <v>2040</v>
      </c>
      <c r="G41" s="109"/>
      <c r="H41" s="8"/>
    </row>
    <row r="42" spans="2:8">
      <c r="B42" s="580" t="str">
        <f>D42</f>
        <v>University of Oxford</v>
      </c>
      <c r="C42" s="429">
        <v>37</v>
      </c>
      <c r="D42" s="18" t="s">
        <v>234</v>
      </c>
      <c r="E42" s="138">
        <v>0.594</v>
      </c>
      <c r="F42" s="574" t="s">
        <v>2040</v>
      </c>
      <c r="G42" s="109"/>
      <c r="H42" s="8"/>
    </row>
    <row r="43" spans="2:8">
      <c r="B43" s="580" t="str">
        <f>D43</f>
        <v>University of Manchester</v>
      </c>
      <c r="C43" s="429">
        <v>38</v>
      </c>
      <c r="D43" s="18" t="s">
        <v>235</v>
      </c>
      <c r="E43" s="138">
        <v>0.585</v>
      </c>
      <c r="F43" s="574" t="s">
        <v>2040</v>
      </c>
      <c r="G43" s="109"/>
      <c r="H43" s="8"/>
    </row>
    <row r="44" spans="2:8">
      <c r="B44" s="580" t="str">
        <f>D44</f>
        <v>University of Leeds</v>
      </c>
      <c r="C44" s="22">
        <v>39</v>
      </c>
      <c r="D44" s="18" t="s">
        <v>239</v>
      </c>
      <c r="E44" s="138">
        <v>0.582</v>
      </c>
      <c r="F44" s="574" t="s">
        <v>2040</v>
      </c>
      <c r="G44" s="109"/>
      <c r="H44" s="8"/>
    </row>
    <row r="45" spans="2:8">
      <c r="B45" s="580" t="str">
        <f>D45</f>
        <v>Cranfield University</v>
      </c>
      <c r="C45" s="22">
        <v>40</v>
      </c>
      <c r="D45" s="18" t="s">
        <v>354</v>
      </c>
      <c r="E45" s="138">
        <v>0.579</v>
      </c>
      <c r="F45" s="574" t="s">
        <v>2040</v>
      </c>
      <c r="G45" s="109"/>
      <c r="H45" s="8"/>
    </row>
    <row r="46" spans="2:8">
      <c r="B46" s="580" t="str">
        <f>D46</f>
        <v>Canterbury Christ Church University</v>
      </c>
      <c r="C46" s="22" t="s">
        <v>2028</v>
      </c>
      <c r="D46" s="18" t="s">
        <v>376</v>
      </c>
      <c r="E46" s="138">
        <v>0.574</v>
      </c>
      <c r="F46" s="574" t="s">
        <v>2040</v>
      </c>
      <c r="G46" s="109"/>
      <c r="H46" s="8"/>
    </row>
    <row r="47" spans="2:8">
      <c r="B47" s="580" t="str">
        <f>D47</f>
        <v>University of Central Lancashire</v>
      </c>
      <c r="C47" s="22" t="s">
        <v>2028</v>
      </c>
      <c r="D47" s="18" t="s">
        <v>479</v>
      </c>
      <c r="E47" s="138">
        <v>0.574</v>
      </c>
      <c r="F47" s="574" t="s">
        <v>2040</v>
      </c>
      <c r="G47" s="109"/>
      <c r="H47" s="8"/>
    </row>
    <row r="48" spans="2:8">
      <c r="B48" s="580" t="str">
        <f>D48</f>
        <v>Aston University</v>
      </c>
      <c r="C48" s="22" t="s">
        <v>2029</v>
      </c>
      <c r="D48" s="18" t="s">
        <v>379</v>
      </c>
      <c r="E48" s="138">
        <v>0.571</v>
      </c>
      <c r="F48" s="574" t="s">
        <v>2040</v>
      </c>
      <c r="G48" s="109"/>
      <c r="H48" s="8"/>
    </row>
    <row r="49" spans="2:8">
      <c r="B49" s="580" t="str">
        <f>D49</f>
        <v>Glasgow Caledonian University</v>
      </c>
      <c r="C49" s="22" t="s">
        <v>2029</v>
      </c>
      <c r="D49" s="18" t="s">
        <v>378</v>
      </c>
      <c r="E49" s="138">
        <v>0.571</v>
      </c>
      <c r="F49" s="574" t="s">
        <v>2040</v>
      </c>
      <c r="G49" s="109"/>
      <c r="H49" s="8"/>
    </row>
    <row r="50" spans="2:8">
      <c r="B50" s="580" t="str">
        <f>D50</f>
        <v>Sheffield Hallam University</v>
      </c>
      <c r="C50" s="429" t="s">
        <v>2029</v>
      </c>
      <c r="D50" s="18" t="s">
        <v>325</v>
      </c>
      <c r="E50" s="138">
        <v>0.571</v>
      </c>
      <c r="F50" s="574" t="s">
        <v>2040</v>
      </c>
      <c r="G50" s="109"/>
      <c r="H50" s="8"/>
    </row>
    <row r="51" spans="2:8">
      <c r="B51" s="580" t="str">
        <f>D51</f>
        <v>University of Brighton</v>
      </c>
      <c r="C51" s="429">
        <v>46</v>
      </c>
      <c r="D51" s="18" t="s">
        <v>494</v>
      </c>
      <c r="E51" s="138">
        <v>0.562</v>
      </c>
      <c r="F51" s="574" t="s">
        <v>2040</v>
      </c>
      <c r="G51" s="109"/>
      <c r="H51" s="8"/>
    </row>
    <row r="52" spans="2:8">
      <c r="B52" s="580" t="str">
        <f>D52</f>
        <v>University of Liverpool</v>
      </c>
      <c r="C52" s="22">
        <v>47</v>
      </c>
      <c r="D52" s="18" t="s">
        <v>245</v>
      </c>
      <c r="E52" s="138">
        <v>0.551</v>
      </c>
      <c r="F52" s="574" t="s">
        <v>2040</v>
      </c>
      <c r="G52" s="109"/>
      <c r="H52" s="8"/>
    </row>
    <row r="53" spans="2:8">
      <c r="B53" s="580" t="str">
        <f>D53</f>
        <v>Brunel University London</v>
      </c>
      <c r="C53" s="22">
        <v>48</v>
      </c>
      <c r="D53" s="18" t="s">
        <v>654</v>
      </c>
      <c r="E53" s="138">
        <v>0.548</v>
      </c>
      <c r="F53" s="574" t="s">
        <v>2040</v>
      </c>
      <c r="G53" s="109"/>
      <c r="H53" s="8"/>
    </row>
    <row r="54" spans="2:8">
      <c r="B54" s="580" t="str">
        <f>D54</f>
        <v>City, University of London</v>
      </c>
      <c r="C54" s="429">
        <v>49</v>
      </c>
      <c r="D54" s="18" t="s">
        <v>746</v>
      </c>
      <c r="E54" s="138">
        <v>0.546</v>
      </c>
      <c r="F54" s="574" t="s">
        <v>2040</v>
      </c>
      <c r="G54" s="109"/>
      <c r="H54" s="8"/>
    </row>
    <row r="55" spans="2:8">
      <c r="B55" s="580" t="str">
        <f>D55</f>
        <v>Arts University Bournemouth</v>
      </c>
      <c r="C55" s="429">
        <v>50</v>
      </c>
      <c r="D55" s="18" t="s">
        <v>609</v>
      </c>
      <c r="E55" s="138">
        <v>0.531</v>
      </c>
      <c r="F55" s="574" t="s">
        <v>2040</v>
      </c>
      <c r="G55" s="109"/>
      <c r="H55" s="8"/>
    </row>
    <row r="56" spans="2:8">
      <c r="B56" s="580" t="str">
        <f>D56</f>
        <v>Cardiff University</v>
      </c>
      <c r="C56" s="22" t="s">
        <v>2030</v>
      </c>
      <c r="D56" s="18" t="s">
        <v>177</v>
      </c>
      <c r="E56" s="138">
        <v>0.527</v>
      </c>
      <c r="F56" s="574" t="s">
        <v>2040</v>
      </c>
      <c r="G56" s="109"/>
      <c r="H56" s="8"/>
    </row>
    <row r="57" spans="2:8">
      <c r="B57" s="580" t="str">
        <f>D57</f>
        <v>Robert Gordon University</v>
      </c>
      <c r="C57" s="22" t="s">
        <v>2030</v>
      </c>
      <c r="D57" s="18" t="s">
        <v>655</v>
      </c>
      <c r="E57" s="138">
        <v>0.527</v>
      </c>
      <c r="F57" s="574" t="s">
        <v>2040</v>
      </c>
      <c r="G57" s="109"/>
      <c r="H57" s="8"/>
    </row>
    <row r="58" spans="2:8">
      <c r="B58" s="580" t="str">
        <f>D58</f>
        <v>Oxford Brookes University</v>
      </c>
      <c r="C58" s="22">
        <v>53</v>
      </c>
      <c r="D58" s="18" t="s">
        <v>352</v>
      </c>
      <c r="E58" s="138">
        <v>0.526</v>
      </c>
      <c r="F58" s="574" t="s">
        <v>2040</v>
      </c>
      <c r="G58" s="109"/>
      <c r="H58" s="8"/>
    </row>
    <row r="59" spans="2:8">
      <c r="B59" s="580" t="str">
        <f>D59</f>
        <v>Staffordshire University</v>
      </c>
      <c r="C59" s="22">
        <v>54</v>
      </c>
      <c r="D59" s="18" t="s">
        <v>373</v>
      </c>
      <c r="E59" s="138">
        <v>0.522</v>
      </c>
      <c r="F59" s="574" t="s">
        <v>2040</v>
      </c>
      <c r="G59" s="109"/>
      <c r="H59" s="8"/>
    </row>
    <row r="60" spans="2:8">
      <c r="B60" s="580" t="str">
        <f>D60</f>
        <v>Queen's University Belfast</v>
      </c>
      <c r="C60" s="22">
        <v>55</v>
      </c>
      <c r="D60" s="18" t="s">
        <v>182</v>
      </c>
      <c r="E60" s="138">
        <v>0.52</v>
      </c>
      <c r="F60" s="574" t="s">
        <v>2040</v>
      </c>
      <c r="G60" s="109"/>
      <c r="H60" s="8"/>
    </row>
    <row r="61" spans="2:8">
      <c r="B61" s="580" t="str">
        <f>D61</f>
        <v>Edinburgh Napier University</v>
      </c>
      <c r="C61" s="429">
        <v>56</v>
      </c>
      <c r="D61" s="18" t="s">
        <v>381</v>
      </c>
      <c r="E61" s="138">
        <v>0.517</v>
      </c>
      <c r="F61" s="574" t="s">
        <v>2040</v>
      </c>
      <c r="G61" s="109"/>
      <c r="H61" s="8"/>
    </row>
    <row r="62" spans="2:8">
      <c r="B62" s="580" t="str">
        <f>D62</f>
        <v>Liverpool John Moores University</v>
      </c>
      <c r="C62" s="429">
        <v>57</v>
      </c>
      <c r="D62" s="18" t="s">
        <v>349</v>
      </c>
      <c r="E62" s="138">
        <v>0.513</v>
      </c>
      <c r="F62" s="574" t="s">
        <v>2040</v>
      </c>
      <c r="G62" s="109"/>
      <c r="H62" s="8"/>
    </row>
    <row r="63" spans="2:8">
      <c r="B63" s="580" t="str">
        <f>D63</f>
        <v>University of Essex</v>
      </c>
      <c r="C63" s="22">
        <v>58</v>
      </c>
      <c r="D63" s="18" t="s">
        <v>501</v>
      </c>
      <c r="E63" s="138">
        <v>0.507</v>
      </c>
      <c r="F63" s="574" t="s">
        <v>2040</v>
      </c>
      <c r="G63" s="109"/>
      <c r="H63" s="8"/>
    </row>
    <row r="64" spans="2:8">
      <c r="B64" s="580" t="str">
        <f>D64</f>
        <v>Keele University</v>
      </c>
      <c r="C64" s="22">
        <v>59</v>
      </c>
      <c r="D64" s="18" t="s">
        <v>505</v>
      </c>
      <c r="E64" s="138">
        <v>0.5</v>
      </c>
      <c r="F64" s="574" t="s">
        <v>2040</v>
      </c>
      <c r="G64" s="109"/>
      <c r="H64" s="8"/>
    </row>
    <row r="65" spans="2:8">
      <c r="B65" s="580" t="str">
        <f>D65</f>
        <v>Kingston University</v>
      </c>
      <c r="C65" s="22">
        <v>60</v>
      </c>
      <c r="D65" s="18" t="s">
        <v>334</v>
      </c>
      <c r="E65" s="138">
        <v>0.498</v>
      </c>
      <c r="F65" s="574" t="s">
        <v>2040</v>
      </c>
      <c r="G65" s="109"/>
      <c r="H65" s="8"/>
    </row>
    <row r="66" spans="2:8">
      <c r="B66" s="580" t="str">
        <f>D66</f>
        <v>University of Huddersfield</v>
      </c>
      <c r="C66" s="22">
        <v>61</v>
      </c>
      <c r="D66" s="18" t="s">
        <v>489</v>
      </c>
      <c r="E66" s="138">
        <v>0.493</v>
      </c>
      <c r="F66" s="574" t="s">
        <v>2040</v>
      </c>
      <c r="G66" s="109"/>
      <c r="H66" s="8"/>
    </row>
    <row r="67" spans="2:8">
      <c r="B67" s="580" t="str">
        <f>D67</f>
        <v>University of Sussex</v>
      </c>
      <c r="C67" s="22">
        <v>62</v>
      </c>
      <c r="D67" s="18" t="s">
        <v>492</v>
      </c>
      <c r="E67" s="138">
        <v>0.487</v>
      </c>
      <c r="F67" s="574" t="s">
        <v>2041</v>
      </c>
      <c r="G67" s="109"/>
      <c r="H67" s="8"/>
    </row>
    <row r="68" spans="2:8">
      <c r="B68" s="580" t="str">
        <f>D68</f>
        <v>University of Nottingham</v>
      </c>
      <c r="C68" s="22" t="s">
        <v>2031</v>
      </c>
      <c r="D68" s="18" t="s">
        <v>241</v>
      </c>
      <c r="E68" s="138">
        <v>0.486</v>
      </c>
      <c r="F68" s="574" t="s">
        <v>2041</v>
      </c>
      <c r="G68" s="109">
        <v>4</v>
      </c>
      <c r="H68" s="8"/>
    </row>
    <row r="69" spans="2:8">
      <c r="B69" s="580" t="str">
        <f>D69</f>
        <v>University of Warwick</v>
      </c>
      <c r="C69" s="22" t="s">
        <v>2031</v>
      </c>
      <c r="D69" s="18" t="s">
        <v>248</v>
      </c>
      <c r="E69" s="138">
        <v>0.486</v>
      </c>
      <c r="F69" s="574" t="s">
        <v>2041</v>
      </c>
      <c r="G69" s="109"/>
      <c r="H69" s="8"/>
    </row>
    <row r="70" spans="2:8">
      <c r="B70" s="580" t="str">
        <f>D70</f>
        <v>University of Portsmouth</v>
      </c>
      <c r="C70" s="22">
        <v>65</v>
      </c>
      <c r="D70" s="18" t="s">
        <v>487</v>
      </c>
      <c r="E70" s="138">
        <v>0.485</v>
      </c>
      <c r="F70" s="574" t="s">
        <v>2041</v>
      </c>
      <c r="G70" s="109"/>
      <c r="H70" s="8"/>
    </row>
    <row r="71" spans="2:8">
      <c r="B71" s="580" t="str">
        <f>D71</f>
        <v>University of Westminster</v>
      </c>
      <c r="C71" s="22">
        <v>66</v>
      </c>
      <c r="D71" s="18" t="s">
        <v>491</v>
      </c>
      <c r="E71" s="138">
        <v>0.484</v>
      </c>
      <c r="F71" s="574" t="s">
        <v>2041</v>
      </c>
      <c r="G71" s="109"/>
      <c r="H71" s="8"/>
    </row>
    <row r="72" spans="2:8">
      <c r="B72" s="580" t="str">
        <f>D72</f>
        <v>The Open University</v>
      </c>
      <c r="C72" s="22">
        <v>67</v>
      </c>
      <c r="D72" s="18" t="s">
        <v>321</v>
      </c>
      <c r="E72" s="138">
        <v>0.478</v>
      </c>
      <c r="F72" s="574" t="s">
        <v>2041</v>
      </c>
      <c r="G72" s="109"/>
      <c r="H72" s="8"/>
    </row>
    <row r="73" spans="2:8">
      <c r="B73" s="580" t="str">
        <f>D73</f>
        <v>Leeds Beckett University</v>
      </c>
      <c r="C73" s="22" t="s">
        <v>2032</v>
      </c>
      <c r="D73" s="18" t="s">
        <v>658</v>
      </c>
      <c r="E73" s="138">
        <v>0.476</v>
      </c>
      <c r="F73" s="574" t="s">
        <v>2041</v>
      </c>
      <c r="G73" s="109"/>
      <c r="H73" s="8"/>
    </row>
    <row r="74" spans="2:8">
      <c r="B74" s="580" t="str">
        <f>D74</f>
        <v>Loughborough University</v>
      </c>
      <c r="C74" s="22" t="s">
        <v>2032</v>
      </c>
      <c r="D74" s="18" t="s">
        <v>326</v>
      </c>
      <c r="E74" s="138">
        <v>0.476</v>
      </c>
      <c r="F74" s="574" t="s">
        <v>2041</v>
      </c>
      <c r="G74" s="109"/>
      <c r="H74" s="8"/>
    </row>
    <row r="75" spans="2:8">
      <c r="B75" s="580" t="str">
        <f>D75</f>
        <v>Lancaster University</v>
      </c>
      <c r="C75" s="22">
        <v>70</v>
      </c>
      <c r="D75" s="18" t="s">
        <v>495</v>
      </c>
      <c r="E75" s="138">
        <v>0.471</v>
      </c>
      <c r="F75" s="574" t="s">
        <v>2041</v>
      </c>
      <c r="G75" s="109"/>
      <c r="H75" s="8"/>
    </row>
    <row r="76" spans="2:8">
      <c r="B76" s="580" t="str">
        <f>D76</f>
        <v>University of Hertfordshire</v>
      </c>
      <c r="C76" s="22">
        <v>71</v>
      </c>
      <c r="D76" s="18" t="s">
        <v>323</v>
      </c>
      <c r="E76" s="138">
        <v>0.468</v>
      </c>
      <c r="F76" s="574" t="s">
        <v>2041</v>
      </c>
      <c r="G76" s="109"/>
      <c r="H76" s="8"/>
    </row>
    <row r="77" spans="2:8">
      <c r="B77" s="580" t="str">
        <f>D77</f>
        <v>University of Cambridge</v>
      </c>
      <c r="C77" s="22" t="s">
        <v>2033</v>
      </c>
      <c r="D77" s="18" t="s">
        <v>236</v>
      </c>
      <c r="E77" s="138">
        <v>0.467</v>
      </c>
      <c r="F77" s="574" t="s">
        <v>2041</v>
      </c>
      <c r="G77" s="109"/>
      <c r="H77" s="8"/>
    </row>
    <row r="78" spans="2:8">
      <c r="B78" s="580" t="str">
        <f>D78</f>
        <v>University of Leicester</v>
      </c>
      <c r="C78" s="22" t="s">
        <v>2033</v>
      </c>
      <c r="D78" s="18" t="s">
        <v>480</v>
      </c>
      <c r="E78" s="138">
        <v>0.467</v>
      </c>
      <c r="F78" s="574" t="s">
        <v>2041</v>
      </c>
      <c r="G78" s="109"/>
      <c r="H78" s="8"/>
    </row>
    <row r="79" spans="2:8">
      <c r="B79" s="580" t="str">
        <f>D79</f>
        <v>University of Bath</v>
      </c>
      <c r="C79" s="429" t="s">
        <v>2034</v>
      </c>
      <c r="D79" s="18" t="s">
        <v>483</v>
      </c>
      <c r="E79" s="138">
        <v>0.466</v>
      </c>
      <c r="F79" s="574" t="s">
        <v>2041</v>
      </c>
      <c r="G79" s="109"/>
      <c r="H79" s="8"/>
    </row>
    <row r="80" spans="2:8">
      <c r="B80" s="580" t="str">
        <f>D80</f>
        <v>University of Northampton</v>
      </c>
      <c r="C80" s="429" t="s">
        <v>2034</v>
      </c>
      <c r="D80" s="18" t="s">
        <v>509</v>
      </c>
      <c r="E80" s="138">
        <v>0.466</v>
      </c>
      <c r="F80" s="574" t="s">
        <v>2041</v>
      </c>
      <c r="G80" s="109"/>
      <c r="H80" s="8"/>
    </row>
    <row r="81" spans="2:8">
      <c r="B81" s="580" t="str">
        <f>D81</f>
        <v>University of York</v>
      </c>
      <c r="C81" s="429">
        <v>76</v>
      </c>
      <c r="D81" s="18" t="s">
        <v>181</v>
      </c>
      <c r="E81" s="138">
        <v>0.456</v>
      </c>
      <c r="F81" s="574" t="s">
        <v>2041</v>
      </c>
      <c r="G81" s="109"/>
      <c r="H81" s="8"/>
    </row>
    <row r="82" spans="2:8">
      <c r="B82" s="580" t="str">
        <f>D82</f>
        <v>University of Lincoln</v>
      </c>
      <c r="C82" s="429">
        <v>77</v>
      </c>
      <c r="D82" s="18" t="s">
        <v>504</v>
      </c>
      <c r="E82" s="138">
        <v>0.454</v>
      </c>
      <c r="F82" s="574" t="s">
        <v>2041</v>
      </c>
      <c r="G82" s="109"/>
      <c r="H82" s="8"/>
    </row>
    <row r="83" spans="2:8">
      <c r="B83" s="580" t="str">
        <f>D83</f>
        <v>University of St Andrews</v>
      </c>
      <c r="C83" s="429">
        <v>78</v>
      </c>
      <c r="D83" s="18" t="s">
        <v>538</v>
      </c>
      <c r="E83" s="138">
        <v>0.452</v>
      </c>
      <c r="F83" s="574" t="s">
        <v>2041</v>
      </c>
      <c r="G83" s="109"/>
      <c r="H83" s="8"/>
    </row>
    <row r="84" spans="2:8">
      <c r="B84" s="580" t="str">
        <f>D84</f>
        <v>University of Sheffield</v>
      </c>
      <c r="C84" s="429">
        <v>79</v>
      </c>
      <c r="D84" s="18" t="s">
        <v>244</v>
      </c>
      <c r="E84" s="138">
        <v>0.451</v>
      </c>
      <c r="F84" s="574" t="s">
        <v>2041</v>
      </c>
      <c r="G84" s="109"/>
      <c r="H84" s="8"/>
    </row>
    <row r="85" spans="2:8">
      <c r="B85" s="580" t="str">
        <f>D85</f>
        <v>University of Winchester</v>
      </c>
      <c r="C85" s="22">
        <v>80</v>
      </c>
      <c r="D85" s="18" t="s">
        <v>514</v>
      </c>
      <c r="E85" s="138">
        <v>0.448</v>
      </c>
      <c r="F85" s="574" t="s">
        <v>2041</v>
      </c>
      <c r="G85" s="109"/>
      <c r="H85" s="8"/>
    </row>
    <row r="86" spans="2:8">
      <c r="B86" s="580" t="str">
        <f>D86</f>
        <v>The Institute of Cancer Research</v>
      </c>
      <c r="C86" s="22">
        <v>81</v>
      </c>
      <c r="D86" s="18" t="s">
        <v>392</v>
      </c>
      <c r="E86" s="138">
        <v>0.447</v>
      </c>
      <c r="F86" s="574" t="s">
        <v>2041</v>
      </c>
      <c r="G86" s="109"/>
      <c r="H86" s="8"/>
    </row>
    <row r="87" spans="2:8">
      <c r="B87" s="580" t="str">
        <f>D87</f>
        <v>University of South Wales</v>
      </c>
      <c r="C87" s="22">
        <v>82</v>
      </c>
      <c r="D87" s="18" t="s">
        <v>629</v>
      </c>
      <c r="E87" s="138">
        <v>0.44</v>
      </c>
      <c r="F87" s="574" t="s">
        <v>2041</v>
      </c>
      <c r="G87" s="109"/>
      <c r="H87" s="8"/>
    </row>
    <row r="88" spans="2:8">
      <c r="B88" s="580" t="str">
        <f>D88</f>
        <v>Birkbeck, University of London</v>
      </c>
      <c r="C88" s="22">
        <v>83</v>
      </c>
      <c r="D88" s="18" t="s">
        <v>537</v>
      </c>
      <c r="E88" s="138">
        <v>0.438</v>
      </c>
      <c r="F88" s="574" t="s">
        <v>2041</v>
      </c>
      <c r="G88" s="109"/>
      <c r="H88" s="8"/>
    </row>
    <row r="89" spans="2:8">
      <c r="B89" s="580" t="str">
        <f>D89</f>
        <v>University of Chichester</v>
      </c>
      <c r="C89" s="22">
        <v>84</v>
      </c>
      <c r="D89" s="18" t="s">
        <v>513</v>
      </c>
      <c r="E89" s="138">
        <v>0.435</v>
      </c>
      <c r="F89" s="574" t="s">
        <v>2041</v>
      </c>
      <c r="G89" s="109"/>
      <c r="H89" s="8"/>
    </row>
    <row r="90" spans="2:8">
      <c r="B90" s="580" t="str">
        <f>D90</f>
        <v>Buckinghamshire New University</v>
      </c>
      <c r="C90" s="22">
        <v>85</v>
      </c>
      <c r="D90" s="18" t="s">
        <v>402</v>
      </c>
      <c r="E90" s="138">
        <v>0.433</v>
      </c>
      <c r="F90" s="574" t="s">
        <v>2041</v>
      </c>
      <c r="G90" s="109"/>
      <c r="H90" s="8"/>
    </row>
    <row r="91" spans="2:8">
      <c r="B91" s="580" t="str">
        <f>D91</f>
        <v>University of Suffolk</v>
      </c>
      <c r="C91" s="22">
        <v>86</v>
      </c>
      <c r="D91" s="18" t="s">
        <v>744</v>
      </c>
      <c r="E91" s="138">
        <v>0.432</v>
      </c>
      <c r="F91" s="574" t="s">
        <v>2041</v>
      </c>
      <c r="G91" s="109"/>
      <c r="H91" s="8"/>
    </row>
    <row r="92" spans="2:8">
      <c r="B92" s="580" t="str">
        <f>D92</f>
        <v>University of Birmingham</v>
      </c>
      <c r="C92" s="22">
        <v>87</v>
      </c>
      <c r="D92" s="18" t="s">
        <v>242</v>
      </c>
      <c r="E92" s="138">
        <v>0.431</v>
      </c>
      <c r="F92" s="574" t="s">
        <v>2041</v>
      </c>
      <c r="G92" s="109"/>
      <c r="H92" s="8"/>
    </row>
    <row r="93" spans="2:8">
      <c r="B93" s="580" t="str">
        <f>D93</f>
        <v>University of Aberdeen</v>
      </c>
      <c r="C93" s="22" t="s">
        <v>1544</v>
      </c>
      <c r="D93" s="18" t="s">
        <v>539</v>
      </c>
      <c r="E93" s="138">
        <v>0.43</v>
      </c>
      <c r="F93" s="574" t="s">
        <v>2041</v>
      </c>
      <c r="G93" s="109"/>
      <c r="H93" s="8"/>
    </row>
    <row r="94" spans="2:8">
      <c r="B94" s="580" t="str">
        <f>D94</f>
        <v>London School of Hygiene &amp; Tropical Medicine</v>
      </c>
      <c r="C94" s="22" t="s">
        <v>1544</v>
      </c>
      <c r="D94" s="18" t="s">
        <v>507</v>
      </c>
      <c r="E94" s="138">
        <v>0.43</v>
      </c>
      <c r="F94" s="574" t="s">
        <v>2041</v>
      </c>
      <c r="G94" s="109"/>
      <c r="H94" s="8"/>
    </row>
    <row r="95" spans="2:8">
      <c r="B95" s="580" t="str">
        <f>D95</f>
        <v>University of Southampton</v>
      </c>
      <c r="C95" s="22">
        <v>90</v>
      </c>
      <c r="D95" s="18" t="s">
        <v>246</v>
      </c>
      <c r="E95" s="138">
        <v>0.429</v>
      </c>
      <c r="F95" s="574" t="s">
        <v>2041</v>
      </c>
      <c r="G95" s="109">
        <v>5</v>
      </c>
      <c r="H95" s="8"/>
    </row>
    <row r="96" spans="2:8">
      <c r="B96" s="580" t="str">
        <f>D96</f>
        <v>London Metropolitan University</v>
      </c>
      <c r="C96" s="22">
        <v>91</v>
      </c>
      <c r="D96" s="18" t="s">
        <v>361</v>
      </c>
      <c r="E96" s="138">
        <v>0.424</v>
      </c>
      <c r="F96" s="574" t="s">
        <v>2041</v>
      </c>
      <c r="G96" s="109"/>
      <c r="H96" s="8"/>
    </row>
    <row r="97" spans="2:8">
      <c r="B97" s="580" t="str">
        <f>D97</f>
        <v>Solent University</v>
      </c>
      <c r="C97" s="22">
        <v>92</v>
      </c>
      <c r="D97" s="18" t="s">
        <v>950</v>
      </c>
      <c r="E97" s="138">
        <v>0.421</v>
      </c>
      <c r="F97" s="574" t="s">
        <v>2041</v>
      </c>
      <c r="G97" s="109"/>
      <c r="H97" s="8"/>
    </row>
    <row r="98" spans="2:8">
      <c r="B98" s="580" t="str">
        <f>D98</f>
        <v>London South Bank University</v>
      </c>
      <c r="C98" s="22">
        <v>93</v>
      </c>
      <c r="D98" s="18" t="s">
        <v>366</v>
      </c>
      <c r="E98" s="138">
        <v>0.418</v>
      </c>
      <c r="F98" s="574" t="s">
        <v>2041</v>
      </c>
      <c r="G98" s="109">
        <v>6</v>
      </c>
      <c r="H98" s="8"/>
    </row>
    <row r="99" spans="2:8">
      <c r="B99" s="580" t="str">
        <f>D99</f>
        <v>University of Bradford</v>
      </c>
      <c r="C99" s="22">
        <v>94</v>
      </c>
      <c r="D99" s="18" t="s">
        <v>502</v>
      </c>
      <c r="E99" s="138">
        <v>0.414</v>
      </c>
      <c r="F99" s="574" t="s">
        <v>2041</v>
      </c>
      <c r="G99" s="109"/>
      <c r="H99" s="8"/>
    </row>
    <row r="100" spans="2:8">
      <c r="B100" s="580" t="str">
        <f>D100</f>
        <v>University of East Anglia</v>
      </c>
      <c r="C100" s="22">
        <v>95</v>
      </c>
      <c r="D100" s="18" t="s">
        <v>485</v>
      </c>
      <c r="E100" s="138">
        <v>0.412</v>
      </c>
      <c r="F100" s="574" t="s">
        <v>2041</v>
      </c>
      <c r="G100" s="109"/>
      <c r="H100" s="8"/>
    </row>
    <row r="101" spans="2:8">
      <c r="B101" s="580" t="str">
        <f>D101</f>
        <v>University for the Creative Arts</v>
      </c>
      <c r="C101" s="22">
        <v>96</v>
      </c>
      <c r="D101" s="18" t="s">
        <v>403</v>
      </c>
      <c r="E101" s="138">
        <v>0.41</v>
      </c>
      <c r="F101" s="574" t="s">
        <v>2041</v>
      </c>
      <c r="G101" s="109"/>
      <c r="H101" s="8"/>
    </row>
    <row r="102" spans="2:8">
      <c r="B102" s="580" t="str">
        <f>D102</f>
        <v>University of Strathclyde</v>
      </c>
      <c r="C102" s="22">
        <v>97</v>
      </c>
      <c r="D102" s="18" t="s">
        <v>542</v>
      </c>
      <c r="E102" s="138">
        <v>0.409</v>
      </c>
      <c r="F102" s="574" t="s">
        <v>2041</v>
      </c>
      <c r="G102" s="109"/>
      <c r="H102" s="8"/>
    </row>
    <row r="103" spans="2:8">
      <c r="B103" s="580" t="str">
        <f>D103</f>
        <v>Imperial College London</v>
      </c>
      <c r="C103" s="429">
        <v>98</v>
      </c>
      <c r="D103" s="18" t="s">
        <v>238</v>
      </c>
      <c r="E103" s="138">
        <v>0.404</v>
      </c>
      <c r="F103" s="574" t="s">
        <v>2041</v>
      </c>
      <c r="G103" s="109"/>
      <c r="H103" s="8"/>
    </row>
    <row r="104" spans="2:8">
      <c r="B104" s="580" t="str">
        <f>D104</f>
        <v>University of Edinburgh</v>
      </c>
      <c r="C104" s="429" t="s">
        <v>1934</v>
      </c>
      <c r="D104" s="18" t="s">
        <v>188</v>
      </c>
      <c r="E104" s="138">
        <v>0.394</v>
      </c>
      <c r="F104" s="574" t="s">
        <v>2042</v>
      </c>
      <c r="G104" s="109"/>
      <c r="H104" s="8"/>
    </row>
    <row r="105" spans="2:8">
      <c r="B105" s="580" t="str">
        <f>D105</f>
        <v>Teesside University</v>
      </c>
      <c r="C105" s="22" t="s">
        <v>1934</v>
      </c>
      <c r="D105" s="18" t="s">
        <v>364</v>
      </c>
      <c r="E105" s="138">
        <v>0.394</v>
      </c>
      <c r="F105" s="574" t="s">
        <v>2042</v>
      </c>
      <c r="G105" s="109"/>
      <c r="H105" s="8"/>
    </row>
    <row r="106" spans="2:8">
      <c r="B106" s="580" t="str">
        <f>D106</f>
        <v>University of Cumbria</v>
      </c>
      <c r="C106" s="22">
        <v>101</v>
      </c>
      <c r="D106" s="18" t="s">
        <v>391</v>
      </c>
      <c r="E106" s="138">
        <v>0.393</v>
      </c>
      <c r="F106" s="574" t="s">
        <v>2042</v>
      </c>
      <c r="G106" s="109"/>
      <c r="H106" s="8"/>
    </row>
    <row r="107" spans="2:8">
      <c r="B107" s="580" t="str">
        <f>D107</f>
        <v>Bishop Grosseteste University</v>
      </c>
      <c r="C107" s="22">
        <v>102</v>
      </c>
      <c r="D107" s="18" t="s">
        <v>601</v>
      </c>
      <c r="E107" s="138">
        <v>0.39</v>
      </c>
      <c r="F107" s="574" t="s">
        <v>2042</v>
      </c>
      <c r="G107" s="109"/>
      <c r="H107" s="8"/>
    </row>
    <row r="108" spans="2:8">
      <c r="B108" s="580" t="str">
        <f>D108</f>
        <v>St Mary's University, Twickenham</v>
      </c>
      <c r="C108" s="22">
        <v>103</v>
      </c>
      <c r="D108" s="18" t="s">
        <v>652</v>
      </c>
      <c r="E108" s="138">
        <v>0.387</v>
      </c>
      <c r="F108" s="574" t="s">
        <v>2042</v>
      </c>
      <c r="G108" s="109"/>
      <c r="H108" s="8"/>
    </row>
    <row r="109" spans="2:8">
      <c r="B109" s="580" t="str">
        <f>D109</f>
        <v>University of Surrey</v>
      </c>
      <c r="C109" s="22">
        <v>104</v>
      </c>
      <c r="D109" s="18" t="s">
        <v>497</v>
      </c>
      <c r="E109" s="138">
        <v>0.384</v>
      </c>
      <c r="F109" s="574" t="s">
        <v>2042</v>
      </c>
      <c r="G109" s="109"/>
      <c r="H109" s="8"/>
    </row>
    <row r="110" spans="2:8">
      <c r="B110" s="580" t="str">
        <f>D110</f>
        <v>Ulster University</v>
      </c>
      <c r="C110" s="22" t="s">
        <v>1545</v>
      </c>
      <c r="D110" s="18" t="s">
        <v>668</v>
      </c>
      <c r="E110" s="138">
        <v>0.37</v>
      </c>
      <c r="F110" s="574" t="s">
        <v>2042</v>
      </c>
      <c r="G110" s="109"/>
      <c r="H110" s="8"/>
    </row>
    <row r="111" spans="2:8">
      <c r="B111" s="580" t="str">
        <f>D111</f>
        <v>University of St Mark and St John</v>
      </c>
      <c r="C111" s="22" t="s">
        <v>1545</v>
      </c>
      <c r="D111" s="18" t="s">
        <v>625</v>
      </c>
      <c r="E111" s="138">
        <v>0.37</v>
      </c>
      <c r="F111" s="574" t="s">
        <v>2042</v>
      </c>
      <c r="G111" s="109"/>
      <c r="H111" s="8"/>
    </row>
    <row r="112" spans="2:8">
      <c r="B112" s="580" t="str">
        <f>D112</f>
        <v>University of Stirling</v>
      </c>
      <c r="C112" s="22" t="s">
        <v>2035</v>
      </c>
      <c r="D112" s="18" t="s">
        <v>545</v>
      </c>
      <c r="E112" s="138">
        <v>0.351</v>
      </c>
      <c r="F112" s="574" t="s">
        <v>2042</v>
      </c>
      <c r="G112" s="109"/>
      <c r="H112" s="8"/>
    </row>
    <row r="113" spans="2:8">
      <c r="B113" s="580" t="str">
        <f>D113</f>
        <v>Falmouth University</v>
      </c>
      <c r="C113" s="22" t="s">
        <v>2035</v>
      </c>
      <c r="D113" s="18" t="s">
        <v>597</v>
      </c>
      <c r="E113" s="138">
        <v>0.351</v>
      </c>
      <c r="F113" s="574" t="s">
        <v>2042</v>
      </c>
      <c r="G113" s="109"/>
      <c r="H113" s="8"/>
    </row>
    <row r="114" spans="2:8">
      <c r="B114" s="580" t="str">
        <f>D114</f>
        <v>University of The West of Scotland</v>
      </c>
      <c r="C114" s="429">
        <v>109</v>
      </c>
      <c r="D114" s="18" t="s">
        <v>1290</v>
      </c>
      <c r="E114" s="138">
        <v>0.349</v>
      </c>
      <c r="F114" s="574" t="s">
        <v>2042</v>
      </c>
      <c r="G114" s="109"/>
      <c r="H114" s="8"/>
    </row>
    <row r="115" spans="2:8">
      <c r="B115" s="580" t="str">
        <f>D115</f>
        <v>University of Glasgow</v>
      </c>
      <c r="C115" s="429">
        <v>110</v>
      </c>
      <c r="D115" s="18" t="s">
        <v>189</v>
      </c>
      <c r="E115" s="138">
        <v>0.345</v>
      </c>
      <c r="F115" s="574" t="s">
        <v>2042</v>
      </c>
      <c r="G115" s="109"/>
      <c r="H115" s="8"/>
    </row>
    <row r="116" spans="2:8">
      <c r="B116" s="580" t="str">
        <f>D116</f>
        <v>University of Sunderland</v>
      </c>
      <c r="C116" s="22">
        <v>111</v>
      </c>
      <c r="D116" s="18" t="s">
        <v>503</v>
      </c>
      <c r="E116" s="138">
        <v>0.342</v>
      </c>
      <c r="F116" s="574" t="s">
        <v>2042</v>
      </c>
      <c r="G116" s="109"/>
      <c r="H116" s="8"/>
    </row>
    <row r="117" spans="2:8">
      <c r="B117" s="580" t="str">
        <f>D117</f>
        <v>Royal Holloway, University of London</v>
      </c>
      <c r="C117" s="22">
        <v>112</v>
      </c>
      <c r="D117" s="18" t="s">
        <v>500</v>
      </c>
      <c r="E117" s="138">
        <v>0.339</v>
      </c>
      <c r="F117" s="574" t="s">
        <v>2042</v>
      </c>
      <c r="G117" s="109"/>
      <c r="H117" s="8"/>
    </row>
    <row r="118" spans="2:8">
      <c r="B118" s="580" t="str">
        <f>D118</f>
        <v>University of Chester</v>
      </c>
      <c r="C118" s="22">
        <v>113</v>
      </c>
      <c r="D118" s="18" t="s">
        <v>396</v>
      </c>
      <c r="E118" s="138">
        <v>0.338</v>
      </c>
      <c r="F118" s="574" t="s">
        <v>2042</v>
      </c>
      <c r="G118" s="109"/>
      <c r="H118" s="8"/>
    </row>
    <row r="119" spans="2:8">
      <c r="B119" s="580" t="str">
        <f>D119</f>
        <v>The Royal Central School of Speech and Drama</v>
      </c>
      <c r="C119" s="22" t="s">
        <v>2036</v>
      </c>
      <c r="D119" s="18" t="s">
        <v>665</v>
      </c>
      <c r="E119" s="138">
        <v>0.335</v>
      </c>
      <c r="F119" s="574" t="s">
        <v>2042</v>
      </c>
      <c r="G119" s="109"/>
      <c r="H119" s="8"/>
    </row>
    <row r="120" spans="2:8">
      <c r="B120" s="580" t="str">
        <f>D120</f>
        <v>Leeds Trinity University</v>
      </c>
      <c r="C120" s="22" t="s">
        <v>2036</v>
      </c>
      <c r="D120" s="18" t="s">
        <v>600</v>
      </c>
      <c r="E120" s="138">
        <v>0.335</v>
      </c>
      <c r="F120" s="574" t="s">
        <v>2042</v>
      </c>
      <c r="G120" s="109"/>
      <c r="H120" s="8"/>
    </row>
    <row r="121" spans="2:8">
      <c r="B121" s="580" t="str">
        <f>D121</f>
        <v>Royal College of Art</v>
      </c>
      <c r="C121" s="429">
        <v>116</v>
      </c>
      <c r="D121" s="18" t="s">
        <v>415</v>
      </c>
      <c r="E121" s="138">
        <v>0.327</v>
      </c>
      <c r="F121" s="574" t="s">
        <v>2042</v>
      </c>
      <c r="G121" s="109"/>
      <c r="H121" s="8"/>
    </row>
    <row r="122" spans="2:8">
      <c r="B122" s="580" t="str">
        <f>D122</f>
        <v>Aberystwyth University</v>
      </c>
      <c r="C122" s="429" t="s">
        <v>1938</v>
      </c>
      <c r="D122" s="18" t="s">
        <v>377</v>
      </c>
      <c r="E122" s="138">
        <v>0.306</v>
      </c>
      <c r="F122" s="574" t="s">
        <v>2042</v>
      </c>
      <c r="G122" s="109"/>
      <c r="H122" s="8"/>
    </row>
    <row r="123" spans="2:8">
      <c r="B123" s="580" t="str">
        <f>D123</f>
        <v>University of Dundee</v>
      </c>
      <c r="C123" s="22" t="s">
        <v>1938</v>
      </c>
      <c r="D123" s="18" t="s">
        <v>540</v>
      </c>
      <c r="E123" s="138">
        <v>0.306</v>
      </c>
      <c r="F123" s="574" t="s">
        <v>2042</v>
      </c>
      <c r="G123" s="109"/>
      <c r="H123" s="8"/>
    </row>
    <row r="124" spans="2:8">
      <c r="B124" s="580" t="str">
        <f>D124</f>
        <v>Norwich University of the Arts</v>
      </c>
      <c r="C124" s="22">
        <v>119</v>
      </c>
      <c r="D124" s="18" t="s">
        <v>602</v>
      </c>
      <c r="E124" s="138">
        <v>0.301</v>
      </c>
      <c r="F124" s="574" t="s">
        <v>2042</v>
      </c>
      <c r="G124" s="109"/>
      <c r="H124" s="8"/>
    </row>
    <row r="125" spans="2:8">
      <c r="B125" s="580" t="str">
        <f>D125</f>
        <v>Glasgow School of Art</v>
      </c>
      <c r="C125" s="22">
        <v>120</v>
      </c>
      <c r="D125" s="18" t="s">
        <v>416</v>
      </c>
      <c r="E125" s="138">
        <v>0.297</v>
      </c>
      <c r="F125" s="574" t="s">
        <v>2042</v>
      </c>
      <c r="G125" s="109"/>
      <c r="H125" s="8"/>
    </row>
    <row r="126" spans="2:8">
      <c r="B126" s="580" t="str">
        <f>D126</f>
        <v>York St John University</v>
      </c>
      <c r="C126" s="22">
        <v>121</v>
      </c>
      <c r="D126" s="18" t="s">
        <v>410</v>
      </c>
      <c r="E126" s="138">
        <v>0.296</v>
      </c>
      <c r="F126" s="574" t="s">
        <v>2042</v>
      </c>
      <c r="G126" s="109"/>
      <c r="H126" s="8"/>
    </row>
    <row r="127" spans="2:8">
      <c r="B127" s="580" t="str">
        <f>D127</f>
        <v>University of East London</v>
      </c>
      <c r="C127" s="22">
        <v>122</v>
      </c>
      <c r="D127" s="18" t="s">
        <v>499</v>
      </c>
      <c r="E127" s="138">
        <v>0.295</v>
      </c>
      <c r="F127" s="574" t="s">
        <v>2042</v>
      </c>
      <c r="G127" s="109"/>
      <c r="H127" s="8"/>
    </row>
    <row r="128" spans="2:8">
      <c r="B128" s="580" t="str">
        <f>D128</f>
        <v>Liverpool Hope University</v>
      </c>
      <c r="C128" s="22">
        <v>123</v>
      </c>
      <c r="D128" s="18" t="s">
        <v>404</v>
      </c>
      <c r="E128" s="138">
        <v>0.282</v>
      </c>
      <c r="F128" s="574" t="s">
        <v>2042</v>
      </c>
      <c r="G128" s="109"/>
      <c r="H128" s="8"/>
    </row>
    <row r="129" spans="2:8">
      <c r="B129" s="580" t="str">
        <f>D129</f>
        <v>Abertay University</v>
      </c>
      <c r="C129" s="429">
        <v>124</v>
      </c>
      <c r="D129" s="18" t="s">
        <v>670</v>
      </c>
      <c r="E129" s="138">
        <v>0.281</v>
      </c>
      <c r="F129" s="574" t="s">
        <v>2042</v>
      </c>
      <c r="G129" s="109"/>
      <c r="H129" s="8"/>
    </row>
    <row r="130" spans="2:8">
      <c r="B130" s="580" t="str">
        <f>D130</f>
        <v>Harper Adams University</v>
      </c>
      <c r="C130" s="429">
        <v>125</v>
      </c>
      <c r="D130" s="18" t="s">
        <v>598</v>
      </c>
      <c r="E130" s="138">
        <v>0.265</v>
      </c>
      <c r="F130" s="574" t="s">
        <v>2043</v>
      </c>
      <c r="G130" s="109"/>
      <c r="H130" s="8"/>
    </row>
    <row r="131" spans="2:8">
      <c r="B131" s="580" t="str">
        <f>D131</f>
        <v>Trinity Laban Conservatoire of Music And Dance</v>
      </c>
      <c r="C131" s="429">
        <v>126</v>
      </c>
      <c r="D131" s="18" t="s">
        <v>547</v>
      </c>
      <c r="E131" s="138">
        <v>0.262</v>
      </c>
      <c r="F131" s="574" t="s">
        <v>2043</v>
      </c>
      <c r="G131" s="109"/>
      <c r="H131" s="8"/>
    </row>
    <row r="132" spans="2:8">
      <c r="B132" s="580" t="str">
        <f>D132</f>
        <v>Goldsmiths, University of London</v>
      </c>
      <c r="C132" s="429">
        <v>127</v>
      </c>
      <c r="D132" s="18" t="s">
        <v>544</v>
      </c>
      <c r="E132" s="138">
        <v>0.261</v>
      </c>
      <c r="F132" s="574" t="s">
        <v>2043</v>
      </c>
      <c r="G132" s="109"/>
      <c r="H132" s="8"/>
    </row>
    <row r="133" spans="2:8">
      <c r="B133" s="580" t="str">
        <f>D133</f>
        <v>St George's, University of London</v>
      </c>
      <c r="C133" s="147">
        <v>128</v>
      </c>
      <c r="D133" s="177" t="s">
        <v>546</v>
      </c>
      <c r="E133" s="578">
        <v>0.258</v>
      </c>
      <c r="F133" s="378" t="s">
        <v>2043</v>
      </c>
      <c r="G133" s="432">
        <v>7</v>
      </c>
      <c r="H133" s="8"/>
    </row>
    <row r="134" spans="2:8">
      <c r="B134" s="580" t="str">
        <f>D134</f>
        <v>St. Mary's University College Belfast</v>
      </c>
      <c r="C134" s="22">
        <v>129</v>
      </c>
      <c r="D134" s="18" t="s">
        <v>1291</v>
      </c>
      <c r="E134" s="138">
        <v>0.253</v>
      </c>
      <c r="F134" s="574" t="s">
        <v>2043</v>
      </c>
      <c r="G134" s="109"/>
      <c r="H134" s="8"/>
    </row>
    <row r="135" spans="1:8">
      <c r="A135" s="92"/>
      <c r="B135" s="580" t="str">
        <f>D135</f>
        <v>Roehampton University</v>
      </c>
      <c r="C135" s="251">
        <v>130</v>
      </c>
      <c r="D135" s="430" t="s">
        <v>397</v>
      </c>
      <c r="E135" s="138">
        <v>0.231</v>
      </c>
      <c r="F135" s="479" t="s">
        <v>2043</v>
      </c>
      <c r="G135" s="431"/>
      <c r="H135" s="8"/>
    </row>
    <row r="136" spans="2:8">
      <c r="B136" s="580" t="str">
        <f>D136</f>
        <v>Birmingham Newman University</v>
      </c>
      <c r="C136" s="22">
        <v>131</v>
      </c>
      <c r="D136" s="18" t="s">
        <v>1859</v>
      </c>
      <c r="E136" s="138">
        <v>0.224</v>
      </c>
      <c r="F136" s="574" t="s">
        <v>2043</v>
      </c>
      <c r="G136" s="109"/>
      <c r="H136" s="8"/>
    </row>
    <row r="137" spans="2:8">
      <c r="B137" s="580" t="str">
        <f>D137</f>
        <v>Middlesex University</v>
      </c>
      <c r="C137" s="429">
        <v>132</v>
      </c>
      <c r="D137" s="18" t="s">
        <v>345</v>
      </c>
      <c r="E137" s="138">
        <v>0.223</v>
      </c>
      <c r="F137" s="574" t="s">
        <v>2043</v>
      </c>
      <c r="G137" s="109"/>
      <c r="H137" s="8"/>
    </row>
    <row r="138" spans="2:8">
      <c r="B138" s="580" t="str">
        <f>D138</f>
        <v>Liverpool School of Tropical Medicine</v>
      </c>
      <c r="C138" s="429">
        <v>133</v>
      </c>
      <c r="D138" s="18" t="s">
        <v>651</v>
      </c>
      <c r="E138" s="138">
        <v>0.211</v>
      </c>
      <c r="F138" s="574" t="s">
        <v>2043</v>
      </c>
      <c r="G138" s="109"/>
      <c r="H138" s="8"/>
    </row>
    <row r="139" spans="2:8">
      <c r="B139" s="580" t="str">
        <f>D139</f>
        <v>Queen Margaret University</v>
      </c>
      <c r="C139" s="22">
        <v>134</v>
      </c>
      <c r="D139" s="18" t="s">
        <v>535</v>
      </c>
      <c r="E139" s="138">
        <v>0.21</v>
      </c>
      <c r="F139" s="574" t="s">
        <v>2043</v>
      </c>
      <c r="G139" s="109"/>
      <c r="H139" s="8"/>
    </row>
    <row r="140" spans="2:8">
      <c r="B140" s="580" t="str">
        <f>D140</f>
        <v>Edge Hill University</v>
      </c>
      <c r="C140" s="22">
        <v>135</v>
      </c>
      <c r="D140" s="18" t="s">
        <v>382</v>
      </c>
      <c r="E140" s="138">
        <v>0.209</v>
      </c>
      <c r="F140" s="574" t="s">
        <v>2043</v>
      </c>
      <c r="G140" s="109"/>
      <c r="H140" s="8"/>
    </row>
    <row r="141" spans="2:8">
      <c r="B141" s="580" t="str">
        <f>D141</f>
        <v>Heriot-Watt University</v>
      </c>
      <c r="C141" s="22">
        <v>136</v>
      </c>
      <c r="D141" s="18" t="s">
        <v>362</v>
      </c>
      <c r="E141" s="138">
        <v>0.202</v>
      </c>
      <c r="F141" s="574" t="s">
        <v>2043</v>
      </c>
      <c r="G141" s="109"/>
      <c r="H141" s="8"/>
    </row>
    <row r="142" spans="2:8">
      <c r="B142" s="580" t="str">
        <f>D142</f>
        <v>Leeds Arts University</v>
      </c>
      <c r="C142" s="22">
        <v>137</v>
      </c>
      <c r="D142" s="18" t="s">
        <v>935</v>
      </c>
      <c r="E142" s="138">
        <v>0.201</v>
      </c>
      <c r="F142" s="574" t="s">
        <v>2043</v>
      </c>
      <c r="G142" s="109"/>
      <c r="H142" s="8"/>
    </row>
    <row r="143" spans="2:8">
      <c r="B143" s="580" t="str">
        <f>D143</f>
        <v>Royal Agricultural University</v>
      </c>
      <c r="C143" s="22">
        <v>138</v>
      </c>
      <c r="D143" s="18" t="s">
        <v>610</v>
      </c>
      <c r="E143" s="138">
        <v>0.183</v>
      </c>
      <c r="F143" s="574" t="s">
        <v>2043</v>
      </c>
      <c r="G143" s="109"/>
      <c r="H143" s="8"/>
    </row>
    <row r="144" spans="2:8">
      <c r="B144" s="580" t="str">
        <f>D144</f>
        <v>Rose Bruford College of Theatre and Performance</v>
      </c>
      <c r="C144" s="22">
        <v>139</v>
      </c>
      <c r="D144" s="18" t="s">
        <v>745</v>
      </c>
      <c r="E144" s="138">
        <v>0.165</v>
      </c>
      <c r="F144" s="574" t="s">
        <v>2043</v>
      </c>
      <c r="G144" s="109"/>
      <c r="H144" s="8"/>
    </row>
    <row r="145" spans="2:8">
      <c r="B145" s="580" t="str">
        <f>D145</f>
        <v>Royal Academy of Music</v>
      </c>
      <c r="C145" s="22">
        <v>140</v>
      </c>
      <c r="D145" s="18" t="s">
        <v>419</v>
      </c>
      <c r="E145" s="138">
        <v>0.149</v>
      </c>
      <c r="F145" s="574" t="s">
        <v>2043</v>
      </c>
      <c r="G145" s="109"/>
      <c r="H145" s="8"/>
    </row>
    <row r="146" spans="2:8">
      <c r="B146" s="580" t="str">
        <f>D146</f>
        <v>London Business School</v>
      </c>
      <c r="C146" s="22" t="s">
        <v>2037</v>
      </c>
      <c r="D146" s="18" t="s">
        <v>385</v>
      </c>
      <c r="E146" s="138">
        <v>0.14</v>
      </c>
      <c r="F146" s="574" t="s">
        <v>2043</v>
      </c>
      <c r="G146" s="109"/>
      <c r="H146" s="8"/>
    </row>
    <row r="147" spans="2:8">
      <c r="B147" s="580" t="str">
        <f>D147</f>
        <v>University of Bolton</v>
      </c>
      <c r="C147" s="22" t="s">
        <v>2037</v>
      </c>
      <c r="D147" s="18" t="s">
        <v>512</v>
      </c>
      <c r="E147" s="138">
        <v>0.14</v>
      </c>
      <c r="F147" s="574" t="s">
        <v>2043</v>
      </c>
      <c r="G147" s="109"/>
      <c r="H147" s="8"/>
    </row>
    <row r="148" spans="2:8">
      <c r="B148" s="580" t="str">
        <f>D148</f>
        <v>SOAS, University of London</v>
      </c>
      <c r="C148" s="22">
        <v>143</v>
      </c>
      <c r="D148" s="18" t="s">
        <v>1288</v>
      </c>
      <c r="E148" s="138">
        <v>0.139</v>
      </c>
      <c r="F148" s="574" t="s">
        <v>2043</v>
      </c>
      <c r="G148" s="109"/>
      <c r="H148" s="8"/>
    </row>
    <row r="149" spans="2:8">
      <c r="B149" s="580" t="str">
        <f>D149</f>
        <v>University of Wolverhampton</v>
      </c>
      <c r="C149" s="22">
        <v>144</v>
      </c>
      <c r="D149" s="18" t="s">
        <v>498</v>
      </c>
      <c r="E149" s="138">
        <v>0.132</v>
      </c>
      <c r="F149" s="574" t="s">
        <v>2043</v>
      </c>
      <c r="G149" s="23"/>
      <c r="H149" s="8"/>
    </row>
    <row r="150" spans="2:8">
      <c r="B150" s="580" t="str">
        <f>D150</f>
        <v>Royal Northern College of Music</v>
      </c>
      <c r="C150" s="22">
        <v>145</v>
      </c>
      <c r="D150" s="18" t="s">
        <v>422</v>
      </c>
      <c r="E150" s="138">
        <v>0.129</v>
      </c>
      <c r="F150" s="574" t="s">
        <v>2043</v>
      </c>
      <c r="G150" s="109"/>
      <c r="H150" s="8"/>
    </row>
    <row r="151" spans="2:8">
      <c r="B151" s="580" t="str">
        <f>D151</f>
        <v>University of the Highlands and Islands</v>
      </c>
      <c r="C151" s="22">
        <v>146</v>
      </c>
      <c r="D151" s="18" t="s">
        <v>401</v>
      </c>
      <c r="E151" s="138">
        <v>0.126</v>
      </c>
      <c r="F151" s="574" t="s">
        <v>2043</v>
      </c>
      <c r="G151" s="109"/>
      <c r="H151" s="8"/>
    </row>
    <row r="152" spans="2:8">
      <c r="B152" s="580" t="str">
        <f>D152</f>
        <v>University College Birmingham</v>
      </c>
      <c r="C152" s="22">
        <v>147</v>
      </c>
      <c r="D152" s="18" t="s">
        <v>409</v>
      </c>
      <c r="E152" s="138">
        <v>0.118</v>
      </c>
      <c r="F152" s="574" t="s">
        <v>2043</v>
      </c>
      <c r="G152" s="109"/>
      <c r="H152" s="8"/>
    </row>
    <row r="153" spans="2:8">
      <c r="B153" s="580" t="str">
        <f>D153</f>
        <v>Writtle University College</v>
      </c>
      <c r="C153" s="22" t="s">
        <v>2038</v>
      </c>
      <c r="D153" s="18" t="s">
        <v>765</v>
      </c>
      <c r="E153" s="138">
        <v>0.077</v>
      </c>
      <c r="F153" s="574" t="s">
        <v>2043</v>
      </c>
      <c r="G153" s="109"/>
      <c r="H153" s="8"/>
    </row>
    <row r="154" spans="2:8">
      <c r="B154" s="580" t="str">
        <f>D154</f>
        <v>The University College of Osteopathy</v>
      </c>
      <c r="C154" s="22" t="s">
        <v>2038</v>
      </c>
      <c r="D154" s="18" t="s">
        <v>936</v>
      </c>
      <c r="E154" s="138">
        <v>0.077</v>
      </c>
      <c r="F154" s="574" t="s">
        <v>2043</v>
      </c>
      <c r="G154" s="109"/>
      <c r="H154" s="8"/>
    </row>
    <row r="155" spans="2:8">
      <c r="B155" s="580" t="str">
        <f>D155</f>
        <v>Ravensbourne University London</v>
      </c>
      <c r="C155" s="22">
        <v>150</v>
      </c>
      <c r="D155" s="18" t="s">
        <v>971</v>
      </c>
      <c r="E155" s="138">
        <v>0.052</v>
      </c>
      <c r="F155" s="574" t="s">
        <v>2043</v>
      </c>
      <c r="G155" s="23"/>
      <c r="H155" s="8"/>
    </row>
    <row r="156" spans="2:8">
      <c r="B156" s="580" t="str">
        <f>D156</f>
        <v>Royal Veterinary College</v>
      </c>
      <c r="C156" s="22">
        <v>151</v>
      </c>
      <c r="D156" s="18" t="s">
        <v>506</v>
      </c>
      <c r="E156" s="138">
        <v>0.034</v>
      </c>
      <c r="F156" s="574" t="s">
        <v>2043</v>
      </c>
      <c r="G156" s="23"/>
      <c r="H156" s="8"/>
    </row>
    <row r="157" spans="2:8">
      <c r="B157" s="7"/>
      <c r="H157" s="8"/>
    </row>
    <row r="158" spans="2:8">
      <c r="B158" s="7"/>
      <c r="C158" s="24" t="s">
        <v>2046</v>
      </c>
      <c r="H158" s="8"/>
    </row>
    <row r="159" spans="2:8" ht="17.25" thickBot="1">
      <c r="B159" s="9"/>
      <c r="C159" s="221" t="s">
        <v>2045</v>
      </c>
      <c r="D159" s="41"/>
      <c r="E159" s="427"/>
      <c r="F159" s="575"/>
      <c r="G159" s="41"/>
      <c r="H159" s="10"/>
    </row>
    <row r="161" spans="3:7">
      <c r="C161" s="78"/>
      <c r="D161" s="79"/>
      <c r="E161" s="428"/>
      <c r="F161" s="576"/>
      <c r="G161" s="3"/>
    </row>
    <row r="162" spans="3:7">
      <c r="C162" s="78" t="s">
        <v>190</v>
      </c>
      <c r="D162" s="613" t="s">
        <v>1293</v>
      </c>
      <c r="E162" s="428"/>
      <c r="F162" s="576"/>
      <c r="G162" s="3"/>
    </row>
    <row r="164" spans="3:6" hidden="1">
      <c r="C164" s="2">
        <f>C133</f>
        <v>128</v>
      </c>
      <c r="D164" s="2" t="str">
        <f>D133</f>
        <v>St George's, University of London</v>
      </c>
      <c r="E164" s="828">
        <f>E133</f>
        <v>0.258</v>
      </c>
      <c r="F164" s="885" t="str">
        <f>F133</f>
        <v>Failed Universities</v>
      </c>
    </row>
    <row r="165" spans="3:8" hidden="1">
      <c r="C165" s="2">
        <f>C54</f>
        <v>49</v>
      </c>
      <c r="D165" s="2" t="str">
        <f>D54</f>
        <v>City, University of London</v>
      </c>
      <c r="E165" s="828">
        <f>E54</f>
        <v>0.546</v>
      </c>
      <c r="F165" s="2" t="str">
        <f>F54</f>
        <v>2:1 Class Universities</v>
      </c>
      <c r="G165" s="2"/>
      <c r="H165" s="2"/>
    </row>
  </sheetData>
  <autoFilter ref="C5:G156"/>
  <mergeCells count="1">
    <mergeCell ref="C3:G3"/>
  </mergeCells>
  <hyperlinks>
    <hyperlink ref="C4" location="Contents!A1" display="Click here to return to contents"/>
    <hyperlink ref="D162" r:id="rId1" display="People &amp; Planet University League | People &amp; Planet (peopleandplanet.org)"/>
  </hyperlinks>
  <pageMargins left="0.75" right="0.75" top="1" bottom="1" header="0.5" footer="0.5"/>
  <pageSetup paperSize="9" scale="26"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3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7">
    <tabColor theme="6" tint="0.59999389629810485"/>
  </sheetPr>
  <dimension ref="A1:R186"/>
  <sheetViews>
    <sheetView topLeftCell="A1" zoomScale="85" view="normal" workbookViewId="0">
      <pane ySplit="6" topLeftCell="A75" activePane="bottomLeft" state="frozen"/>
      <selection pane="bottomLeft" activeCell="D85" sqref="D85"/>
    </sheetView>
  </sheetViews>
  <sheetFormatPr defaultColWidth="9.28515625" defaultRowHeight="16.5"/>
  <cols>
    <col min="1" max="1" width="8.5703125" style="1" customWidth="1"/>
    <col min="2" max="2" width="2.7109375" style="1" customWidth="1"/>
    <col min="3" max="3" width="9.27734375" style="2" customWidth="1"/>
    <col min="4" max="4" width="7.7109375" style="2" bestFit="1" customWidth="1"/>
    <col min="5" max="5" width="31.41796875" style="1" customWidth="1"/>
    <col min="6" max="6" width="11.5703125" style="2" customWidth="1"/>
    <col min="7" max="9" width="11.27734375" style="2" customWidth="1"/>
    <col min="10" max="10" width="9.7109375" style="2" customWidth="1"/>
    <col min="11" max="11" width="11" style="2" customWidth="1"/>
    <col min="12" max="12" width="14.27734375" style="2" customWidth="1"/>
    <col min="13" max="14" width="9.7109375" style="2" customWidth="1"/>
    <col min="15" max="15" width="15" style="185" customWidth="1"/>
    <col min="16" max="16" width="2.7109375" style="1" customWidth="1"/>
    <col min="17" max="17" width="9.27734375" style="1" customWidth="1"/>
    <col min="18" max="16384" width="9.27734375" style="3" customWidth="1"/>
  </cols>
  <sheetData>
    <row r="1" ht="15" customHeight="1" thickBot="1"/>
    <row r="2" spans="2:16">
      <c r="B2" s="4"/>
      <c r="C2" s="11"/>
      <c r="D2" s="11"/>
      <c r="E2" s="5"/>
      <c r="F2" s="11"/>
      <c r="G2" s="11"/>
      <c r="H2" s="11"/>
      <c r="I2" s="11"/>
      <c r="J2" s="11"/>
      <c r="K2" s="11"/>
      <c r="L2" s="11"/>
      <c r="M2" s="11"/>
      <c r="N2" s="11"/>
      <c r="O2" s="315"/>
      <c r="P2" s="6"/>
    </row>
    <row r="3" spans="2:16">
      <c r="B3" s="7"/>
      <c r="C3" s="279" t="s">
        <v>1861</v>
      </c>
      <c r="D3" s="279"/>
      <c r="E3" s="279"/>
      <c r="F3" s="279"/>
      <c r="G3" s="279"/>
      <c r="H3" s="279"/>
      <c r="I3" s="279"/>
      <c r="J3" s="279"/>
      <c r="K3" s="279"/>
      <c r="L3" s="279"/>
      <c r="M3" s="279"/>
      <c r="N3" s="279"/>
      <c r="O3" s="279"/>
      <c r="P3" s="8"/>
    </row>
    <row r="4" spans="2:18">
      <c r="B4" s="7"/>
      <c r="C4" s="207" t="s">
        <v>1862</v>
      </c>
      <c r="D4" s="207"/>
      <c r="E4" s="207"/>
      <c r="F4" s="207"/>
      <c r="G4" s="207"/>
      <c r="H4" s="207"/>
      <c r="I4" s="185"/>
      <c r="J4" s="185"/>
      <c r="K4" s="185"/>
      <c r="L4" s="185"/>
      <c r="M4" s="185"/>
      <c r="N4" s="185"/>
      <c r="P4" s="8"/>
      <c r="R4" s="570"/>
    </row>
    <row r="5" spans="2:16" ht="39">
      <c r="B5" s="7"/>
      <c r="C5" s="376" t="s">
        <v>772</v>
      </c>
      <c r="D5" s="185"/>
      <c r="E5" s="141"/>
      <c r="F5" s="185"/>
      <c r="G5" s="185"/>
      <c r="H5" s="185"/>
      <c r="I5" s="185"/>
      <c r="J5" s="185"/>
      <c r="K5" s="185"/>
      <c r="L5" s="185"/>
      <c r="M5" s="185"/>
      <c r="N5" s="222" t="s">
        <v>605</v>
      </c>
      <c r="P5" s="8"/>
    </row>
    <row r="6" spans="1:17" ht="49.5">
      <c r="A6" s="29"/>
      <c r="B6" s="34"/>
      <c r="C6" s="217" t="s">
        <v>1850</v>
      </c>
      <c r="D6" s="217" t="s">
        <v>1418</v>
      </c>
      <c r="E6" s="205" t="s">
        <v>222</v>
      </c>
      <c r="F6" s="142" t="s">
        <v>748</v>
      </c>
      <c r="G6" s="142" t="s">
        <v>1860</v>
      </c>
      <c r="H6" s="142" t="s">
        <v>747</v>
      </c>
      <c r="I6" s="142" t="s">
        <v>749</v>
      </c>
      <c r="J6" s="142" t="s">
        <v>750</v>
      </c>
      <c r="K6" s="142" t="s">
        <v>751</v>
      </c>
      <c r="L6" s="142" t="s">
        <v>752</v>
      </c>
      <c r="M6" s="142" t="s">
        <v>753</v>
      </c>
      <c r="N6" s="461" t="s">
        <v>615</v>
      </c>
      <c r="O6" s="217" t="s">
        <v>593</v>
      </c>
      <c r="P6" s="35"/>
      <c r="Q6" s="29"/>
    </row>
    <row r="7" spans="2:16">
      <c r="B7" s="582" t="str">
        <f>E7</f>
        <v>University of St Andrews</v>
      </c>
      <c r="C7" s="462">
        <v>1</v>
      </c>
      <c r="D7" s="462">
        <v>2</v>
      </c>
      <c r="E7" s="463" t="s">
        <v>538</v>
      </c>
      <c r="F7" s="462">
        <v>84</v>
      </c>
      <c r="G7" s="462">
        <v>80.5</v>
      </c>
      <c r="H7" s="462">
        <v>53.8</v>
      </c>
      <c r="I7" s="462">
        <v>208</v>
      </c>
      <c r="J7" s="462">
        <v>90.1</v>
      </c>
      <c r="K7" s="462">
        <v>94.8</v>
      </c>
      <c r="L7" s="462">
        <v>97.5</v>
      </c>
      <c r="M7" s="462">
        <v>11.9</v>
      </c>
      <c r="N7" s="462">
        <v>1000</v>
      </c>
      <c r="O7" s="464"/>
      <c r="P7" s="8"/>
    </row>
    <row r="8" spans="2:16">
      <c r="B8" s="582" t="str">
        <f>E8</f>
        <v>University of Oxford</v>
      </c>
      <c r="C8" s="462">
        <v>2</v>
      </c>
      <c r="D8" s="462">
        <v>1</v>
      </c>
      <c r="E8" s="463" t="s">
        <v>234</v>
      </c>
      <c r="F8" s="462" t="s">
        <v>522</v>
      </c>
      <c r="G8" s="462" t="s">
        <v>522</v>
      </c>
      <c r="H8" s="462">
        <v>67</v>
      </c>
      <c r="I8" s="462">
        <v>200</v>
      </c>
      <c r="J8" s="462">
        <v>92.5</v>
      </c>
      <c r="K8" s="462">
        <v>94.1</v>
      </c>
      <c r="L8" s="462">
        <v>98.5</v>
      </c>
      <c r="M8" s="462">
        <v>10.3</v>
      </c>
      <c r="N8" s="462">
        <v>976</v>
      </c>
      <c r="O8" s="464"/>
      <c r="P8" s="8"/>
    </row>
    <row r="9" spans="2:16">
      <c r="B9" s="582" t="str">
        <f>E9</f>
        <v>University of Cambridge</v>
      </c>
      <c r="C9" s="462">
        <v>3</v>
      </c>
      <c r="D9" s="462">
        <v>3</v>
      </c>
      <c r="E9" s="463" t="s">
        <v>236</v>
      </c>
      <c r="F9" s="462" t="s">
        <v>522</v>
      </c>
      <c r="G9" s="462" t="s">
        <v>522</v>
      </c>
      <c r="H9" s="462">
        <v>69.7</v>
      </c>
      <c r="I9" s="462">
        <v>206</v>
      </c>
      <c r="J9" s="462">
        <v>93.4</v>
      </c>
      <c r="K9" s="462">
        <v>92.8</v>
      </c>
      <c r="L9" s="462">
        <v>99.2</v>
      </c>
      <c r="M9" s="462">
        <v>11.6</v>
      </c>
      <c r="N9" s="462">
        <v>969</v>
      </c>
      <c r="O9" s="464"/>
      <c r="P9" s="8"/>
    </row>
    <row r="10" spans="2:16">
      <c r="B10" s="582" t="str">
        <f>E10</f>
        <v>London School of Economics and Political Science</v>
      </c>
      <c r="C10" s="462">
        <v>4</v>
      </c>
      <c r="D10" s="462">
        <v>4</v>
      </c>
      <c r="E10" s="463" t="s">
        <v>249</v>
      </c>
      <c r="F10" s="462">
        <v>74.5</v>
      </c>
      <c r="G10" s="462">
        <v>73.3</v>
      </c>
      <c r="H10" s="462">
        <v>68</v>
      </c>
      <c r="I10" s="462">
        <v>182</v>
      </c>
      <c r="J10" s="462">
        <v>92</v>
      </c>
      <c r="K10" s="462">
        <v>93.9</v>
      </c>
      <c r="L10" s="462">
        <v>98</v>
      </c>
      <c r="M10" s="462">
        <v>12.8</v>
      </c>
      <c r="N10" s="462">
        <v>954</v>
      </c>
      <c r="O10" s="464"/>
      <c r="P10" s="8"/>
    </row>
    <row r="11" spans="2:16">
      <c r="B11" s="582" t="str">
        <f>E11</f>
        <v>Imperial College London</v>
      </c>
      <c r="C11" s="462">
        <v>5</v>
      </c>
      <c r="D11" s="462">
        <v>5</v>
      </c>
      <c r="E11" s="463" t="s">
        <v>238</v>
      </c>
      <c r="F11" s="462">
        <v>74.9</v>
      </c>
      <c r="G11" s="462">
        <v>77.2</v>
      </c>
      <c r="H11" s="462">
        <v>73.9</v>
      </c>
      <c r="I11" s="462">
        <v>200</v>
      </c>
      <c r="J11" s="462">
        <v>94.3</v>
      </c>
      <c r="K11" s="462">
        <v>92.8</v>
      </c>
      <c r="L11" s="462">
        <v>96.8</v>
      </c>
      <c r="M11" s="462">
        <v>11.9</v>
      </c>
      <c r="N11" s="462">
        <v>883</v>
      </c>
      <c r="O11" s="464"/>
      <c r="P11" s="8"/>
    </row>
    <row r="12" spans="2:16">
      <c r="B12" s="582" t="str">
        <f>E12</f>
        <v>University College London</v>
      </c>
      <c r="C12" s="462">
        <v>6</v>
      </c>
      <c r="D12" s="462">
        <v>7</v>
      </c>
      <c r="E12" s="463" t="s">
        <v>237</v>
      </c>
      <c r="F12" s="462">
        <v>73.8</v>
      </c>
      <c r="G12" s="462">
        <v>73.8</v>
      </c>
      <c r="H12" s="462">
        <v>66.8</v>
      </c>
      <c r="I12" s="462">
        <v>179</v>
      </c>
      <c r="J12" s="462">
        <v>89.1</v>
      </c>
      <c r="K12" s="462">
        <v>92.4</v>
      </c>
      <c r="L12" s="462">
        <v>96.6</v>
      </c>
      <c r="M12" s="462">
        <v>10.9</v>
      </c>
      <c r="N12" s="462">
        <v>877</v>
      </c>
      <c r="O12" s="462">
        <v>1</v>
      </c>
      <c r="P12" s="8"/>
    </row>
    <row r="13" spans="2:16">
      <c r="B13" s="582" t="str">
        <f>E13</f>
        <v>Durham University</v>
      </c>
      <c r="C13" s="462">
        <v>7</v>
      </c>
      <c r="D13" s="462">
        <v>6</v>
      </c>
      <c r="E13" s="463" t="s">
        <v>536</v>
      </c>
      <c r="F13" s="462">
        <v>74.9</v>
      </c>
      <c r="G13" s="462">
        <v>70.8</v>
      </c>
      <c r="H13" s="462">
        <v>55.9</v>
      </c>
      <c r="I13" s="462">
        <v>183</v>
      </c>
      <c r="J13" s="462">
        <v>89.5</v>
      </c>
      <c r="K13" s="462">
        <v>91.9</v>
      </c>
      <c r="L13" s="462">
        <v>97.3</v>
      </c>
      <c r="M13" s="462">
        <v>13.5</v>
      </c>
      <c r="N13" s="462">
        <v>859</v>
      </c>
      <c r="O13" s="462"/>
      <c r="P13" s="8"/>
    </row>
    <row r="14" spans="2:16">
      <c r="B14" s="582" t="str">
        <f>E14</f>
        <v>University of Bath</v>
      </c>
      <c r="C14" s="462">
        <v>8</v>
      </c>
      <c r="D14" s="462">
        <v>8</v>
      </c>
      <c r="E14" s="463" t="s">
        <v>483</v>
      </c>
      <c r="F14" s="462">
        <v>76.7</v>
      </c>
      <c r="G14" s="462">
        <v>79.7</v>
      </c>
      <c r="H14" s="462">
        <v>53</v>
      </c>
      <c r="I14" s="462">
        <v>172</v>
      </c>
      <c r="J14" s="462">
        <v>91.3</v>
      </c>
      <c r="K14" s="462">
        <v>90.9</v>
      </c>
      <c r="L14" s="462">
        <v>97.8</v>
      </c>
      <c r="M14" s="462">
        <v>15.3</v>
      </c>
      <c r="N14" s="462">
        <v>852</v>
      </c>
      <c r="O14" s="462"/>
      <c r="P14" s="8"/>
    </row>
    <row r="15" spans="2:16">
      <c r="B15" s="582" t="str">
        <f>E15</f>
        <v>University of Warwick</v>
      </c>
      <c r="C15" s="462">
        <v>9</v>
      </c>
      <c r="D15" s="462">
        <v>9</v>
      </c>
      <c r="E15" s="463" t="s">
        <v>248</v>
      </c>
      <c r="F15" s="462">
        <v>77</v>
      </c>
      <c r="G15" s="462">
        <v>75.1</v>
      </c>
      <c r="H15" s="462">
        <v>60.9</v>
      </c>
      <c r="I15" s="462">
        <v>172</v>
      </c>
      <c r="J15" s="462">
        <v>88.4</v>
      </c>
      <c r="K15" s="462">
        <v>85.8</v>
      </c>
      <c r="L15" s="462">
        <v>96.4</v>
      </c>
      <c r="M15" s="462">
        <v>13.9</v>
      </c>
      <c r="N15" s="462">
        <v>838</v>
      </c>
      <c r="O15" s="462"/>
      <c r="P15" s="8"/>
    </row>
    <row r="16" spans="2:16">
      <c r="B16" s="582" t="str">
        <f>E16</f>
        <v>Loughborough University</v>
      </c>
      <c r="C16" s="462">
        <v>10</v>
      </c>
      <c r="D16" s="462">
        <v>11</v>
      </c>
      <c r="E16" s="463" t="s">
        <v>326</v>
      </c>
      <c r="F16" s="462">
        <v>75.7</v>
      </c>
      <c r="G16" s="462">
        <v>79.2</v>
      </c>
      <c r="H16" s="462">
        <v>52.5</v>
      </c>
      <c r="I16" s="462">
        <v>155</v>
      </c>
      <c r="J16" s="462">
        <v>87.5</v>
      </c>
      <c r="K16" s="462">
        <v>88.3</v>
      </c>
      <c r="L16" s="462">
        <v>97.2</v>
      </c>
      <c r="M16" s="462">
        <v>14.1</v>
      </c>
      <c r="N16" s="462">
        <v>814</v>
      </c>
      <c r="O16" s="462"/>
      <c r="P16" s="8"/>
    </row>
    <row r="17" spans="2:16">
      <c r="B17" s="582" t="str">
        <f>E17</f>
        <v>University of Exeter</v>
      </c>
      <c r="C17" s="462">
        <v>11</v>
      </c>
      <c r="D17" s="462">
        <v>13</v>
      </c>
      <c r="E17" s="463" t="s">
        <v>183</v>
      </c>
      <c r="F17" s="462">
        <v>75.3</v>
      </c>
      <c r="G17" s="462">
        <v>75.5</v>
      </c>
      <c r="H17" s="462">
        <v>57.5</v>
      </c>
      <c r="I17" s="462">
        <v>158</v>
      </c>
      <c r="J17" s="462">
        <v>85.7</v>
      </c>
      <c r="K17" s="462">
        <v>89.5</v>
      </c>
      <c r="L17" s="462">
        <v>97.2</v>
      </c>
      <c r="M17" s="462">
        <v>16.1</v>
      </c>
      <c r="N17" s="462">
        <v>790</v>
      </c>
      <c r="O17" s="462"/>
      <c r="P17" s="8"/>
    </row>
    <row r="18" spans="2:16">
      <c r="B18" s="582" t="str">
        <f>E18</f>
        <v>University of Glasgow</v>
      </c>
      <c r="C18" s="462">
        <v>12</v>
      </c>
      <c r="D18" s="462">
        <v>14</v>
      </c>
      <c r="E18" s="463" t="s">
        <v>189</v>
      </c>
      <c r="F18" s="462">
        <v>73.3</v>
      </c>
      <c r="G18" s="462">
        <v>71.7</v>
      </c>
      <c r="H18" s="462">
        <v>61.2</v>
      </c>
      <c r="I18" s="462">
        <v>206</v>
      </c>
      <c r="J18" s="462">
        <v>83.8</v>
      </c>
      <c r="K18" s="462">
        <v>88.2</v>
      </c>
      <c r="L18" s="462">
        <v>95.6</v>
      </c>
      <c r="M18" s="462">
        <v>14.4</v>
      </c>
      <c r="N18" s="462">
        <v>789</v>
      </c>
      <c r="O18" s="462"/>
      <c r="P18" s="8"/>
    </row>
    <row r="19" spans="2:16">
      <c r="B19" s="582" t="str">
        <f>E19</f>
        <v>University of Edinburgh</v>
      </c>
      <c r="C19" s="462">
        <v>13</v>
      </c>
      <c r="D19" s="462">
        <v>10</v>
      </c>
      <c r="E19" s="463" t="s">
        <v>188</v>
      </c>
      <c r="F19" s="462">
        <v>68.6</v>
      </c>
      <c r="G19" s="462">
        <v>67</v>
      </c>
      <c r="H19" s="462">
        <v>61.5</v>
      </c>
      <c r="I19" s="462">
        <v>191</v>
      </c>
      <c r="J19" s="462">
        <v>84</v>
      </c>
      <c r="K19" s="462">
        <v>91.9</v>
      </c>
      <c r="L19" s="462">
        <v>96.8</v>
      </c>
      <c r="M19" s="462">
        <v>12.3</v>
      </c>
      <c r="N19" s="462">
        <v>788</v>
      </c>
      <c r="O19" s="462"/>
      <c r="P19" s="8"/>
    </row>
    <row r="20" spans="2:16">
      <c r="B20" s="582" t="str">
        <f>E20</f>
        <v>Lancaster University</v>
      </c>
      <c r="C20" s="462">
        <v>14</v>
      </c>
      <c r="D20" s="462">
        <v>12</v>
      </c>
      <c r="E20" s="463" t="s">
        <v>495</v>
      </c>
      <c r="F20" s="462">
        <v>77.6</v>
      </c>
      <c r="G20" s="462">
        <v>76.6</v>
      </c>
      <c r="H20" s="462">
        <v>57.4</v>
      </c>
      <c r="I20" s="462">
        <v>148</v>
      </c>
      <c r="J20" s="462">
        <v>82.7</v>
      </c>
      <c r="K20" s="462">
        <v>86.1</v>
      </c>
      <c r="L20" s="462">
        <v>96.4</v>
      </c>
      <c r="M20" s="462">
        <v>14</v>
      </c>
      <c r="N20" s="462">
        <v>784</v>
      </c>
      <c r="O20" s="462"/>
      <c r="P20" s="8"/>
    </row>
    <row r="21" spans="2:16">
      <c r="B21" s="582" t="str">
        <f>E21</f>
        <v>University of York</v>
      </c>
      <c r="C21" s="462">
        <v>15</v>
      </c>
      <c r="D21" s="462">
        <v>17</v>
      </c>
      <c r="E21" s="463" t="s">
        <v>181</v>
      </c>
      <c r="F21" s="462">
        <v>75.9</v>
      </c>
      <c r="G21" s="462">
        <v>73.6</v>
      </c>
      <c r="H21" s="462">
        <v>62.8</v>
      </c>
      <c r="I21" s="462">
        <v>152</v>
      </c>
      <c r="J21" s="462">
        <v>84.4</v>
      </c>
      <c r="K21" s="462">
        <v>83.1</v>
      </c>
      <c r="L21" s="462">
        <v>96.5</v>
      </c>
      <c r="M21" s="462">
        <v>14.2</v>
      </c>
      <c r="N21" s="462">
        <v>782</v>
      </c>
      <c r="O21" s="462"/>
      <c r="P21" s="8"/>
    </row>
    <row r="22" spans="2:16">
      <c r="B22" s="582" t="str">
        <f>E22</f>
        <v>University of Bristol</v>
      </c>
      <c r="C22" s="462">
        <v>16</v>
      </c>
      <c r="D22" s="462">
        <v>15</v>
      </c>
      <c r="E22" s="463" t="s">
        <v>243</v>
      </c>
      <c r="F22" s="462">
        <v>71.2</v>
      </c>
      <c r="G22" s="462">
        <v>69</v>
      </c>
      <c r="H22" s="462">
        <v>66.2</v>
      </c>
      <c r="I22" s="462">
        <v>167</v>
      </c>
      <c r="J22" s="462">
        <v>86.2</v>
      </c>
      <c r="K22" s="462">
        <v>89.4</v>
      </c>
      <c r="L22" s="462">
        <v>97.6</v>
      </c>
      <c r="M22" s="462">
        <v>13.9</v>
      </c>
      <c r="N22" s="462">
        <v>766</v>
      </c>
      <c r="O22" s="462"/>
      <c r="P22" s="8"/>
    </row>
    <row r="23" spans="2:16">
      <c r="B23" s="582" t="str">
        <f>E23</f>
        <v>University of Southampton</v>
      </c>
      <c r="C23" s="462">
        <v>17</v>
      </c>
      <c r="D23" s="462">
        <v>16</v>
      </c>
      <c r="E23" s="463" t="s">
        <v>246</v>
      </c>
      <c r="F23" s="462">
        <v>75.4</v>
      </c>
      <c r="G23" s="462">
        <v>74.1</v>
      </c>
      <c r="H23" s="462">
        <v>60.1</v>
      </c>
      <c r="I23" s="462">
        <v>153</v>
      </c>
      <c r="J23" s="462">
        <v>85.2</v>
      </c>
      <c r="K23" s="462">
        <v>86.6</v>
      </c>
      <c r="L23" s="462">
        <v>97</v>
      </c>
      <c r="M23" s="462">
        <v>14</v>
      </c>
      <c r="N23" s="462">
        <v>764</v>
      </c>
      <c r="O23" s="462">
        <v>2</v>
      </c>
      <c r="P23" s="8"/>
    </row>
    <row r="24" spans="2:16">
      <c r="B24" s="582" t="str">
        <f>E24</f>
        <v>University of Sheffield</v>
      </c>
      <c r="C24" s="462">
        <v>18</v>
      </c>
      <c r="D24" s="462" t="s">
        <v>1546</v>
      </c>
      <c r="E24" s="463" t="s">
        <v>244</v>
      </c>
      <c r="F24" s="462">
        <v>76.3</v>
      </c>
      <c r="G24" s="462">
        <v>75</v>
      </c>
      <c r="H24" s="462">
        <v>59.1</v>
      </c>
      <c r="I24" s="462">
        <v>153</v>
      </c>
      <c r="J24" s="462">
        <v>85.7</v>
      </c>
      <c r="K24" s="462">
        <v>86.5</v>
      </c>
      <c r="L24" s="462">
        <v>96.5</v>
      </c>
      <c r="M24" s="462">
        <v>14.4</v>
      </c>
      <c r="N24" s="462">
        <v>763</v>
      </c>
      <c r="O24" s="462"/>
      <c r="P24" s="8"/>
    </row>
    <row r="25" spans="2:16">
      <c r="B25" s="582" t="str">
        <f>E25</f>
        <v>University of Aberdeen</v>
      </c>
      <c r="C25" s="462">
        <v>19</v>
      </c>
      <c r="D25" s="462">
        <v>19</v>
      </c>
      <c r="E25" s="463" t="s">
        <v>539</v>
      </c>
      <c r="F25" s="462">
        <v>79.4</v>
      </c>
      <c r="G25" s="462">
        <v>78.6</v>
      </c>
      <c r="H25" s="462">
        <v>38.7</v>
      </c>
      <c r="I25" s="462">
        <v>185</v>
      </c>
      <c r="J25" s="462">
        <v>81.1</v>
      </c>
      <c r="K25" s="462">
        <v>89.1</v>
      </c>
      <c r="L25" s="462">
        <v>94.9</v>
      </c>
      <c r="M25" s="462">
        <v>15.1</v>
      </c>
      <c r="N25" s="462">
        <v>756</v>
      </c>
      <c r="O25" s="462"/>
      <c r="P25" s="8"/>
    </row>
    <row r="26" spans="2:16">
      <c r="B26" s="582" t="str">
        <f>E26</f>
        <v>University of Strathclyde</v>
      </c>
      <c r="C26" s="462">
        <v>20</v>
      </c>
      <c r="D26" s="462">
        <v>18</v>
      </c>
      <c r="E26" s="463" t="s">
        <v>542</v>
      </c>
      <c r="F26" s="462">
        <v>76.7</v>
      </c>
      <c r="G26" s="462">
        <v>75.1</v>
      </c>
      <c r="H26" s="462">
        <v>53.1</v>
      </c>
      <c r="I26" s="462">
        <v>203</v>
      </c>
      <c r="J26" s="462">
        <v>86.2</v>
      </c>
      <c r="K26" s="462">
        <v>81.2</v>
      </c>
      <c r="L26" s="462">
        <v>93.5</v>
      </c>
      <c r="M26" s="462">
        <v>18.8</v>
      </c>
      <c r="N26" s="462">
        <v>743</v>
      </c>
      <c r="O26" s="462"/>
      <c r="P26" s="8"/>
    </row>
    <row r="27" spans="2:16">
      <c r="B27" s="582" t="str">
        <f>E27</f>
        <v>University of Surrey</v>
      </c>
      <c r="C27" s="462">
        <v>21</v>
      </c>
      <c r="D27" s="462">
        <v>22</v>
      </c>
      <c r="E27" s="463" t="s">
        <v>497</v>
      </c>
      <c r="F27" s="462">
        <v>78.6</v>
      </c>
      <c r="G27" s="462">
        <v>79.2</v>
      </c>
      <c r="H27" s="462">
        <v>53.3</v>
      </c>
      <c r="I27" s="462">
        <v>138</v>
      </c>
      <c r="J27" s="462">
        <v>85.5</v>
      </c>
      <c r="K27" s="462">
        <v>78.5</v>
      </c>
      <c r="L27" s="462">
        <v>94.5</v>
      </c>
      <c r="M27" s="462">
        <v>14.4</v>
      </c>
      <c r="N27" s="462">
        <v>740</v>
      </c>
      <c r="O27" s="462"/>
      <c r="P27" s="8"/>
    </row>
    <row r="28" spans="2:16">
      <c r="B28" s="582" t="str">
        <f>E28</f>
        <v>University of Birmingham</v>
      </c>
      <c r="C28" s="462">
        <v>22</v>
      </c>
      <c r="D28" s="462" t="s">
        <v>1546</v>
      </c>
      <c r="E28" s="463" t="s">
        <v>242</v>
      </c>
      <c r="F28" s="462">
        <v>71.3</v>
      </c>
      <c r="G28" s="462">
        <v>70.4</v>
      </c>
      <c r="H28" s="462">
        <v>61.9</v>
      </c>
      <c r="I28" s="462">
        <v>154</v>
      </c>
      <c r="J28" s="462">
        <v>87.2</v>
      </c>
      <c r="K28" s="462">
        <v>86.6</v>
      </c>
      <c r="L28" s="462">
        <v>96.9</v>
      </c>
      <c r="M28" s="462">
        <v>14.6</v>
      </c>
      <c r="N28" s="462">
        <v>738</v>
      </c>
      <c r="O28" s="462"/>
      <c r="P28" s="8"/>
    </row>
    <row r="29" spans="2:16">
      <c r="B29" s="582" t="str">
        <f>E29</f>
        <v>University of Manchester</v>
      </c>
      <c r="C29" s="462">
        <v>23</v>
      </c>
      <c r="D29" s="462">
        <v>24</v>
      </c>
      <c r="E29" s="463" t="s">
        <v>235</v>
      </c>
      <c r="F29" s="462">
        <v>69.5</v>
      </c>
      <c r="G29" s="462">
        <v>66.3</v>
      </c>
      <c r="H29" s="462">
        <v>64.4</v>
      </c>
      <c r="I29" s="462">
        <v>164</v>
      </c>
      <c r="J29" s="462">
        <v>86.6</v>
      </c>
      <c r="K29" s="462">
        <v>86.8</v>
      </c>
      <c r="L29" s="462">
        <v>96.2</v>
      </c>
      <c r="M29" s="462">
        <v>13.9</v>
      </c>
      <c r="N29" s="462">
        <v>721</v>
      </c>
      <c r="O29" s="462"/>
      <c r="P29" s="8"/>
    </row>
    <row r="30" spans="2:16">
      <c r="B30" s="582" t="str">
        <f>E30</f>
        <v>University of Leeds</v>
      </c>
      <c r="C30" s="462">
        <v>24</v>
      </c>
      <c r="D30" s="462">
        <v>23</v>
      </c>
      <c r="E30" s="463" t="s">
        <v>239</v>
      </c>
      <c r="F30" s="462">
        <v>69</v>
      </c>
      <c r="G30" s="462">
        <v>66.7</v>
      </c>
      <c r="H30" s="462">
        <v>57</v>
      </c>
      <c r="I30" s="462">
        <v>161</v>
      </c>
      <c r="J30" s="462">
        <v>86</v>
      </c>
      <c r="K30" s="462">
        <v>88.8</v>
      </c>
      <c r="L30" s="462">
        <v>96.3</v>
      </c>
      <c r="M30" s="462">
        <v>14.4</v>
      </c>
      <c r="N30" s="462">
        <v>710</v>
      </c>
      <c r="O30" s="462"/>
      <c r="P30" s="8"/>
    </row>
    <row r="31" spans="2:16">
      <c r="B31" s="582" t="str">
        <f>E31</f>
        <v>Cardiff University</v>
      </c>
      <c r="C31" s="462">
        <v>25</v>
      </c>
      <c r="D31" s="462">
        <v>25</v>
      </c>
      <c r="E31" s="463" t="s">
        <v>177</v>
      </c>
      <c r="F31" s="462">
        <v>73</v>
      </c>
      <c r="G31" s="462">
        <v>70.1</v>
      </c>
      <c r="H31" s="462">
        <v>56.7</v>
      </c>
      <c r="I31" s="462">
        <v>148</v>
      </c>
      <c r="J31" s="462">
        <v>87.2</v>
      </c>
      <c r="K31" s="462">
        <v>81</v>
      </c>
      <c r="L31" s="462">
        <v>96</v>
      </c>
      <c r="M31" s="462">
        <v>13.9</v>
      </c>
      <c r="N31" s="462">
        <v>709</v>
      </c>
      <c r="O31" s="462"/>
      <c r="P31" s="8"/>
    </row>
    <row r="32" spans="2:16">
      <c r="B32" s="582" t="str">
        <f>E32</f>
        <v>University of East Anglia</v>
      </c>
      <c r="C32" s="462">
        <v>26</v>
      </c>
      <c r="D32" s="462">
        <v>27</v>
      </c>
      <c r="E32" s="463" t="s">
        <v>485</v>
      </c>
      <c r="F32" s="462">
        <v>72.7</v>
      </c>
      <c r="G32" s="462">
        <v>69.2</v>
      </c>
      <c r="H32" s="462">
        <v>58</v>
      </c>
      <c r="I32" s="462">
        <v>135</v>
      </c>
      <c r="J32" s="462">
        <v>83.7</v>
      </c>
      <c r="K32" s="462">
        <v>85.4</v>
      </c>
      <c r="L32" s="462">
        <v>93.9</v>
      </c>
      <c r="M32" s="462">
        <v>13.4</v>
      </c>
      <c r="N32" s="462">
        <v>699</v>
      </c>
      <c r="O32" s="462"/>
      <c r="P32" s="8"/>
    </row>
    <row r="33" spans="2:16">
      <c r="B33" s="582" t="str">
        <f>E33</f>
        <v>King’s College London</v>
      </c>
      <c r="C33" s="462">
        <v>27</v>
      </c>
      <c r="D33" s="462">
        <v>26</v>
      </c>
      <c r="E33" s="463" t="s">
        <v>702</v>
      </c>
      <c r="F33" s="462">
        <v>69.6</v>
      </c>
      <c r="G33" s="462">
        <v>66.3</v>
      </c>
      <c r="H33" s="462">
        <v>64.2</v>
      </c>
      <c r="I33" s="462">
        <v>166</v>
      </c>
      <c r="J33" s="462">
        <v>87.6</v>
      </c>
      <c r="K33" s="462">
        <v>88.8</v>
      </c>
      <c r="L33" s="462">
        <v>94.4</v>
      </c>
      <c r="M33" s="462">
        <v>14</v>
      </c>
      <c r="N33" s="462">
        <v>695</v>
      </c>
      <c r="O33" s="462">
        <v>3</v>
      </c>
      <c r="P33" s="8"/>
    </row>
    <row r="34" spans="2:16">
      <c r="B34" s="582" t="str">
        <f>E34</f>
        <v>SOAS University of London</v>
      </c>
      <c r="C34" s="462">
        <v>28</v>
      </c>
      <c r="D34" s="462">
        <v>37</v>
      </c>
      <c r="E34" s="463" t="s">
        <v>773</v>
      </c>
      <c r="F34" s="462">
        <v>68.5</v>
      </c>
      <c r="G34" s="462">
        <v>62.7</v>
      </c>
      <c r="H34" s="462">
        <v>51.9</v>
      </c>
      <c r="I34" s="462">
        <v>144</v>
      </c>
      <c r="J34" s="462">
        <v>81.6</v>
      </c>
      <c r="K34" s="462">
        <v>86.3</v>
      </c>
      <c r="L34" s="462">
        <v>91.8</v>
      </c>
      <c r="M34" s="462">
        <v>15</v>
      </c>
      <c r="N34" s="462">
        <v>692</v>
      </c>
      <c r="O34" s="462"/>
      <c r="P34" s="8"/>
    </row>
    <row r="35" spans="2:16">
      <c r="B35" s="582" t="str">
        <f>E35</f>
        <v>University of Liverpool</v>
      </c>
      <c r="C35" s="462" t="s">
        <v>1851</v>
      </c>
      <c r="D35" s="462" t="s">
        <v>1547</v>
      </c>
      <c r="E35" s="463" t="s">
        <v>245</v>
      </c>
      <c r="F35" s="462">
        <v>71</v>
      </c>
      <c r="G35" s="462">
        <v>69</v>
      </c>
      <c r="H35" s="462">
        <v>55.6</v>
      </c>
      <c r="I35" s="462">
        <v>143</v>
      </c>
      <c r="J35" s="462">
        <v>84.8</v>
      </c>
      <c r="K35" s="462">
        <v>85.6</v>
      </c>
      <c r="L35" s="462">
        <v>96</v>
      </c>
      <c r="M35" s="462">
        <v>13.6</v>
      </c>
      <c r="N35" s="462">
        <v>687</v>
      </c>
      <c r="O35" s="462"/>
      <c r="P35" s="8"/>
    </row>
    <row r="36" spans="2:16">
      <c r="B36" s="582" t="str">
        <f>E36</f>
        <v>Royal Holloway, University of London</v>
      </c>
      <c r="C36" s="462" t="s">
        <v>1851</v>
      </c>
      <c r="D36" s="462">
        <v>29</v>
      </c>
      <c r="E36" s="463" t="s">
        <v>500</v>
      </c>
      <c r="F36" s="462">
        <v>74.1</v>
      </c>
      <c r="G36" s="462">
        <v>72.7</v>
      </c>
      <c r="H36" s="462">
        <v>53.6</v>
      </c>
      <c r="I36" s="462">
        <v>133</v>
      </c>
      <c r="J36" s="462">
        <v>80.1</v>
      </c>
      <c r="K36" s="462">
        <v>83</v>
      </c>
      <c r="L36" s="462">
        <v>94.7</v>
      </c>
      <c r="M36" s="462">
        <v>15.9</v>
      </c>
      <c r="N36" s="462">
        <v>687</v>
      </c>
      <c r="O36" s="462"/>
      <c r="P36" s="8"/>
    </row>
    <row r="37" spans="2:16">
      <c r="B37" s="582" t="str">
        <f>E37</f>
        <v>Queen’s University, Belfast</v>
      </c>
      <c r="C37" s="462">
        <v>31</v>
      </c>
      <c r="D37" s="462">
        <v>28</v>
      </c>
      <c r="E37" s="463" t="s">
        <v>1852</v>
      </c>
      <c r="F37" s="462">
        <v>73</v>
      </c>
      <c r="G37" s="462">
        <v>71.3</v>
      </c>
      <c r="H37" s="462">
        <v>52</v>
      </c>
      <c r="I37" s="462">
        <v>151</v>
      </c>
      <c r="J37" s="462">
        <v>89</v>
      </c>
      <c r="K37" s="462">
        <v>80.9</v>
      </c>
      <c r="L37" s="462">
        <v>95.2</v>
      </c>
      <c r="M37" s="462">
        <v>15.4</v>
      </c>
      <c r="N37" s="462">
        <v>684</v>
      </c>
      <c r="O37" s="462"/>
      <c r="P37" s="8"/>
    </row>
    <row r="38" spans="2:16">
      <c r="B38" s="582" t="str">
        <f>E38</f>
        <v>University of Nottingham</v>
      </c>
      <c r="C38" s="462">
        <v>32</v>
      </c>
      <c r="D38" s="462" t="s">
        <v>1283</v>
      </c>
      <c r="E38" s="463" t="s">
        <v>241</v>
      </c>
      <c r="F38" s="462">
        <v>71.9</v>
      </c>
      <c r="G38" s="462">
        <v>69.5</v>
      </c>
      <c r="H38" s="462">
        <v>56.1</v>
      </c>
      <c r="I38" s="462">
        <v>149</v>
      </c>
      <c r="J38" s="462">
        <v>87.2</v>
      </c>
      <c r="K38" s="462">
        <v>85.5</v>
      </c>
      <c r="L38" s="462">
        <v>96.1</v>
      </c>
      <c r="M38" s="462">
        <v>15.7</v>
      </c>
      <c r="N38" s="462">
        <v>683</v>
      </c>
      <c r="O38" s="462">
        <v>4</v>
      </c>
      <c r="P38" s="8"/>
    </row>
    <row r="39" spans="2:16">
      <c r="B39" s="582" t="str">
        <f>E39</f>
        <v>University of Dundee</v>
      </c>
      <c r="C39" s="462">
        <v>33</v>
      </c>
      <c r="D39" s="462">
        <v>32</v>
      </c>
      <c r="E39" s="463" t="s">
        <v>540</v>
      </c>
      <c r="F39" s="462">
        <v>74.5</v>
      </c>
      <c r="G39" s="462">
        <v>70.1</v>
      </c>
      <c r="H39" s="462">
        <v>51.1</v>
      </c>
      <c r="I39" s="462">
        <v>179</v>
      </c>
      <c r="J39" s="462">
        <v>82.6</v>
      </c>
      <c r="K39" s="462">
        <v>83</v>
      </c>
      <c r="L39" s="462">
        <v>94.4</v>
      </c>
      <c r="M39" s="462">
        <v>15.4</v>
      </c>
      <c r="N39" s="462">
        <v>678</v>
      </c>
      <c r="O39" s="462"/>
      <c r="P39" s="8"/>
    </row>
    <row r="40" spans="2:16">
      <c r="B40" s="582" t="str">
        <f>E40</f>
        <v>University of Reading</v>
      </c>
      <c r="C40" s="462" t="s">
        <v>1853</v>
      </c>
      <c r="D40" s="462" t="s">
        <v>1283</v>
      </c>
      <c r="E40" s="463" t="s">
        <v>493</v>
      </c>
      <c r="F40" s="462">
        <v>75.1</v>
      </c>
      <c r="G40" s="462">
        <v>74.5</v>
      </c>
      <c r="H40" s="462">
        <v>51.1</v>
      </c>
      <c r="I40" s="462">
        <v>125</v>
      </c>
      <c r="J40" s="462">
        <v>81.7</v>
      </c>
      <c r="K40" s="462">
        <v>82</v>
      </c>
      <c r="L40" s="462">
        <v>93.9</v>
      </c>
      <c r="M40" s="462">
        <v>15.8</v>
      </c>
      <c r="N40" s="462">
        <v>674</v>
      </c>
      <c r="O40" s="462"/>
      <c r="P40" s="8"/>
    </row>
    <row r="41" spans="2:16">
      <c r="B41" s="582" t="str">
        <f>E41</f>
        <v>University of Leicester</v>
      </c>
      <c r="C41" s="462" t="s">
        <v>1853</v>
      </c>
      <c r="D41" s="462">
        <v>35</v>
      </c>
      <c r="E41" s="463" t="s">
        <v>480</v>
      </c>
      <c r="F41" s="462">
        <v>73</v>
      </c>
      <c r="G41" s="462">
        <v>72</v>
      </c>
      <c r="H41" s="462">
        <v>53.6</v>
      </c>
      <c r="I41" s="462">
        <v>130</v>
      </c>
      <c r="J41" s="462">
        <v>82.5</v>
      </c>
      <c r="K41" s="462">
        <v>83</v>
      </c>
      <c r="L41" s="462">
        <v>95.7</v>
      </c>
      <c r="M41" s="462">
        <v>14.4</v>
      </c>
      <c r="N41" s="462">
        <v>674</v>
      </c>
      <c r="O41" s="462"/>
      <c r="P41" s="8"/>
    </row>
    <row r="42" spans="2:16">
      <c r="B42" s="582" t="str">
        <f>E42</f>
        <v>Harper Adams University</v>
      </c>
      <c r="C42" s="462">
        <v>36</v>
      </c>
      <c r="D42" s="462">
        <v>47</v>
      </c>
      <c r="E42" s="463" t="s">
        <v>598</v>
      </c>
      <c r="F42" s="462">
        <v>76.8</v>
      </c>
      <c r="G42" s="462">
        <v>75.9</v>
      </c>
      <c r="H42" s="462">
        <v>19.5</v>
      </c>
      <c r="I42" s="462">
        <v>126</v>
      </c>
      <c r="J42" s="462">
        <v>77.8</v>
      </c>
      <c r="K42" s="462">
        <v>75.2</v>
      </c>
      <c r="L42" s="462">
        <v>95.6</v>
      </c>
      <c r="M42" s="462">
        <v>13.8</v>
      </c>
      <c r="N42" s="462">
        <v>668</v>
      </c>
      <c r="O42" s="462"/>
      <c r="P42" s="8"/>
    </row>
    <row r="43" spans="2:16">
      <c r="B43" s="582" t="str">
        <f>E43</f>
        <v>Newcastle University</v>
      </c>
      <c r="C43" s="462">
        <v>37</v>
      </c>
      <c r="D43" s="462" t="s">
        <v>1547</v>
      </c>
      <c r="E43" s="463" t="s">
        <v>179</v>
      </c>
      <c r="F43" s="462">
        <v>68.8</v>
      </c>
      <c r="G43" s="462">
        <v>66.7</v>
      </c>
      <c r="H43" s="462">
        <v>53.6</v>
      </c>
      <c r="I43" s="462">
        <v>146</v>
      </c>
      <c r="J43" s="462">
        <v>84.7</v>
      </c>
      <c r="K43" s="462">
        <v>83.6</v>
      </c>
      <c r="L43" s="462">
        <v>96.3</v>
      </c>
      <c r="M43" s="462">
        <v>14.3</v>
      </c>
      <c r="N43" s="462">
        <v>651</v>
      </c>
      <c r="O43" s="462"/>
      <c r="P43" s="8"/>
    </row>
    <row r="44" spans="2:16">
      <c r="B44" s="582" t="str">
        <f>E44</f>
        <v>Aston University</v>
      </c>
      <c r="C44" s="462">
        <v>38</v>
      </c>
      <c r="D44" s="462" t="s">
        <v>1550</v>
      </c>
      <c r="E44" s="463" t="s">
        <v>379</v>
      </c>
      <c r="F44" s="462">
        <v>72.8</v>
      </c>
      <c r="G44" s="462">
        <v>72.8</v>
      </c>
      <c r="H44" s="462">
        <v>40.9</v>
      </c>
      <c r="I44" s="462">
        <v>129</v>
      </c>
      <c r="J44" s="462">
        <v>86.4</v>
      </c>
      <c r="K44" s="462">
        <v>82.9</v>
      </c>
      <c r="L44" s="462">
        <v>96.2</v>
      </c>
      <c r="M44" s="462">
        <v>17</v>
      </c>
      <c r="N44" s="462">
        <v>649</v>
      </c>
      <c r="O44" s="462"/>
      <c r="P44" s="8"/>
    </row>
    <row r="45" spans="2:16">
      <c r="B45" s="582" t="str">
        <f>E45</f>
        <v>Aberystwyth University</v>
      </c>
      <c r="C45" s="462">
        <v>39</v>
      </c>
      <c r="D45" s="462">
        <v>41</v>
      </c>
      <c r="E45" s="463" t="s">
        <v>377</v>
      </c>
      <c r="F45" s="462">
        <v>83.7</v>
      </c>
      <c r="G45" s="462">
        <v>80.5</v>
      </c>
      <c r="H45" s="462">
        <v>38.7</v>
      </c>
      <c r="I45" s="462">
        <v>123</v>
      </c>
      <c r="J45" s="462">
        <v>73.7</v>
      </c>
      <c r="K45" s="462">
        <v>70.5</v>
      </c>
      <c r="L45" s="462">
        <v>94.4</v>
      </c>
      <c r="M45" s="462">
        <v>14.9</v>
      </c>
      <c r="N45" s="462">
        <v>647</v>
      </c>
      <c r="O45" s="462"/>
      <c r="P45" s="8"/>
    </row>
    <row r="46" spans="2:16">
      <c r="B46" s="582" t="str">
        <f>E46</f>
        <v>Ulster University</v>
      </c>
      <c r="C46" s="462">
        <v>40</v>
      </c>
      <c r="D46" s="462" t="s">
        <v>1548</v>
      </c>
      <c r="E46" s="463" t="s">
        <v>668</v>
      </c>
      <c r="F46" s="462">
        <v>78.2</v>
      </c>
      <c r="G46" s="462">
        <v>75.7</v>
      </c>
      <c r="H46" s="462">
        <v>47.8</v>
      </c>
      <c r="I46" s="462">
        <v>129</v>
      </c>
      <c r="J46" s="462">
        <v>81.7</v>
      </c>
      <c r="K46" s="462">
        <v>82.8</v>
      </c>
      <c r="L46" s="462">
        <v>91.9</v>
      </c>
      <c r="M46" s="462">
        <v>18.3</v>
      </c>
      <c r="N46" s="462">
        <v>645</v>
      </c>
      <c r="O46" s="462"/>
      <c r="P46" s="8"/>
    </row>
    <row r="47" spans="2:16">
      <c r="B47" s="582" t="str">
        <f>E47</f>
        <v>Swansea University</v>
      </c>
      <c r="C47" s="462">
        <v>41</v>
      </c>
      <c r="D47" s="462" t="s">
        <v>1549</v>
      </c>
      <c r="E47" s="463" t="s">
        <v>350</v>
      </c>
      <c r="F47" s="462">
        <v>74</v>
      </c>
      <c r="G47" s="462">
        <v>70.4</v>
      </c>
      <c r="H47" s="462">
        <v>47.5</v>
      </c>
      <c r="I47" s="462">
        <v>134</v>
      </c>
      <c r="J47" s="462">
        <v>83.1</v>
      </c>
      <c r="K47" s="462">
        <v>82.5</v>
      </c>
      <c r="L47" s="462">
        <v>94.2</v>
      </c>
      <c r="M47" s="462">
        <v>15.9</v>
      </c>
      <c r="N47" s="462">
        <v>640</v>
      </c>
      <c r="O47" s="462"/>
      <c r="P47" s="8"/>
    </row>
    <row r="48" spans="2:17">
      <c r="B48" s="582" t="str">
        <f>E48</f>
        <v>University of the Arts, London</v>
      </c>
      <c r="C48" s="462">
        <v>42</v>
      </c>
      <c r="D48" s="462">
        <v>56</v>
      </c>
      <c r="E48" s="463" t="s">
        <v>335</v>
      </c>
      <c r="F48" s="462">
        <v>72.6</v>
      </c>
      <c r="G48" s="462">
        <v>63</v>
      </c>
      <c r="H48" s="462">
        <v>46</v>
      </c>
      <c r="I48" s="462">
        <v>145</v>
      </c>
      <c r="J48" s="462">
        <v>67.3</v>
      </c>
      <c r="K48" s="462">
        <v>80.3</v>
      </c>
      <c r="L48" s="462">
        <v>93</v>
      </c>
      <c r="M48" s="462">
        <v>11.5</v>
      </c>
      <c r="N48" s="462">
        <v>639</v>
      </c>
      <c r="O48" s="462"/>
      <c r="P48" s="105"/>
      <c r="Q48" s="106"/>
    </row>
    <row r="49" spans="2:16">
      <c r="B49" s="582" t="str">
        <f>E49</f>
        <v>Nottingham Trent University</v>
      </c>
      <c r="C49" s="462">
        <v>43</v>
      </c>
      <c r="D49" s="462" t="s">
        <v>1549</v>
      </c>
      <c r="E49" s="463" t="s">
        <v>481</v>
      </c>
      <c r="F49" s="462">
        <v>78.1</v>
      </c>
      <c r="G49" s="462">
        <v>76.1</v>
      </c>
      <c r="H49" s="462">
        <v>41.9</v>
      </c>
      <c r="I49" s="462">
        <v>123</v>
      </c>
      <c r="J49" s="462">
        <v>76.1</v>
      </c>
      <c r="K49" s="462">
        <v>72.1</v>
      </c>
      <c r="L49" s="462">
        <v>94.6</v>
      </c>
      <c r="M49" s="462">
        <v>15.1</v>
      </c>
      <c r="N49" s="462">
        <v>635</v>
      </c>
      <c r="O49" s="462"/>
      <c r="P49" s="8"/>
    </row>
    <row r="50" spans="2:16">
      <c r="B50" s="582" t="str">
        <f>E50</f>
        <v>Bangor University</v>
      </c>
      <c r="C50" s="462">
        <v>44</v>
      </c>
      <c r="D50" s="462" t="s">
        <v>1550</v>
      </c>
      <c r="E50" s="463" t="s">
        <v>369</v>
      </c>
      <c r="F50" s="462">
        <v>78.5</v>
      </c>
      <c r="G50" s="462">
        <v>74.5</v>
      </c>
      <c r="H50" s="462">
        <v>51.3</v>
      </c>
      <c r="I50" s="462">
        <v>125</v>
      </c>
      <c r="J50" s="462">
        <v>75.7</v>
      </c>
      <c r="K50" s="462">
        <v>76.5</v>
      </c>
      <c r="L50" s="462">
        <v>91.9</v>
      </c>
      <c r="M50" s="462">
        <v>15.7</v>
      </c>
      <c r="N50" s="462">
        <v>634</v>
      </c>
      <c r="O50" s="462"/>
      <c r="P50" s="8"/>
    </row>
    <row r="51" spans="2:16">
      <c r="B51" s="582" t="str">
        <f>E51</f>
        <v>St Mary’s University, Twickenham</v>
      </c>
      <c r="C51" s="462">
        <v>45</v>
      </c>
      <c r="D51" s="462">
        <v>51</v>
      </c>
      <c r="E51" s="463" t="s">
        <v>1420</v>
      </c>
      <c r="F51" s="462">
        <v>82.4</v>
      </c>
      <c r="G51" s="462">
        <v>78.9</v>
      </c>
      <c r="H51" s="462">
        <v>29.4</v>
      </c>
      <c r="I51" s="462">
        <v>110</v>
      </c>
      <c r="J51" s="462">
        <v>80.3</v>
      </c>
      <c r="K51" s="462">
        <v>75.3</v>
      </c>
      <c r="L51" s="462">
        <v>89</v>
      </c>
      <c r="M51" s="462">
        <v>16.4</v>
      </c>
      <c r="N51" s="462">
        <v>630</v>
      </c>
      <c r="O51" s="462"/>
      <c r="P51" s="8"/>
    </row>
    <row r="52" spans="2:16">
      <c r="B52" s="582" t="str">
        <f>E52</f>
        <v>Queen Mary, University of London</v>
      </c>
      <c r="C52" s="462">
        <v>46</v>
      </c>
      <c r="D52" s="462">
        <v>36</v>
      </c>
      <c r="E52" s="463" t="s">
        <v>476</v>
      </c>
      <c r="F52" s="462">
        <v>70.3</v>
      </c>
      <c r="G52" s="462">
        <v>68.4</v>
      </c>
      <c r="H52" s="462">
        <v>58.7</v>
      </c>
      <c r="I52" s="462">
        <v>147</v>
      </c>
      <c r="J52" s="462">
        <v>80</v>
      </c>
      <c r="K52" s="462">
        <v>88</v>
      </c>
      <c r="L52" s="462">
        <v>95</v>
      </c>
      <c r="M52" s="462">
        <v>15.6</v>
      </c>
      <c r="N52" s="462">
        <v>629</v>
      </c>
      <c r="O52" s="462">
        <v>5</v>
      </c>
      <c r="P52" s="8"/>
    </row>
    <row r="53" spans="2:16">
      <c r="B53" s="582" t="str">
        <f>E53</f>
        <v>University of West London</v>
      </c>
      <c r="C53" s="462">
        <v>47</v>
      </c>
      <c r="D53" s="462">
        <v>40</v>
      </c>
      <c r="E53" s="463" t="s">
        <v>541</v>
      </c>
      <c r="F53" s="462">
        <v>84.3</v>
      </c>
      <c r="G53" s="462">
        <v>81.4</v>
      </c>
      <c r="H53" s="462">
        <v>28.7</v>
      </c>
      <c r="I53" s="462">
        <v>119</v>
      </c>
      <c r="J53" s="462">
        <v>70.4</v>
      </c>
      <c r="K53" s="462">
        <v>78.4</v>
      </c>
      <c r="L53" s="462">
        <v>88.2</v>
      </c>
      <c r="M53" s="462">
        <v>12.9</v>
      </c>
      <c r="N53" s="462">
        <v>620</v>
      </c>
      <c r="O53" s="462"/>
      <c r="P53" s="8"/>
    </row>
    <row r="54" spans="2:16">
      <c r="B54" s="582" t="str">
        <f>E54</f>
        <v>University of Sussex</v>
      </c>
      <c r="C54" s="462">
        <v>48</v>
      </c>
      <c r="D54" s="462">
        <v>50</v>
      </c>
      <c r="E54" s="463" t="s">
        <v>492</v>
      </c>
      <c r="F54" s="462">
        <v>71.6</v>
      </c>
      <c r="G54" s="462">
        <v>69.6</v>
      </c>
      <c r="H54" s="462">
        <v>52.9</v>
      </c>
      <c r="I54" s="462">
        <v>135</v>
      </c>
      <c r="J54" s="462">
        <v>77.1</v>
      </c>
      <c r="K54" s="462">
        <v>80.9</v>
      </c>
      <c r="L54" s="462">
        <v>96.1</v>
      </c>
      <c r="M54" s="462">
        <v>17.8</v>
      </c>
      <c r="N54" s="462">
        <v>618</v>
      </c>
      <c r="O54" s="462"/>
      <c r="P54" s="8"/>
    </row>
    <row r="55" spans="2:16">
      <c r="B55" s="582" t="str">
        <f>E55</f>
        <v>Northumbria University</v>
      </c>
      <c r="C55" s="462">
        <v>49</v>
      </c>
      <c r="D55" s="462">
        <v>49</v>
      </c>
      <c r="E55" s="463" t="s">
        <v>543</v>
      </c>
      <c r="F55" s="462">
        <v>74.1</v>
      </c>
      <c r="G55" s="462">
        <v>70.1</v>
      </c>
      <c r="H55" s="462">
        <v>40.6</v>
      </c>
      <c r="I55" s="462">
        <v>141</v>
      </c>
      <c r="J55" s="462">
        <v>80.4</v>
      </c>
      <c r="K55" s="462">
        <v>79.8</v>
      </c>
      <c r="L55" s="462">
        <v>90.7</v>
      </c>
      <c r="M55" s="462">
        <v>15.5</v>
      </c>
      <c r="N55" s="462">
        <v>616</v>
      </c>
      <c r="O55" s="462"/>
      <c r="P55" s="8"/>
    </row>
    <row r="56" spans="2:16">
      <c r="B56" s="582" t="str">
        <f>E56</f>
        <v>Glasgow Caledonian University</v>
      </c>
      <c r="C56" s="462">
        <v>50</v>
      </c>
      <c r="D56" s="462">
        <v>52</v>
      </c>
      <c r="E56" s="463" t="s">
        <v>378</v>
      </c>
      <c r="F56" s="462">
        <v>75.1</v>
      </c>
      <c r="G56" s="462">
        <v>72.2</v>
      </c>
      <c r="H56" s="462">
        <v>38.5</v>
      </c>
      <c r="I56" s="462">
        <v>169</v>
      </c>
      <c r="J56" s="462">
        <v>82</v>
      </c>
      <c r="K56" s="462">
        <v>86.4</v>
      </c>
      <c r="L56" s="462">
        <v>92.1</v>
      </c>
      <c r="M56" s="462">
        <v>22.6</v>
      </c>
      <c r="N56" s="462">
        <v>613</v>
      </c>
      <c r="O56" s="462"/>
      <c r="P56" s="8"/>
    </row>
    <row r="57" spans="2:16">
      <c r="B57" s="582" t="str">
        <f>E57</f>
        <v>Falmouth University</v>
      </c>
      <c r="C57" s="462">
        <v>51</v>
      </c>
      <c r="D57" s="462" t="s">
        <v>1549</v>
      </c>
      <c r="E57" s="463" t="s">
        <v>597</v>
      </c>
      <c r="F57" s="462">
        <v>79</v>
      </c>
      <c r="G57" s="462">
        <v>72.9</v>
      </c>
      <c r="H57" s="462">
        <v>48.8</v>
      </c>
      <c r="I57" s="462">
        <v>127</v>
      </c>
      <c r="J57" s="462">
        <v>63.5</v>
      </c>
      <c r="K57" s="462">
        <v>78</v>
      </c>
      <c r="L57" s="462" t="s">
        <v>522</v>
      </c>
      <c r="M57" s="462">
        <v>14.3</v>
      </c>
      <c r="N57" s="462">
        <v>610</v>
      </c>
      <c r="O57" s="462"/>
      <c r="P57" s="8"/>
    </row>
    <row r="58" spans="2:16">
      <c r="B58" s="582" t="str">
        <f>E58</f>
        <v>University of Kent</v>
      </c>
      <c r="C58" s="462">
        <v>52</v>
      </c>
      <c r="D58" s="462">
        <v>48</v>
      </c>
      <c r="E58" s="463" t="s">
        <v>482</v>
      </c>
      <c r="F58" s="462">
        <v>71.9</v>
      </c>
      <c r="G58" s="462">
        <v>69.2</v>
      </c>
      <c r="H58" s="462">
        <v>52.9</v>
      </c>
      <c r="I58" s="462">
        <v>126</v>
      </c>
      <c r="J58" s="462">
        <v>74.9</v>
      </c>
      <c r="K58" s="462">
        <v>84.8</v>
      </c>
      <c r="L58" s="462">
        <v>94.2</v>
      </c>
      <c r="M58" s="462">
        <v>16.5</v>
      </c>
      <c r="N58" s="462">
        <v>609</v>
      </c>
      <c r="O58" s="462"/>
      <c r="P58" s="8"/>
    </row>
    <row r="59" spans="2:16">
      <c r="B59" s="582" t="str">
        <f>E59</f>
        <v>University of Stirling</v>
      </c>
      <c r="C59" s="462" t="s">
        <v>1854</v>
      </c>
      <c r="D59" s="462" t="s">
        <v>1548</v>
      </c>
      <c r="E59" s="463" t="s">
        <v>545</v>
      </c>
      <c r="F59" s="462">
        <v>76.2</v>
      </c>
      <c r="G59" s="462">
        <v>72.8</v>
      </c>
      <c r="H59" s="462">
        <v>43.8</v>
      </c>
      <c r="I59" s="462">
        <v>171</v>
      </c>
      <c r="J59" s="462">
        <v>75.3</v>
      </c>
      <c r="K59" s="462">
        <v>73.3</v>
      </c>
      <c r="L59" s="462">
        <v>92.1</v>
      </c>
      <c r="M59" s="462">
        <v>19.2</v>
      </c>
      <c r="N59" s="462">
        <v>605</v>
      </c>
      <c r="O59" s="462"/>
      <c r="P59" s="8"/>
    </row>
    <row r="60" spans="2:16">
      <c r="B60" s="582" t="str">
        <f>E60</f>
        <v>University of Chichester</v>
      </c>
      <c r="C60" s="462" t="s">
        <v>1854</v>
      </c>
      <c r="D60" s="462">
        <v>66</v>
      </c>
      <c r="E60" s="463" t="s">
        <v>513</v>
      </c>
      <c r="F60" s="462">
        <v>78</v>
      </c>
      <c r="G60" s="462">
        <v>74.6</v>
      </c>
      <c r="H60" s="462">
        <v>20.1</v>
      </c>
      <c r="I60" s="462">
        <v>126</v>
      </c>
      <c r="J60" s="462">
        <v>75.7</v>
      </c>
      <c r="K60" s="462">
        <v>75.1</v>
      </c>
      <c r="L60" s="462">
        <v>92.6</v>
      </c>
      <c r="M60" s="462">
        <v>15.2</v>
      </c>
      <c r="N60" s="462">
        <v>605</v>
      </c>
      <c r="O60" s="462"/>
      <c r="P60" s="8"/>
    </row>
    <row r="61" spans="2:16">
      <c r="B61" s="582" t="str">
        <f>E61</f>
        <v>University of Lincoln</v>
      </c>
      <c r="C61" s="462">
        <v>55</v>
      </c>
      <c r="D61" s="462">
        <v>53</v>
      </c>
      <c r="E61" s="463" t="s">
        <v>504</v>
      </c>
      <c r="F61" s="462">
        <v>75.8</v>
      </c>
      <c r="G61" s="462">
        <v>73.5</v>
      </c>
      <c r="H61" s="462">
        <v>38.4</v>
      </c>
      <c r="I61" s="462">
        <v>120</v>
      </c>
      <c r="J61" s="462">
        <v>75.1</v>
      </c>
      <c r="K61" s="462">
        <v>74.6</v>
      </c>
      <c r="L61" s="462">
        <v>94.1</v>
      </c>
      <c r="M61" s="462">
        <v>15.1</v>
      </c>
      <c r="N61" s="462">
        <v>597</v>
      </c>
      <c r="O61" s="462"/>
      <c r="P61" s="8"/>
    </row>
    <row r="62" spans="2:16">
      <c r="B62" s="582" t="str">
        <f>E62</f>
        <v>University of Buckingham</v>
      </c>
      <c r="C62" s="462" t="s">
        <v>1855</v>
      </c>
      <c r="D62" s="462">
        <v>85</v>
      </c>
      <c r="E62" s="463" t="s">
        <v>739</v>
      </c>
      <c r="F62" s="462">
        <v>75.5</v>
      </c>
      <c r="G62" s="462">
        <v>71.3</v>
      </c>
      <c r="H62" s="462" t="s">
        <v>522</v>
      </c>
      <c r="I62" s="462">
        <v>121</v>
      </c>
      <c r="J62" s="462">
        <v>86.3</v>
      </c>
      <c r="K62" s="462">
        <v>80.9</v>
      </c>
      <c r="L62" s="462">
        <v>92.6</v>
      </c>
      <c r="M62" s="462" t="s">
        <v>522</v>
      </c>
      <c r="N62" s="462">
        <v>594</v>
      </c>
      <c r="O62" s="462"/>
      <c r="P62" s="8"/>
    </row>
    <row r="63" spans="2:16">
      <c r="B63" s="582" t="str">
        <f>E63</f>
        <v>University of Essex</v>
      </c>
      <c r="C63" s="462" t="s">
        <v>1855</v>
      </c>
      <c r="D63" s="462">
        <v>54</v>
      </c>
      <c r="E63" s="463" t="s">
        <v>501</v>
      </c>
      <c r="F63" s="462">
        <v>73.3</v>
      </c>
      <c r="G63" s="462">
        <v>72.5</v>
      </c>
      <c r="H63" s="462">
        <v>50</v>
      </c>
      <c r="I63" s="462">
        <v>118</v>
      </c>
      <c r="J63" s="462">
        <v>75.2</v>
      </c>
      <c r="K63" s="462">
        <v>82</v>
      </c>
      <c r="L63" s="462">
        <v>90.8</v>
      </c>
      <c r="M63" s="462">
        <v>14.6</v>
      </c>
      <c r="N63" s="462">
        <v>594</v>
      </c>
      <c r="O63" s="462"/>
      <c r="P63" s="8"/>
    </row>
    <row r="64" spans="2:16">
      <c r="B64" s="582" t="str">
        <f>E64</f>
        <v>Coventry University</v>
      </c>
      <c r="C64" s="462">
        <v>58</v>
      </c>
      <c r="D64" s="462">
        <v>55</v>
      </c>
      <c r="E64" s="463" t="s">
        <v>340</v>
      </c>
      <c r="F64" s="462">
        <v>78.6</v>
      </c>
      <c r="G64" s="462">
        <v>76.7</v>
      </c>
      <c r="H64" s="462">
        <v>33.8</v>
      </c>
      <c r="I64" s="462">
        <v>116</v>
      </c>
      <c r="J64" s="462">
        <v>75.4</v>
      </c>
      <c r="K64" s="462">
        <v>78.3</v>
      </c>
      <c r="L64" s="462">
        <v>88.5</v>
      </c>
      <c r="M64" s="462">
        <v>13</v>
      </c>
      <c r="N64" s="462">
        <v>593</v>
      </c>
      <c r="O64" s="462"/>
      <c r="P64" s="8"/>
    </row>
    <row r="65" spans="2:16">
      <c r="B65" s="582" t="str">
        <f>E65</f>
        <v>Manchester Metropolitan University</v>
      </c>
      <c r="C65" s="462">
        <v>59</v>
      </c>
      <c r="D65" s="462">
        <v>60</v>
      </c>
      <c r="E65" s="463" t="s">
        <v>478</v>
      </c>
      <c r="F65" s="462">
        <v>76.7</v>
      </c>
      <c r="G65" s="462">
        <v>73.3</v>
      </c>
      <c r="H65" s="462">
        <v>43.7</v>
      </c>
      <c r="I65" s="462">
        <v>130</v>
      </c>
      <c r="J65" s="462">
        <v>75.2</v>
      </c>
      <c r="K65" s="462">
        <v>78.2</v>
      </c>
      <c r="L65" s="462">
        <v>92.1</v>
      </c>
      <c r="M65" s="462">
        <v>18</v>
      </c>
      <c r="N65" s="462">
        <v>592</v>
      </c>
      <c r="O65" s="462"/>
      <c r="P65" s="8"/>
    </row>
    <row r="66" spans="2:16">
      <c r="B66" s="582" t="str">
        <f>E66</f>
        <v>Edinburgh Napier University</v>
      </c>
      <c r="C66" s="462">
        <v>60</v>
      </c>
      <c r="D66" s="462">
        <v>59</v>
      </c>
      <c r="E66" s="463" t="s">
        <v>381</v>
      </c>
      <c r="F66" s="462">
        <v>77.3</v>
      </c>
      <c r="G66" s="462">
        <v>74.4</v>
      </c>
      <c r="H66" s="462">
        <v>32.9</v>
      </c>
      <c r="I66" s="462">
        <v>153</v>
      </c>
      <c r="J66" s="462">
        <v>82.4</v>
      </c>
      <c r="K66" s="462">
        <v>83.5</v>
      </c>
      <c r="L66" s="462">
        <v>89.6</v>
      </c>
      <c r="M66" s="462">
        <v>21.4</v>
      </c>
      <c r="N66" s="462">
        <v>591</v>
      </c>
      <c r="O66" s="462"/>
      <c r="P66" s="8"/>
    </row>
    <row r="67" spans="2:16">
      <c r="B67" s="582" t="str">
        <f>E67</f>
        <v>Oxford Brookes University</v>
      </c>
      <c r="C67" s="462">
        <v>61</v>
      </c>
      <c r="D67" s="462" t="s">
        <v>1551</v>
      </c>
      <c r="E67" s="463" t="s">
        <v>352</v>
      </c>
      <c r="F67" s="462">
        <v>72.5</v>
      </c>
      <c r="G67" s="462">
        <v>70</v>
      </c>
      <c r="H67" s="462">
        <v>32.8</v>
      </c>
      <c r="I67" s="462">
        <v>116</v>
      </c>
      <c r="J67" s="462">
        <v>80.1</v>
      </c>
      <c r="K67" s="462">
        <v>73.6</v>
      </c>
      <c r="L67" s="462">
        <v>93.8</v>
      </c>
      <c r="M67" s="462">
        <v>13</v>
      </c>
      <c r="N67" s="462">
        <v>588</v>
      </c>
      <c r="O67" s="462"/>
      <c r="P67" s="8"/>
    </row>
    <row r="68" spans="2:16">
      <c r="B68" s="582" t="str">
        <f>E68</f>
        <v>Robert Gordon University</v>
      </c>
      <c r="C68" s="462">
        <v>62</v>
      </c>
      <c r="D68" s="462">
        <v>65</v>
      </c>
      <c r="E68" s="463" t="s">
        <v>655</v>
      </c>
      <c r="F68" s="462">
        <v>81.2</v>
      </c>
      <c r="G68" s="462">
        <v>76</v>
      </c>
      <c r="H68" s="462">
        <v>20.8</v>
      </c>
      <c r="I68" s="462">
        <v>156</v>
      </c>
      <c r="J68" s="462">
        <v>82.2</v>
      </c>
      <c r="K68" s="462">
        <v>73.3</v>
      </c>
      <c r="L68" s="462">
        <v>91.7</v>
      </c>
      <c r="M68" s="462">
        <v>19.2</v>
      </c>
      <c r="N68" s="462">
        <v>586</v>
      </c>
      <c r="O68" s="462"/>
      <c r="P68" s="8"/>
    </row>
    <row r="69" spans="2:16">
      <c r="B69" s="582" t="str">
        <f>E69</f>
        <v>Queen Margaret University, Edinburgh</v>
      </c>
      <c r="C69" s="462">
        <v>63</v>
      </c>
      <c r="D69" s="462" t="s">
        <v>1856</v>
      </c>
      <c r="E69" s="463" t="s">
        <v>414</v>
      </c>
      <c r="F69" s="462">
        <v>76.8</v>
      </c>
      <c r="G69" s="462">
        <v>73.1</v>
      </c>
      <c r="H69" s="462">
        <v>27.3</v>
      </c>
      <c r="I69" s="462">
        <v>164</v>
      </c>
      <c r="J69" s="462">
        <v>75.8</v>
      </c>
      <c r="K69" s="462">
        <v>81.5</v>
      </c>
      <c r="L69" s="462">
        <v>91.1</v>
      </c>
      <c r="M69" s="462">
        <v>20.6</v>
      </c>
      <c r="N69" s="462">
        <v>582</v>
      </c>
      <c r="O69" s="462"/>
      <c r="P69" s="8"/>
    </row>
    <row r="70" spans="2:16">
      <c r="B70" s="582" t="str">
        <f>E70</f>
        <v>Heriot-Watt University</v>
      </c>
      <c r="C70" s="462">
        <v>64</v>
      </c>
      <c r="D70" s="462" t="s">
        <v>1551</v>
      </c>
      <c r="E70" s="463" t="s">
        <v>362</v>
      </c>
      <c r="F70" s="462">
        <v>66.5</v>
      </c>
      <c r="G70" s="462">
        <v>66.7</v>
      </c>
      <c r="H70" s="462">
        <v>48.7</v>
      </c>
      <c r="I70" s="462">
        <v>172</v>
      </c>
      <c r="J70" s="462">
        <v>83.5</v>
      </c>
      <c r="K70" s="462">
        <v>81.1</v>
      </c>
      <c r="L70" s="462">
        <v>91.7</v>
      </c>
      <c r="M70" s="462">
        <v>18.4</v>
      </c>
      <c r="N70" s="462">
        <v>577</v>
      </c>
      <c r="O70" s="462"/>
      <c r="P70" s="8"/>
    </row>
    <row r="71" spans="2:16">
      <c r="B71" s="582" t="str">
        <f>E71</f>
        <v>University of Portsmouth</v>
      </c>
      <c r="C71" s="462">
        <v>65</v>
      </c>
      <c r="D71" s="462">
        <v>62</v>
      </c>
      <c r="E71" s="463" t="s">
        <v>487</v>
      </c>
      <c r="F71" s="462">
        <v>77.2</v>
      </c>
      <c r="G71" s="462">
        <v>73.2</v>
      </c>
      <c r="H71" s="462">
        <v>39.1</v>
      </c>
      <c r="I71" s="462">
        <v>115</v>
      </c>
      <c r="J71" s="462">
        <v>75.4</v>
      </c>
      <c r="K71" s="462">
        <v>76.3</v>
      </c>
      <c r="L71" s="462">
        <v>92.7</v>
      </c>
      <c r="M71" s="462">
        <v>15.8</v>
      </c>
      <c r="N71" s="462">
        <v>573</v>
      </c>
      <c r="O71" s="462"/>
      <c r="P71" s="8"/>
    </row>
    <row r="72" spans="2:16">
      <c r="B72" s="582" t="str">
        <f>E72</f>
        <v>City, University of London</v>
      </c>
      <c r="C72" s="462">
        <v>66</v>
      </c>
      <c r="D72" s="462">
        <v>69</v>
      </c>
      <c r="E72" s="463" t="s">
        <v>746</v>
      </c>
      <c r="F72" s="462">
        <v>67.5</v>
      </c>
      <c r="G72" s="462">
        <v>66.7</v>
      </c>
      <c r="H72" s="462">
        <v>51.5</v>
      </c>
      <c r="I72" s="462">
        <v>134</v>
      </c>
      <c r="J72" s="462">
        <v>81.1</v>
      </c>
      <c r="K72" s="462">
        <v>82.6</v>
      </c>
      <c r="L72" s="462">
        <v>92.4</v>
      </c>
      <c r="M72" s="462">
        <v>18.2</v>
      </c>
      <c r="N72" s="462">
        <v>568</v>
      </c>
      <c r="O72" s="462"/>
      <c r="P72" s="8"/>
    </row>
    <row r="73" spans="2:16">
      <c r="B73" s="582" t="str">
        <f>E73</f>
        <v>University of Hull</v>
      </c>
      <c r="C73" s="462">
        <v>67</v>
      </c>
      <c r="D73" s="462" t="s">
        <v>1856</v>
      </c>
      <c r="E73" s="463" t="s">
        <v>496</v>
      </c>
      <c r="F73" s="462">
        <v>76.1</v>
      </c>
      <c r="G73" s="462">
        <v>72.1</v>
      </c>
      <c r="H73" s="462">
        <v>42.4</v>
      </c>
      <c r="I73" s="462">
        <v>126</v>
      </c>
      <c r="J73" s="462">
        <v>78</v>
      </c>
      <c r="K73" s="462">
        <v>75.7</v>
      </c>
      <c r="L73" s="462">
        <v>90.7</v>
      </c>
      <c r="M73" s="462">
        <v>16.5</v>
      </c>
      <c r="N73" s="462">
        <v>563</v>
      </c>
      <c r="O73" s="462"/>
      <c r="P73" s="8"/>
    </row>
    <row r="74" spans="2:16">
      <c r="B74" s="582" t="str">
        <f>E74</f>
        <v>Keele University</v>
      </c>
      <c r="C74" s="462">
        <v>68</v>
      </c>
      <c r="D74" s="462">
        <v>64</v>
      </c>
      <c r="E74" s="463" t="s">
        <v>505</v>
      </c>
      <c r="F74" s="462">
        <v>72.3</v>
      </c>
      <c r="G74" s="462">
        <v>69.9</v>
      </c>
      <c r="H74" s="462">
        <v>42</v>
      </c>
      <c r="I74" s="462">
        <v>124</v>
      </c>
      <c r="J74" s="462">
        <v>80.6</v>
      </c>
      <c r="K74" s="462">
        <v>80</v>
      </c>
      <c r="L74" s="462">
        <v>94.5</v>
      </c>
      <c r="M74" s="462">
        <v>15.1</v>
      </c>
      <c r="N74" s="462">
        <v>562</v>
      </c>
      <c r="O74" s="462"/>
      <c r="P74" s="8"/>
    </row>
    <row r="75" spans="2:16">
      <c r="B75" s="582" t="str">
        <f>E75</f>
        <v>Edge Hill University</v>
      </c>
      <c r="C75" s="462">
        <v>69</v>
      </c>
      <c r="D75" s="462">
        <v>78</v>
      </c>
      <c r="E75" s="463" t="s">
        <v>382</v>
      </c>
      <c r="F75" s="462">
        <v>74</v>
      </c>
      <c r="G75" s="462">
        <v>71.9</v>
      </c>
      <c r="H75" s="462">
        <v>26.3</v>
      </c>
      <c r="I75" s="462">
        <v>131</v>
      </c>
      <c r="J75" s="462">
        <v>77.3</v>
      </c>
      <c r="K75" s="462">
        <v>77.1</v>
      </c>
      <c r="L75" s="462">
        <v>92</v>
      </c>
      <c r="M75" s="462">
        <v>15.1</v>
      </c>
      <c r="N75" s="462">
        <v>558</v>
      </c>
      <c r="O75" s="462"/>
      <c r="P75" s="8"/>
    </row>
    <row r="76" spans="2:16">
      <c r="B76" s="582" t="str">
        <f>E76</f>
        <v>University of Plymouth</v>
      </c>
      <c r="C76" s="518" t="s">
        <v>1857</v>
      </c>
      <c r="D76" s="518">
        <v>74</v>
      </c>
      <c r="E76" s="519" t="s">
        <v>477</v>
      </c>
      <c r="F76" s="518">
        <v>75.3</v>
      </c>
      <c r="G76" s="518">
        <v>72</v>
      </c>
      <c r="H76" s="518">
        <v>38.6</v>
      </c>
      <c r="I76" s="518">
        <v>129</v>
      </c>
      <c r="J76" s="518">
        <v>82.3</v>
      </c>
      <c r="K76" s="518">
        <v>73.8</v>
      </c>
      <c r="L76" s="518">
        <v>92.5</v>
      </c>
      <c r="M76" s="518">
        <v>16.7</v>
      </c>
      <c r="N76" s="518">
        <v>555</v>
      </c>
      <c r="O76" s="518"/>
      <c r="P76" s="8"/>
    </row>
    <row r="77" spans="2:16">
      <c r="B77" s="582" t="str">
        <f>E77</f>
        <v>Liverpool John Moores University</v>
      </c>
      <c r="C77" s="462" t="s">
        <v>1857</v>
      </c>
      <c r="D77" s="462" t="s">
        <v>1542</v>
      </c>
      <c r="E77" s="463" t="s">
        <v>349</v>
      </c>
      <c r="F77" s="462">
        <v>75.2</v>
      </c>
      <c r="G77" s="462">
        <v>74.1</v>
      </c>
      <c r="H77" s="462">
        <v>32.8</v>
      </c>
      <c r="I77" s="462">
        <v>139</v>
      </c>
      <c r="J77" s="462">
        <v>76.9</v>
      </c>
      <c r="K77" s="462">
        <v>75.3</v>
      </c>
      <c r="L77" s="462">
        <v>91.6</v>
      </c>
      <c r="M77" s="462">
        <v>18.1</v>
      </c>
      <c r="N77" s="462">
        <v>555</v>
      </c>
      <c r="O77" s="462"/>
      <c r="P77" s="8"/>
    </row>
    <row r="78" spans="2:16">
      <c r="B78" s="582" t="str">
        <f>E78</f>
        <v>University of the West of England</v>
      </c>
      <c r="C78" s="462">
        <v>72</v>
      </c>
      <c r="D78" s="462">
        <v>61</v>
      </c>
      <c r="E78" s="463" t="s">
        <v>669</v>
      </c>
      <c r="F78" s="462">
        <v>75.5</v>
      </c>
      <c r="G78" s="462">
        <v>72.4</v>
      </c>
      <c r="H78" s="462">
        <v>35.7</v>
      </c>
      <c r="I78" s="462">
        <v>126</v>
      </c>
      <c r="J78" s="462">
        <v>77.6</v>
      </c>
      <c r="K78" s="462">
        <v>75.3</v>
      </c>
      <c r="L78" s="462">
        <v>92.2</v>
      </c>
      <c r="M78" s="462">
        <v>16.8</v>
      </c>
      <c r="N78" s="462">
        <v>553</v>
      </c>
      <c r="O78" s="462"/>
      <c r="P78" s="8"/>
    </row>
    <row r="79" spans="2:16">
      <c r="B79" s="582" t="str">
        <f>E79</f>
        <v>University for the Creative Arts</v>
      </c>
      <c r="C79" s="462">
        <v>73</v>
      </c>
      <c r="D79" s="462">
        <v>63</v>
      </c>
      <c r="E79" s="463" t="s">
        <v>403</v>
      </c>
      <c r="F79" s="462">
        <v>77.2</v>
      </c>
      <c r="G79" s="462">
        <v>68.7</v>
      </c>
      <c r="H79" s="462">
        <v>41.2</v>
      </c>
      <c r="I79" s="462">
        <v>135</v>
      </c>
      <c r="J79" s="462">
        <v>58.3</v>
      </c>
      <c r="K79" s="462">
        <v>73.8</v>
      </c>
      <c r="L79" s="462">
        <v>91.1</v>
      </c>
      <c r="M79" s="462">
        <v>12.6</v>
      </c>
      <c r="N79" s="462">
        <v>545</v>
      </c>
      <c r="O79" s="462"/>
      <c r="P79" s="8"/>
    </row>
    <row r="80" spans="2:16">
      <c r="B80" s="582" t="str">
        <f>E80</f>
        <v>Bath Spa University</v>
      </c>
      <c r="C80" s="462">
        <v>74</v>
      </c>
      <c r="D80" s="462">
        <v>77</v>
      </c>
      <c r="E80" s="463" t="s">
        <v>405</v>
      </c>
      <c r="F80" s="462">
        <v>77.7</v>
      </c>
      <c r="G80" s="462">
        <v>71.5</v>
      </c>
      <c r="H80" s="462">
        <v>29.3</v>
      </c>
      <c r="I80" s="462">
        <v>111</v>
      </c>
      <c r="J80" s="462">
        <v>67.4</v>
      </c>
      <c r="K80" s="462">
        <v>87.5</v>
      </c>
      <c r="L80" s="462">
        <v>92.8</v>
      </c>
      <c r="M80" s="462">
        <v>19.6</v>
      </c>
      <c r="N80" s="462">
        <v>536</v>
      </c>
      <c r="O80" s="462"/>
      <c r="P80" s="8"/>
    </row>
    <row r="81" spans="2:16">
      <c r="B81" s="582" t="str">
        <f>E81</f>
        <v>Norwich University of the Arts</v>
      </c>
      <c r="C81" s="462">
        <v>75</v>
      </c>
      <c r="D81" s="462">
        <v>70</v>
      </c>
      <c r="E81" s="463" t="s">
        <v>602</v>
      </c>
      <c r="F81" s="462">
        <v>76.6</v>
      </c>
      <c r="G81" s="462">
        <v>67.9</v>
      </c>
      <c r="H81" s="462">
        <v>38.8</v>
      </c>
      <c r="I81" s="462">
        <v>130</v>
      </c>
      <c r="J81" s="462">
        <v>65</v>
      </c>
      <c r="K81" s="462">
        <v>77.5</v>
      </c>
      <c r="L81" s="462">
        <v>90.7</v>
      </c>
      <c r="M81" s="462">
        <v>15.3</v>
      </c>
      <c r="N81" s="462">
        <v>533</v>
      </c>
      <c r="O81" s="462"/>
      <c r="P81" s="8"/>
    </row>
    <row r="82" spans="2:16">
      <c r="B82" s="582" t="str">
        <f>E82</f>
        <v>University of Huddersfield</v>
      </c>
      <c r="C82" s="462">
        <v>76</v>
      </c>
      <c r="D82" s="462">
        <v>73</v>
      </c>
      <c r="E82" s="463" t="s">
        <v>489</v>
      </c>
      <c r="F82" s="462">
        <v>75.9</v>
      </c>
      <c r="G82" s="462">
        <v>72.1</v>
      </c>
      <c r="H82" s="462">
        <v>31.1</v>
      </c>
      <c r="I82" s="462">
        <v>124</v>
      </c>
      <c r="J82" s="462">
        <v>74.4</v>
      </c>
      <c r="K82" s="462">
        <v>74.5</v>
      </c>
      <c r="L82" s="462">
        <v>89.6</v>
      </c>
      <c r="M82" s="462">
        <v>14.6</v>
      </c>
      <c r="N82" s="462">
        <v>530</v>
      </c>
      <c r="O82" s="462"/>
      <c r="P82" s="8"/>
    </row>
    <row r="83" spans="2:16">
      <c r="B83" s="582" t="str">
        <f>E83</f>
        <v>York St John University</v>
      </c>
      <c r="C83" s="462">
        <v>77</v>
      </c>
      <c r="D83" s="462">
        <v>79</v>
      </c>
      <c r="E83" s="463" t="s">
        <v>410</v>
      </c>
      <c r="F83" s="462">
        <v>80</v>
      </c>
      <c r="G83" s="462">
        <v>75.1</v>
      </c>
      <c r="H83" s="462">
        <v>19.6</v>
      </c>
      <c r="I83" s="462">
        <v>112</v>
      </c>
      <c r="J83" s="462">
        <v>74.7</v>
      </c>
      <c r="K83" s="462">
        <v>73.5</v>
      </c>
      <c r="L83" s="462">
        <v>91.5</v>
      </c>
      <c r="M83" s="462">
        <v>17.7</v>
      </c>
      <c r="N83" s="462">
        <v>522</v>
      </c>
      <c r="O83" s="462"/>
      <c r="P83" s="8"/>
    </row>
    <row r="84" spans="2:16">
      <c r="B84" s="582" t="str">
        <f>E84</f>
        <v>Cardiff Metropolitan University</v>
      </c>
      <c r="C84" s="462">
        <v>78</v>
      </c>
      <c r="D84" s="462">
        <v>93</v>
      </c>
      <c r="E84" s="463" t="s">
        <v>393</v>
      </c>
      <c r="F84" s="462">
        <v>72.3</v>
      </c>
      <c r="G84" s="462">
        <v>69.2</v>
      </c>
      <c r="H84" s="462">
        <v>32</v>
      </c>
      <c r="I84" s="462">
        <v>127</v>
      </c>
      <c r="J84" s="462">
        <v>77.1</v>
      </c>
      <c r="K84" s="462">
        <v>76.7</v>
      </c>
      <c r="L84" s="462">
        <v>89.7</v>
      </c>
      <c r="M84" s="462">
        <v>18.9</v>
      </c>
      <c r="N84" s="462">
        <v>517</v>
      </c>
      <c r="O84" s="462"/>
      <c r="P84" s="8"/>
    </row>
    <row r="85" spans="2:16">
      <c r="B85" s="582" t="str">
        <f>E85</f>
        <v>St George's, University of London</v>
      </c>
      <c r="C85" s="457">
        <v>79</v>
      </c>
      <c r="D85" s="465" t="s">
        <v>1289</v>
      </c>
      <c r="E85" s="466" t="s">
        <v>546</v>
      </c>
      <c r="F85" s="465">
        <v>65.6</v>
      </c>
      <c r="G85" s="465">
        <v>60.9</v>
      </c>
      <c r="H85" s="465">
        <v>48.8</v>
      </c>
      <c r="I85" s="465">
        <v>146</v>
      </c>
      <c r="J85" s="465">
        <v>93.6</v>
      </c>
      <c r="K85" s="465">
        <v>84.2</v>
      </c>
      <c r="L85" s="465">
        <v>95</v>
      </c>
      <c r="M85" s="465">
        <v>14.2</v>
      </c>
      <c r="N85" s="465">
        <v>516</v>
      </c>
      <c r="O85" s="465">
        <v>6</v>
      </c>
      <c r="P85" s="8"/>
    </row>
    <row r="86" spans="2:16">
      <c r="B86" s="582" t="str">
        <f>E86</f>
        <v>Arts University Bournemouth</v>
      </c>
      <c r="C86" s="462">
        <v>80</v>
      </c>
      <c r="D86" s="462">
        <v>76</v>
      </c>
      <c r="E86" s="463" t="s">
        <v>609</v>
      </c>
      <c r="F86" s="462">
        <v>76.2</v>
      </c>
      <c r="G86" s="462">
        <v>70.3</v>
      </c>
      <c r="H86" s="462">
        <v>23</v>
      </c>
      <c r="I86" s="462">
        <v>145</v>
      </c>
      <c r="J86" s="462">
        <v>57.4</v>
      </c>
      <c r="K86" s="462">
        <v>73.3</v>
      </c>
      <c r="L86" s="462">
        <v>94.6</v>
      </c>
      <c r="M86" s="462">
        <v>14.4</v>
      </c>
      <c r="N86" s="462">
        <v>515</v>
      </c>
      <c r="O86" s="462"/>
      <c r="P86" s="8"/>
    </row>
    <row r="87" spans="2:16">
      <c r="B87" s="582" t="str">
        <f>E87</f>
        <v>Bournemouth University</v>
      </c>
      <c r="C87" s="462">
        <v>81</v>
      </c>
      <c r="D87" s="462" t="s">
        <v>1032</v>
      </c>
      <c r="E87" s="463" t="s">
        <v>374</v>
      </c>
      <c r="F87" s="462">
        <v>71.8</v>
      </c>
      <c r="G87" s="462">
        <v>68.7</v>
      </c>
      <c r="H87" s="462">
        <v>30.7</v>
      </c>
      <c r="I87" s="462">
        <v>113</v>
      </c>
      <c r="J87" s="462">
        <v>79.4</v>
      </c>
      <c r="K87" s="462">
        <v>76.9</v>
      </c>
      <c r="L87" s="462">
        <v>91.5</v>
      </c>
      <c r="M87" s="462">
        <v>18.3</v>
      </c>
      <c r="N87" s="462">
        <v>511</v>
      </c>
      <c r="O87" s="462"/>
      <c r="P87" s="8"/>
    </row>
    <row r="88" spans="2:16">
      <c r="B88" s="582" t="str">
        <f>E88</f>
        <v>University of Derby</v>
      </c>
      <c r="C88" s="462">
        <v>82</v>
      </c>
      <c r="D88" s="462">
        <v>96</v>
      </c>
      <c r="E88" s="463" t="s">
        <v>375</v>
      </c>
      <c r="F88" s="462">
        <v>78.8</v>
      </c>
      <c r="G88" s="462">
        <v>74</v>
      </c>
      <c r="H88" s="462">
        <v>21</v>
      </c>
      <c r="I88" s="462">
        <v>119</v>
      </c>
      <c r="J88" s="462">
        <v>74.2</v>
      </c>
      <c r="K88" s="462">
        <v>71.3</v>
      </c>
      <c r="L88" s="462">
        <v>88.4</v>
      </c>
      <c r="M88" s="462">
        <v>14.9</v>
      </c>
      <c r="N88" s="462">
        <v>510</v>
      </c>
      <c r="O88" s="462"/>
      <c r="P88" s="8"/>
    </row>
    <row r="89" spans="2:16">
      <c r="B89" s="582" t="str">
        <f>E89</f>
        <v>Plymouth Marjon University</v>
      </c>
      <c r="C89" s="462">
        <v>83</v>
      </c>
      <c r="D89" s="462" t="s">
        <v>1130</v>
      </c>
      <c r="E89" s="463" t="s">
        <v>973</v>
      </c>
      <c r="F89" s="462">
        <v>81.6</v>
      </c>
      <c r="G89" s="462">
        <v>77.3</v>
      </c>
      <c r="H89" s="462">
        <v>17.4</v>
      </c>
      <c r="I89" s="462">
        <v>120</v>
      </c>
      <c r="J89" s="462">
        <v>74.1</v>
      </c>
      <c r="K89" s="462">
        <v>76.5</v>
      </c>
      <c r="L89" s="462">
        <v>86.5</v>
      </c>
      <c r="M89" s="462">
        <v>16.9</v>
      </c>
      <c r="N89" s="462">
        <v>509</v>
      </c>
      <c r="O89" s="462"/>
      <c r="P89" s="8"/>
    </row>
    <row r="90" spans="2:16">
      <c r="B90" s="582" t="str">
        <f>E90</f>
        <v>Abertay University</v>
      </c>
      <c r="C90" s="462">
        <v>84</v>
      </c>
      <c r="D90" s="462" t="s">
        <v>1032</v>
      </c>
      <c r="E90" s="463" t="s">
        <v>670</v>
      </c>
      <c r="F90" s="462">
        <v>78.7</v>
      </c>
      <c r="G90" s="462">
        <v>73.2</v>
      </c>
      <c r="H90" s="462">
        <v>24.6</v>
      </c>
      <c r="I90" s="462">
        <v>150</v>
      </c>
      <c r="J90" s="462">
        <v>75.9</v>
      </c>
      <c r="K90" s="462">
        <v>83</v>
      </c>
      <c r="L90" s="462">
        <v>86.6</v>
      </c>
      <c r="M90" s="462">
        <v>22.8</v>
      </c>
      <c r="N90" s="462">
        <v>507</v>
      </c>
      <c r="O90" s="462"/>
      <c r="P90" s="8"/>
    </row>
    <row r="91" spans="2:16">
      <c r="B91" s="582" t="str">
        <f>E91</f>
        <v>University of Winchester</v>
      </c>
      <c r="C91" s="462" t="s">
        <v>1543</v>
      </c>
      <c r="D91" s="462">
        <v>87</v>
      </c>
      <c r="E91" s="463" t="s">
        <v>514</v>
      </c>
      <c r="F91" s="462">
        <v>75.4</v>
      </c>
      <c r="G91" s="462">
        <v>72.2</v>
      </c>
      <c r="H91" s="462">
        <v>22</v>
      </c>
      <c r="I91" s="462">
        <v>113</v>
      </c>
      <c r="J91" s="462">
        <v>73.9</v>
      </c>
      <c r="K91" s="462">
        <v>72.8</v>
      </c>
      <c r="L91" s="462">
        <v>92.9</v>
      </c>
      <c r="M91" s="462">
        <v>18.1</v>
      </c>
      <c r="N91" s="462">
        <v>506</v>
      </c>
      <c r="O91" s="462"/>
      <c r="P91" s="8"/>
    </row>
    <row r="92" spans="2:16">
      <c r="B92" s="582" t="str">
        <f>E92</f>
        <v>Sheffield Hallam University</v>
      </c>
      <c r="C92" s="462" t="s">
        <v>1543</v>
      </c>
      <c r="D92" s="462" t="s">
        <v>1289</v>
      </c>
      <c r="E92" s="463" t="s">
        <v>325</v>
      </c>
      <c r="F92" s="462">
        <v>72.3</v>
      </c>
      <c r="G92" s="462">
        <v>66.4</v>
      </c>
      <c r="H92" s="462">
        <v>36</v>
      </c>
      <c r="I92" s="462">
        <v>117</v>
      </c>
      <c r="J92" s="462">
        <v>79.2</v>
      </c>
      <c r="K92" s="462">
        <v>74.4</v>
      </c>
      <c r="L92" s="462">
        <v>92</v>
      </c>
      <c r="M92" s="462">
        <v>17.1</v>
      </c>
      <c r="N92" s="462">
        <v>506</v>
      </c>
      <c r="O92" s="462"/>
      <c r="P92" s="8"/>
    </row>
    <row r="93" spans="2:16">
      <c r="B93" s="582" t="str">
        <f>E93</f>
        <v>University of Brighton</v>
      </c>
      <c r="C93" s="462">
        <v>87</v>
      </c>
      <c r="D93" s="462" t="s">
        <v>1033</v>
      </c>
      <c r="E93" s="463" t="s">
        <v>494</v>
      </c>
      <c r="F93" s="462">
        <v>71.4</v>
      </c>
      <c r="G93" s="462">
        <v>64.8</v>
      </c>
      <c r="H93" s="462">
        <v>41.4</v>
      </c>
      <c r="I93" s="462">
        <v>113</v>
      </c>
      <c r="J93" s="462">
        <v>77.3</v>
      </c>
      <c r="K93" s="462">
        <v>80.1</v>
      </c>
      <c r="L93" s="462">
        <v>91.2</v>
      </c>
      <c r="M93" s="462">
        <v>17</v>
      </c>
      <c r="N93" s="462">
        <v>505</v>
      </c>
      <c r="O93" s="462"/>
      <c r="P93" s="8"/>
    </row>
    <row r="94" spans="2:16">
      <c r="B94" s="582" t="str">
        <f>E94</f>
        <v>Liverpool Hope University</v>
      </c>
      <c r="C94" s="462">
        <v>88</v>
      </c>
      <c r="D94" s="462" t="s">
        <v>1130</v>
      </c>
      <c r="E94" s="463" t="s">
        <v>404</v>
      </c>
      <c r="F94" s="462">
        <v>78.5</v>
      </c>
      <c r="G94" s="462">
        <v>73.4</v>
      </c>
      <c r="H94" s="462">
        <v>22.3</v>
      </c>
      <c r="I94" s="462">
        <v>117</v>
      </c>
      <c r="J94" s="462">
        <v>69.7</v>
      </c>
      <c r="K94" s="462">
        <v>72.7</v>
      </c>
      <c r="L94" s="462">
        <v>90.1</v>
      </c>
      <c r="M94" s="462">
        <v>14.9</v>
      </c>
      <c r="N94" s="462">
        <v>503</v>
      </c>
      <c r="O94" s="462"/>
      <c r="P94" s="8"/>
    </row>
    <row r="95" spans="2:16">
      <c r="B95" s="582" t="str">
        <f>E95</f>
        <v>Leeds Arts University</v>
      </c>
      <c r="C95" s="462" t="s">
        <v>1032</v>
      </c>
      <c r="D95" s="462" t="s">
        <v>1542</v>
      </c>
      <c r="E95" s="463" t="s">
        <v>935</v>
      </c>
      <c r="F95" s="462">
        <v>77.1</v>
      </c>
      <c r="G95" s="462">
        <v>71.7</v>
      </c>
      <c r="H95" s="462">
        <v>6</v>
      </c>
      <c r="I95" s="462">
        <v>149</v>
      </c>
      <c r="J95" s="462">
        <v>60.8</v>
      </c>
      <c r="K95" s="462">
        <v>75.4</v>
      </c>
      <c r="L95" s="462">
        <v>96.6</v>
      </c>
      <c r="M95" s="462">
        <v>16.5</v>
      </c>
      <c r="N95" s="462">
        <v>502</v>
      </c>
      <c r="O95" s="462"/>
      <c r="P95" s="8"/>
    </row>
    <row r="96" spans="2:16">
      <c r="B96" s="582" t="str">
        <f>E96</f>
        <v>Bishop Grosseteste University</v>
      </c>
      <c r="C96" s="462" t="s">
        <v>1032</v>
      </c>
      <c r="D96" s="462">
        <v>75</v>
      </c>
      <c r="E96" s="463" t="s">
        <v>601</v>
      </c>
      <c r="F96" s="462">
        <v>82.5</v>
      </c>
      <c r="G96" s="462">
        <v>77</v>
      </c>
      <c r="H96" s="462">
        <v>11.3</v>
      </c>
      <c r="I96" s="462">
        <v>110</v>
      </c>
      <c r="J96" s="462">
        <v>75.5</v>
      </c>
      <c r="K96" s="462">
        <v>64.2</v>
      </c>
      <c r="L96" s="462">
        <v>90.1</v>
      </c>
      <c r="M96" s="462">
        <v>17.6</v>
      </c>
      <c r="N96" s="462">
        <v>502</v>
      </c>
      <c r="O96" s="462"/>
      <c r="P96" s="8"/>
    </row>
    <row r="97" spans="2:16">
      <c r="B97" s="582" t="str">
        <f>E97</f>
        <v>University of Salford</v>
      </c>
      <c r="C97" s="462">
        <v>91</v>
      </c>
      <c r="D97" s="462">
        <v>88</v>
      </c>
      <c r="E97" s="463" t="s">
        <v>488</v>
      </c>
      <c r="F97" s="462">
        <v>73.6</v>
      </c>
      <c r="G97" s="462">
        <v>68.7</v>
      </c>
      <c r="H97" s="462">
        <v>37.8</v>
      </c>
      <c r="I97" s="462">
        <v>127</v>
      </c>
      <c r="J97" s="462">
        <v>74.9</v>
      </c>
      <c r="K97" s="462">
        <v>76.4</v>
      </c>
      <c r="L97" s="462">
        <v>90.9</v>
      </c>
      <c r="M97" s="462">
        <v>18.1</v>
      </c>
      <c r="N97" s="462">
        <v>500</v>
      </c>
      <c r="O97" s="462"/>
      <c r="P97" s="8"/>
    </row>
    <row r="98" spans="2:16">
      <c r="B98" s="582" t="str">
        <f>E98</f>
        <v>Leeds Trinity University</v>
      </c>
      <c r="C98" s="462">
        <v>92</v>
      </c>
      <c r="D98" s="462">
        <v>100</v>
      </c>
      <c r="E98" s="463" t="s">
        <v>600</v>
      </c>
      <c r="F98" s="462">
        <v>78.2</v>
      </c>
      <c r="G98" s="462">
        <v>76.2</v>
      </c>
      <c r="H98" s="462">
        <v>15.1</v>
      </c>
      <c r="I98" s="462">
        <v>108</v>
      </c>
      <c r="J98" s="462">
        <v>73.2</v>
      </c>
      <c r="K98" s="462">
        <v>71.3</v>
      </c>
      <c r="L98" s="462">
        <v>89.3</v>
      </c>
      <c r="M98" s="462">
        <v>18.1</v>
      </c>
      <c r="N98" s="462">
        <v>498</v>
      </c>
      <c r="O98" s="462"/>
      <c r="P98" s="8"/>
    </row>
    <row r="99" spans="2:16">
      <c r="B99" s="582" t="str">
        <f>E99</f>
        <v>Staffordshire University</v>
      </c>
      <c r="C99" s="462" t="s">
        <v>1858</v>
      </c>
      <c r="D99" s="462">
        <v>106</v>
      </c>
      <c r="E99" s="463" t="s">
        <v>373</v>
      </c>
      <c r="F99" s="462">
        <v>76</v>
      </c>
      <c r="G99" s="462">
        <v>69.9</v>
      </c>
      <c r="H99" s="462">
        <v>30</v>
      </c>
      <c r="I99" s="462">
        <v>120</v>
      </c>
      <c r="J99" s="462">
        <v>72.9</v>
      </c>
      <c r="K99" s="462">
        <v>75.6</v>
      </c>
      <c r="L99" s="462">
        <v>89.5</v>
      </c>
      <c r="M99" s="462">
        <v>17.4</v>
      </c>
      <c r="N99" s="462">
        <v>488</v>
      </c>
      <c r="O99" s="462"/>
      <c r="P99" s="8"/>
    </row>
    <row r="100" spans="2:16">
      <c r="B100" s="582" t="str">
        <f>E100</f>
        <v>University of Sunderland</v>
      </c>
      <c r="C100" s="462" t="s">
        <v>1858</v>
      </c>
      <c r="D100" s="462" t="s">
        <v>1033</v>
      </c>
      <c r="E100" s="463" t="s">
        <v>503</v>
      </c>
      <c r="F100" s="462">
        <v>78.5</v>
      </c>
      <c r="G100" s="462">
        <v>73.5</v>
      </c>
      <c r="H100" s="462">
        <v>30.5</v>
      </c>
      <c r="I100" s="462">
        <v>121</v>
      </c>
      <c r="J100" s="462">
        <v>66.4</v>
      </c>
      <c r="K100" s="462">
        <v>73.2</v>
      </c>
      <c r="L100" s="462">
        <v>86.3</v>
      </c>
      <c r="M100" s="462">
        <v>13.9</v>
      </c>
      <c r="N100" s="462">
        <v>488</v>
      </c>
      <c r="O100" s="462"/>
      <c r="P100" s="8"/>
    </row>
    <row r="101" spans="2:16">
      <c r="B101" s="582" t="str">
        <f>E101</f>
        <v>University of Hertfordshire</v>
      </c>
      <c r="C101" s="462">
        <v>95</v>
      </c>
      <c r="D101" s="462">
        <v>91</v>
      </c>
      <c r="E101" s="463" t="s">
        <v>323</v>
      </c>
      <c r="F101" s="462">
        <v>75.6</v>
      </c>
      <c r="G101" s="462">
        <v>71.8</v>
      </c>
      <c r="H101" s="462">
        <v>39.2</v>
      </c>
      <c r="I101" s="462">
        <v>107</v>
      </c>
      <c r="J101" s="462">
        <v>73.4</v>
      </c>
      <c r="K101" s="462">
        <v>75.8</v>
      </c>
      <c r="L101" s="462">
        <v>91.1</v>
      </c>
      <c r="M101" s="462">
        <v>17.6</v>
      </c>
      <c r="N101" s="462">
        <v>486</v>
      </c>
      <c r="O101" s="462"/>
      <c r="P101" s="8"/>
    </row>
    <row r="102" spans="2:16">
      <c r="B102" s="582" t="str">
        <f>E102</f>
        <v>Goldsmiths, University of London</v>
      </c>
      <c r="C102" s="462">
        <v>96</v>
      </c>
      <c r="D102" s="462">
        <v>108</v>
      </c>
      <c r="E102" s="463" t="s">
        <v>544</v>
      </c>
      <c r="F102" s="462">
        <v>63.8</v>
      </c>
      <c r="G102" s="462">
        <v>54.7</v>
      </c>
      <c r="H102" s="462">
        <v>45.5</v>
      </c>
      <c r="I102" s="462">
        <v>128</v>
      </c>
      <c r="J102" s="462">
        <v>72</v>
      </c>
      <c r="K102" s="462">
        <v>87.2</v>
      </c>
      <c r="L102" s="462">
        <v>88.4</v>
      </c>
      <c r="M102" s="462">
        <v>13.4</v>
      </c>
      <c r="N102" s="462">
        <v>482</v>
      </c>
      <c r="O102" s="462"/>
      <c r="P102" s="8"/>
    </row>
    <row r="103" spans="2:16">
      <c r="B103" s="582" t="str">
        <f>E103</f>
        <v>University of South Wales</v>
      </c>
      <c r="C103" s="462">
        <v>97</v>
      </c>
      <c r="D103" s="462">
        <v>103</v>
      </c>
      <c r="E103" s="463" t="s">
        <v>629</v>
      </c>
      <c r="F103" s="462">
        <v>75.8</v>
      </c>
      <c r="G103" s="462">
        <v>69.6</v>
      </c>
      <c r="H103" s="462">
        <v>27.5</v>
      </c>
      <c r="I103" s="462">
        <v>119</v>
      </c>
      <c r="J103" s="462">
        <v>72.2</v>
      </c>
      <c r="K103" s="462">
        <v>71.6</v>
      </c>
      <c r="L103" s="462">
        <v>90.2</v>
      </c>
      <c r="M103" s="462">
        <v>16.6</v>
      </c>
      <c r="N103" s="462">
        <v>480</v>
      </c>
      <c r="O103" s="462"/>
      <c r="P103" s="8"/>
    </row>
    <row r="104" spans="2:16">
      <c r="B104" s="582" t="str">
        <f>E104</f>
        <v>Kingston University</v>
      </c>
      <c r="C104" s="462">
        <v>98</v>
      </c>
      <c r="D104" s="462">
        <v>92</v>
      </c>
      <c r="E104" s="463" t="s">
        <v>334</v>
      </c>
      <c r="F104" s="462">
        <v>75.4</v>
      </c>
      <c r="G104" s="462">
        <v>72.1</v>
      </c>
      <c r="H104" s="462">
        <v>34.6</v>
      </c>
      <c r="I104" s="462">
        <v>121</v>
      </c>
      <c r="J104" s="462">
        <v>73.2</v>
      </c>
      <c r="K104" s="462">
        <v>70.8</v>
      </c>
      <c r="L104" s="462">
        <v>91.8</v>
      </c>
      <c r="M104" s="462">
        <v>18.1</v>
      </c>
      <c r="N104" s="462">
        <v>479</v>
      </c>
      <c r="O104" s="462"/>
      <c r="P104" s="8"/>
    </row>
    <row r="105" spans="2:16">
      <c r="B105" s="582" t="str">
        <f>E105</f>
        <v>University of Roehampton</v>
      </c>
      <c r="C105" s="462">
        <v>99</v>
      </c>
      <c r="D105" s="462">
        <v>101</v>
      </c>
      <c r="E105" s="463" t="s">
        <v>738</v>
      </c>
      <c r="F105" s="462">
        <v>74.9</v>
      </c>
      <c r="G105" s="462">
        <v>72.4</v>
      </c>
      <c r="H105" s="462">
        <v>45.9</v>
      </c>
      <c r="I105" s="462">
        <v>102</v>
      </c>
      <c r="J105" s="462">
        <v>68.1</v>
      </c>
      <c r="K105" s="462">
        <v>72.2</v>
      </c>
      <c r="L105" s="462">
        <v>89.4</v>
      </c>
      <c r="M105" s="462">
        <v>17.9</v>
      </c>
      <c r="N105" s="462">
        <v>477</v>
      </c>
      <c r="O105" s="462"/>
      <c r="P105" s="8"/>
    </row>
    <row r="106" spans="2:16">
      <c r="B106" s="582" t="str">
        <f>E106</f>
        <v>University of Chester</v>
      </c>
      <c r="C106" s="462">
        <v>100</v>
      </c>
      <c r="D106" s="462">
        <v>97</v>
      </c>
      <c r="E106" s="463" t="s">
        <v>396</v>
      </c>
      <c r="F106" s="462">
        <v>74.4</v>
      </c>
      <c r="G106" s="462">
        <v>65.2</v>
      </c>
      <c r="H106" s="462">
        <v>21.1</v>
      </c>
      <c r="I106" s="462">
        <v>122</v>
      </c>
      <c r="J106" s="462">
        <v>75.1</v>
      </c>
      <c r="K106" s="462">
        <v>76.8</v>
      </c>
      <c r="L106" s="462">
        <v>91</v>
      </c>
      <c r="M106" s="462">
        <v>15.1</v>
      </c>
      <c r="N106" s="462">
        <v>476</v>
      </c>
      <c r="O106" s="462"/>
      <c r="P106" s="8"/>
    </row>
    <row r="107" spans="2:16">
      <c r="B107" s="582" t="str">
        <f>E107</f>
        <v>Leeds Beckett University</v>
      </c>
      <c r="C107" s="462">
        <v>101</v>
      </c>
      <c r="D107" s="462">
        <v>113</v>
      </c>
      <c r="E107" s="463" t="s">
        <v>658</v>
      </c>
      <c r="F107" s="462">
        <v>74.9</v>
      </c>
      <c r="G107" s="462">
        <v>70.8</v>
      </c>
      <c r="H107" s="462">
        <v>26.7</v>
      </c>
      <c r="I107" s="462">
        <v>110</v>
      </c>
      <c r="J107" s="462">
        <v>72.1</v>
      </c>
      <c r="K107" s="462">
        <v>73.5</v>
      </c>
      <c r="L107" s="462">
        <v>90.4</v>
      </c>
      <c r="M107" s="462">
        <v>17.5</v>
      </c>
      <c r="N107" s="462">
        <v>474</v>
      </c>
      <c r="O107" s="462"/>
      <c r="P107" s="8"/>
    </row>
    <row r="108" spans="2:16">
      <c r="B108" s="582" t="str">
        <f>E108</f>
        <v>Teesside University</v>
      </c>
      <c r="C108" s="462">
        <v>102</v>
      </c>
      <c r="D108" s="462">
        <v>86</v>
      </c>
      <c r="E108" s="463" t="s">
        <v>364</v>
      </c>
      <c r="F108" s="462">
        <v>78.3</v>
      </c>
      <c r="G108" s="462">
        <v>73.7</v>
      </c>
      <c r="H108" s="462">
        <v>28</v>
      </c>
      <c r="I108" s="462">
        <v>118</v>
      </c>
      <c r="J108" s="462">
        <v>77.7</v>
      </c>
      <c r="K108" s="462">
        <v>75.3</v>
      </c>
      <c r="L108" s="462">
        <v>86.6</v>
      </c>
      <c r="M108" s="462">
        <v>17.2</v>
      </c>
      <c r="N108" s="462">
        <v>469</v>
      </c>
      <c r="O108" s="462"/>
      <c r="P108" s="8"/>
    </row>
    <row r="109" spans="2:16">
      <c r="B109" s="582" t="str">
        <f>E109</f>
        <v>University of Worcester</v>
      </c>
      <c r="C109" s="462">
        <v>103</v>
      </c>
      <c r="D109" s="462" t="s">
        <v>1285</v>
      </c>
      <c r="E109" s="463" t="s">
        <v>511</v>
      </c>
      <c r="F109" s="462">
        <v>74.2</v>
      </c>
      <c r="G109" s="462">
        <v>71.9</v>
      </c>
      <c r="H109" s="462">
        <v>15.3</v>
      </c>
      <c r="I109" s="462">
        <v>118</v>
      </c>
      <c r="J109" s="462">
        <v>81.3</v>
      </c>
      <c r="K109" s="462">
        <v>65.1</v>
      </c>
      <c r="L109" s="462">
        <v>90.5</v>
      </c>
      <c r="M109" s="462">
        <v>17.2</v>
      </c>
      <c r="N109" s="462">
        <v>463</v>
      </c>
      <c r="O109" s="462"/>
      <c r="P109" s="8"/>
    </row>
    <row r="110" spans="2:16">
      <c r="B110" s="582" t="str">
        <f>E110</f>
        <v>Royal Agricultural University</v>
      </c>
      <c r="C110" s="462">
        <v>104</v>
      </c>
      <c r="D110" s="462">
        <v>102</v>
      </c>
      <c r="E110" s="463" t="s">
        <v>610</v>
      </c>
      <c r="F110" s="462">
        <v>75.8</v>
      </c>
      <c r="G110" s="462">
        <v>78.7</v>
      </c>
      <c r="H110" s="462">
        <v>24.2</v>
      </c>
      <c r="I110" s="462">
        <v>115</v>
      </c>
      <c r="J110" s="462">
        <v>66.2</v>
      </c>
      <c r="K110" s="462">
        <v>68</v>
      </c>
      <c r="L110" s="462">
        <v>93.2</v>
      </c>
      <c r="M110" s="462">
        <v>21.3</v>
      </c>
      <c r="N110" s="462">
        <v>462</v>
      </c>
      <c r="O110" s="462"/>
      <c r="P110" s="8"/>
    </row>
    <row r="111" spans="2:16">
      <c r="B111" s="582" t="str">
        <f>E111</f>
        <v>University of Greenwich</v>
      </c>
      <c r="C111" s="462">
        <v>105</v>
      </c>
      <c r="D111" s="462">
        <v>84</v>
      </c>
      <c r="E111" s="463" t="s">
        <v>484</v>
      </c>
      <c r="F111" s="462">
        <v>76.7</v>
      </c>
      <c r="G111" s="462">
        <v>73.4</v>
      </c>
      <c r="H111" s="462">
        <v>32.9</v>
      </c>
      <c r="I111" s="462">
        <v>118</v>
      </c>
      <c r="J111" s="462">
        <v>74.5</v>
      </c>
      <c r="K111" s="462">
        <v>70.8</v>
      </c>
      <c r="L111" s="462">
        <v>90.7</v>
      </c>
      <c r="M111" s="462">
        <v>20.9</v>
      </c>
      <c r="N111" s="462">
        <v>461</v>
      </c>
      <c r="O111" s="462"/>
      <c r="P111" s="8"/>
    </row>
    <row r="112" spans="2:16">
      <c r="B112" s="582" t="str">
        <f>E112</f>
        <v>University of Bolton</v>
      </c>
      <c r="C112" s="462" t="s">
        <v>1284</v>
      </c>
      <c r="D112" s="462">
        <v>124</v>
      </c>
      <c r="E112" s="463" t="s">
        <v>512</v>
      </c>
      <c r="F112" s="462">
        <v>80.8</v>
      </c>
      <c r="G112" s="462">
        <v>76.8</v>
      </c>
      <c r="H112" s="462">
        <v>10.6</v>
      </c>
      <c r="I112" s="462">
        <v>117</v>
      </c>
      <c r="J112" s="462">
        <v>73</v>
      </c>
      <c r="K112" s="462">
        <v>69.7</v>
      </c>
      <c r="L112" s="462">
        <v>86.5</v>
      </c>
      <c r="M112" s="462">
        <v>15.1</v>
      </c>
      <c r="N112" s="462">
        <v>456</v>
      </c>
      <c r="O112" s="462"/>
      <c r="P112" s="8"/>
    </row>
    <row r="113" spans="2:16">
      <c r="B113" s="582" t="str">
        <f>E113</f>
        <v>University of Suffolk</v>
      </c>
      <c r="C113" s="462" t="s">
        <v>1284</v>
      </c>
      <c r="D113" s="462" t="s">
        <v>1552</v>
      </c>
      <c r="E113" s="463" t="s">
        <v>744</v>
      </c>
      <c r="F113" s="462">
        <v>74.4</v>
      </c>
      <c r="G113" s="462">
        <v>66.2</v>
      </c>
      <c r="H113" s="462">
        <v>21.8</v>
      </c>
      <c r="I113" s="462">
        <v>114</v>
      </c>
      <c r="J113" s="462">
        <v>86.2</v>
      </c>
      <c r="K113" s="462">
        <v>71.7</v>
      </c>
      <c r="L113" s="462">
        <v>79.7</v>
      </c>
      <c r="M113" s="462">
        <v>13.1</v>
      </c>
      <c r="N113" s="462">
        <v>456</v>
      </c>
      <c r="O113" s="462"/>
      <c r="P113" s="8"/>
    </row>
    <row r="114" spans="2:16">
      <c r="B114" s="582" t="str">
        <f>E114</f>
        <v>University of Bradford</v>
      </c>
      <c r="C114" s="462">
        <v>108</v>
      </c>
      <c r="D114" s="462">
        <v>95</v>
      </c>
      <c r="E114" s="463" t="s">
        <v>502</v>
      </c>
      <c r="F114" s="462">
        <v>70.6</v>
      </c>
      <c r="G114" s="462">
        <v>70.2</v>
      </c>
      <c r="H114" s="462">
        <v>29.9</v>
      </c>
      <c r="I114" s="462">
        <v>126</v>
      </c>
      <c r="J114" s="462">
        <v>79.3</v>
      </c>
      <c r="K114" s="462">
        <v>80.1</v>
      </c>
      <c r="L114" s="462">
        <v>91.2</v>
      </c>
      <c r="M114" s="462">
        <v>20.1</v>
      </c>
      <c r="N114" s="462">
        <v>455</v>
      </c>
      <c r="O114" s="462"/>
      <c r="P114" s="8"/>
    </row>
    <row r="115" spans="2:16">
      <c r="B115" s="582" t="str">
        <f>E115</f>
        <v>Solent University</v>
      </c>
      <c r="C115" s="462">
        <v>109</v>
      </c>
      <c r="D115" s="462">
        <v>114</v>
      </c>
      <c r="E115" s="463" t="s">
        <v>950</v>
      </c>
      <c r="F115" s="462">
        <v>76.8</v>
      </c>
      <c r="G115" s="462">
        <v>71.7</v>
      </c>
      <c r="H115" s="462">
        <v>12.6</v>
      </c>
      <c r="I115" s="462">
        <v>113</v>
      </c>
      <c r="J115" s="462">
        <v>66.8</v>
      </c>
      <c r="K115" s="462">
        <v>72.3</v>
      </c>
      <c r="L115" s="462">
        <v>90.4</v>
      </c>
      <c r="M115" s="462">
        <v>15.3</v>
      </c>
      <c r="N115" s="462">
        <v>454</v>
      </c>
      <c r="O115" s="462"/>
      <c r="P115" s="8"/>
    </row>
    <row r="116" spans="2:16">
      <c r="B116" s="582" t="str">
        <f>E116</f>
        <v>Birmingham City University</v>
      </c>
      <c r="C116" s="462">
        <v>110</v>
      </c>
      <c r="D116" s="462">
        <v>94</v>
      </c>
      <c r="E116" s="463" t="s">
        <v>353</v>
      </c>
      <c r="F116" s="462">
        <v>75.4</v>
      </c>
      <c r="G116" s="462">
        <v>70.3</v>
      </c>
      <c r="H116" s="462">
        <v>29</v>
      </c>
      <c r="I116" s="462">
        <v>123</v>
      </c>
      <c r="J116" s="462">
        <v>73.6</v>
      </c>
      <c r="K116" s="462">
        <v>63.3</v>
      </c>
      <c r="L116" s="462">
        <v>90.6</v>
      </c>
      <c r="M116" s="462">
        <v>17.1</v>
      </c>
      <c r="N116" s="462">
        <v>448</v>
      </c>
      <c r="O116" s="462"/>
      <c r="P116" s="8"/>
    </row>
    <row r="117" spans="2:16">
      <c r="B117" s="582" t="str">
        <f>E117</f>
        <v>University of Central Lancashire</v>
      </c>
      <c r="C117" s="462">
        <v>111</v>
      </c>
      <c r="D117" s="462">
        <v>107</v>
      </c>
      <c r="E117" s="463" t="s">
        <v>479</v>
      </c>
      <c r="F117" s="462">
        <v>74</v>
      </c>
      <c r="G117" s="462">
        <v>68.9</v>
      </c>
      <c r="H117" s="462">
        <v>30.4</v>
      </c>
      <c r="I117" s="462">
        <v>126</v>
      </c>
      <c r="J117" s="462">
        <v>74.4</v>
      </c>
      <c r="K117" s="462">
        <v>67.4</v>
      </c>
      <c r="L117" s="462">
        <v>86.8</v>
      </c>
      <c r="M117" s="462">
        <v>15.6</v>
      </c>
      <c r="N117" s="462">
        <v>440</v>
      </c>
      <c r="O117" s="462"/>
      <c r="P117" s="8"/>
    </row>
    <row r="118" spans="2:16">
      <c r="B118" s="582" t="str">
        <f>E118</f>
        <v>Hartpury University</v>
      </c>
      <c r="C118" s="462" t="s">
        <v>1131</v>
      </c>
      <c r="D118" s="462">
        <v>105</v>
      </c>
      <c r="E118" s="463" t="s">
        <v>996</v>
      </c>
      <c r="F118" s="462">
        <v>82.2</v>
      </c>
      <c r="G118" s="462">
        <v>76.9</v>
      </c>
      <c r="H118" s="462">
        <v>15.8</v>
      </c>
      <c r="I118" s="462">
        <v>124</v>
      </c>
      <c r="J118" s="462">
        <v>62.7</v>
      </c>
      <c r="K118" s="462">
        <v>66.1</v>
      </c>
      <c r="L118" s="462">
        <v>88.9</v>
      </c>
      <c r="M118" s="462">
        <v>16.7</v>
      </c>
      <c r="N118" s="462">
        <v>436</v>
      </c>
      <c r="O118" s="462"/>
      <c r="P118" s="8"/>
    </row>
    <row r="119" spans="2:16">
      <c r="B119" s="582" t="str">
        <f>E119</f>
        <v>University of Gloucestershire</v>
      </c>
      <c r="C119" s="462" t="s">
        <v>1131</v>
      </c>
      <c r="D119" s="462">
        <v>112</v>
      </c>
      <c r="E119" s="463" t="s">
        <v>398</v>
      </c>
      <c r="F119" s="462">
        <v>72.4</v>
      </c>
      <c r="G119" s="462">
        <v>68.6</v>
      </c>
      <c r="H119" s="462">
        <v>21</v>
      </c>
      <c r="I119" s="462">
        <v>118</v>
      </c>
      <c r="J119" s="462">
        <v>72.7</v>
      </c>
      <c r="K119" s="462">
        <v>59</v>
      </c>
      <c r="L119" s="462">
        <v>91.3</v>
      </c>
      <c r="M119" s="462">
        <v>15.4</v>
      </c>
      <c r="N119" s="462">
        <v>436</v>
      </c>
      <c r="O119" s="462"/>
      <c r="P119" s="8"/>
    </row>
    <row r="120" spans="2:16">
      <c r="B120" s="582" t="str">
        <f>E120</f>
        <v>Canterbury Christ Church University</v>
      </c>
      <c r="C120" s="462">
        <v>114</v>
      </c>
      <c r="D120" s="462">
        <v>119</v>
      </c>
      <c r="E120" s="463" t="s">
        <v>376</v>
      </c>
      <c r="F120" s="462">
        <v>74.9</v>
      </c>
      <c r="G120" s="462">
        <v>66.9</v>
      </c>
      <c r="H120" s="462">
        <v>26.1</v>
      </c>
      <c r="I120" s="462">
        <v>102</v>
      </c>
      <c r="J120" s="462">
        <v>76.1</v>
      </c>
      <c r="K120" s="462">
        <v>70.2</v>
      </c>
      <c r="L120" s="462">
        <v>87.6</v>
      </c>
      <c r="M120" s="462">
        <v>16.2</v>
      </c>
      <c r="N120" s="462">
        <v>431</v>
      </c>
      <c r="O120" s="462"/>
      <c r="P120" s="8"/>
    </row>
    <row r="121" spans="2:16">
      <c r="B121" s="582" t="str">
        <f>E121</f>
        <v>Anglia Ruskin University</v>
      </c>
      <c r="C121" s="462">
        <v>115</v>
      </c>
      <c r="D121" s="462">
        <v>109</v>
      </c>
      <c r="E121" s="463" t="s">
        <v>356</v>
      </c>
      <c r="F121" s="462">
        <v>76.8</v>
      </c>
      <c r="G121" s="462">
        <v>71.4</v>
      </c>
      <c r="H121" s="462">
        <v>30.2</v>
      </c>
      <c r="I121" s="462">
        <v>112</v>
      </c>
      <c r="J121" s="462">
        <v>69.3</v>
      </c>
      <c r="K121" s="462">
        <v>72.7</v>
      </c>
      <c r="L121" s="462">
        <v>88</v>
      </c>
      <c r="M121" s="462">
        <v>18.8</v>
      </c>
      <c r="N121" s="462">
        <v>426</v>
      </c>
      <c r="O121" s="462"/>
      <c r="P121" s="8"/>
    </row>
    <row r="122" spans="2:16">
      <c r="B122" s="582" t="str">
        <f>E122</f>
        <v>London South Bank University</v>
      </c>
      <c r="C122" s="462">
        <v>116</v>
      </c>
      <c r="D122" s="462">
        <v>126</v>
      </c>
      <c r="E122" s="463" t="s">
        <v>366</v>
      </c>
      <c r="F122" s="462">
        <v>72.8</v>
      </c>
      <c r="G122" s="462">
        <v>67.9</v>
      </c>
      <c r="H122" s="462">
        <v>28.8</v>
      </c>
      <c r="I122" s="462">
        <v>110</v>
      </c>
      <c r="J122" s="462">
        <v>71.8</v>
      </c>
      <c r="K122" s="462">
        <v>77.9</v>
      </c>
      <c r="L122" s="462">
        <v>88.2</v>
      </c>
      <c r="M122" s="462">
        <v>17.1</v>
      </c>
      <c r="N122" s="462">
        <v>424</v>
      </c>
      <c r="O122" s="462">
        <v>7</v>
      </c>
      <c r="P122" s="8"/>
    </row>
    <row r="123" spans="2:16">
      <c r="B123" s="582" t="str">
        <f>E123</f>
        <v>University of Wales Trinity St David</v>
      </c>
      <c r="C123" s="462">
        <v>117</v>
      </c>
      <c r="D123" s="462">
        <v>104</v>
      </c>
      <c r="E123" s="463" t="s">
        <v>972</v>
      </c>
      <c r="F123" s="462">
        <v>77.8</v>
      </c>
      <c r="G123" s="462">
        <v>71.6</v>
      </c>
      <c r="H123" s="462">
        <v>23.8</v>
      </c>
      <c r="I123" s="462">
        <v>138</v>
      </c>
      <c r="J123" s="462">
        <v>64.7</v>
      </c>
      <c r="K123" s="462">
        <v>70.6</v>
      </c>
      <c r="L123" s="462">
        <v>88.1</v>
      </c>
      <c r="M123" s="462">
        <v>20.3</v>
      </c>
      <c r="N123" s="462">
        <v>420</v>
      </c>
      <c r="O123" s="462"/>
      <c r="P123" s="8"/>
    </row>
    <row r="124" spans="2:16">
      <c r="B124" s="582" t="str">
        <f>E124</f>
        <v>University of Wolverhampton</v>
      </c>
      <c r="C124" s="462">
        <v>118</v>
      </c>
      <c r="D124" s="462">
        <v>127</v>
      </c>
      <c r="E124" s="463" t="s">
        <v>498</v>
      </c>
      <c r="F124" s="462">
        <v>75.8</v>
      </c>
      <c r="G124" s="462">
        <v>71.2</v>
      </c>
      <c r="H124" s="462">
        <v>21.6</v>
      </c>
      <c r="I124" s="462">
        <v>109</v>
      </c>
      <c r="J124" s="462">
        <v>73.5</v>
      </c>
      <c r="K124" s="462">
        <v>71.1</v>
      </c>
      <c r="L124" s="462">
        <v>86</v>
      </c>
      <c r="M124" s="462">
        <v>15.6</v>
      </c>
      <c r="N124" s="462">
        <v>418</v>
      </c>
      <c r="O124" s="462"/>
      <c r="P124" s="8"/>
    </row>
    <row r="125" spans="2:16">
      <c r="B125" s="582" t="str">
        <f>E125</f>
        <v>Brunel University London</v>
      </c>
      <c r="C125" s="462" t="s">
        <v>1286</v>
      </c>
      <c r="D125" s="462" t="s">
        <v>1285</v>
      </c>
      <c r="E125" s="463" t="s">
        <v>654</v>
      </c>
      <c r="F125" s="462">
        <v>68.3</v>
      </c>
      <c r="G125" s="462">
        <v>66.8</v>
      </c>
      <c r="H125" s="462">
        <v>34</v>
      </c>
      <c r="I125" s="462">
        <v>120</v>
      </c>
      <c r="J125" s="462">
        <v>74.8</v>
      </c>
      <c r="K125" s="462">
        <v>68</v>
      </c>
      <c r="L125" s="462">
        <v>92.5</v>
      </c>
      <c r="M125" s="462">
        <v>18.2</v>
      </c>
      <c r="N125" s="462">
        <v>403</v>
      </c>
      <c r="O125" s="462"/>
      <c r="P125" s="8"/>
    </row>
    <row r="126" spans="2:16">
      <c r="B126" s="582" t="str">
        <f>E126</f>
        <v>De Montfort University</v>
      </c>
      <c r="C126" s="462" t="s">
        <v>1286</v>
      </c>
      <c r="D126" s="462" t="s">
        <v>1553</v>
      </c>
      <c r="E126" s="463" t="s">
        <v>363</v>
      </c>
      <c r="F126" s="462">
        <v>70.8</v>
      </c>
      <c r="G126" s="462">
        <v>67.6</v>
      </c>
      <c r="H126" s="462">
        <v>27.4</v>
      </c>
      <c r="I126" s="462">
        <v>108</v>
      </c>
      <c r="J126" s="462">
        <v>72.6</v>
      </c>
      <c r="K126" s="462">
        <v>70.6</v>
      </c>
      <c r="L126" s="462">
        <v>89.8</v>
      </c>
      <c r="M126" s="462">
        <v>18.3</v>
      </c>
      <c r="N126" s="462">
        <v>403</v>
      </c>
      <c r="O126" s="462"/>
      <c r="P126" s="8"/>
    </row>
    <row r="127" spans="2:16">
      <c r="B127" s="582" t="str">
        <f>E127</f>
        <v>Middlesex University</v>
      </c>
      <c r="C127" s="462">
        <v>121</v>
      </c>
      <c r="D127" s="462" t="s">
        <v>1552</v>
      </c>
      <c r="E127" s="463" t="s">
        <v>345</v>
      </c>
      <c r="F127" s="462">
        <v>73.5</v>
      </c>
      <c r="G127" s="462">
        <v>70.2</v>
      </c>
      <c r="H127" s="462">
        <v>30.4</v>
      </c>
      <c r="I127" s="462">
        <v>108</v>
      </c>
      <c r="J127" s="462">
        <v>72.8</v>
      </c>
      <c r="K127" s="462">
        <v>68.5</v>
      </c>
      <c r="L127" s="462">
        <v>86.1</v>
      </c>
      <c r="M127" s="462">
        <v>15.8</v>
      </c>
      <c r="N127" s="462">
        <v>402</v>
      </c>
      <c r="O127" s="462"/>
      <c r="P127" s="8"/>
    </row>
    <row r="128" spans="2:16">
      <c r="B128" s="582" t="str">
        <f>E128</f>
        <v>Wrexham Glyndwr University</v>
      </c>
      <c r="C128" s="462">
        <v>122</v>
      </c>
      <c r="D128" s="462">
        <v>120</v>
      </c>
      <c r="E128" s="463" t="s">
        <v>1034</v>
      </c>
      <c r="F128" s="462">
        <v>81.6</v>
      </c>
      <c r="G128" s="462">
        <v>74.6</v>
      </c>
      <c r="H128" s="462">
        <v>13.3</v>
      </c>
      <c r="I128" s="462">
        <v>118</v>
      </c>
      <c r="J128" s="462">
        <v>62.6</v>
      </c>
      <c r="K128" s="462">
        <v>69</v>
      </c>
      <c r="L128" s="462">
        <v>83.7</v>
      </c>
      <c r="M128" s="462">
        <v>22.4</v>
      </c>
      <c r="N128" s="462">
        <v>401</v>
      </c>
      <c r="O128" s="462"/>
      <c r="P128" s="8"/>
    </row>
    <row r="129" spans="2:16">
      <c r="B129" s="582" t="str">
        <f>E129</f>
        <v>University of Westminster</v>
      </c>
      <c r="C129" s="462">
        <v>123</v>
      </c>
      <c r="D129" s="462" t="s">
        <v>1552</v>
      </c>
      <c r="E129" s="463" t="s">
        <v>491</v>
      </c>
      <c r="F129" s="462">
        <v>70</v>
      </c>
      <c r="G129" s="462">
        <v>70</v>
      </c>
      <c r="H129" s="462">
        <v>39.7</v>
      </c>
      <c r="I129" s="462">
        <v>118</v>
      </c>
      <c r="J129" s="462">
        <v>64.8</v>
      </c>
      <c r="K129" s="462">
        <v>71.2</v>
      </c>
      <c r="L129" s="462">
        <v>89.7</v>
      </c>
      <c r="M129" s="462">
        <v>19.6</v>
      </c>
      <c r="N129" s="462">
        <v>394</v>
      </c>
      <c r="O129" s="462"/>
      <c r="P129" s="8"/>
    </row>
    <row r="130" spans="2:16">
      <c r="B130" s="582" t="str">
        <f>E130</f>
        <v>London Metropolitan University</v>
      </c>
      <c r="C130" s="462">
        <v>124</v>
      </c>
      <c r="D130" s="462">
        <v>128</v>
      </c>
      <c r="E130" s="463" t="s">
        <v>361</v>
      </c>
      <c r="F130" s="462">
        <v>81.4</v>
      </c>
      <c r="G130" s="462">
        <v>77.9</v>
      </c>
      <c r="H130" s="462">
        <v>29.2</v>
      </c>
      <c r="I130" s="462">
        <v>102</v>
      </c>
      <c r="J130" s="462">
        <v>64.6</v>
      </c>
      <c r="K130" s="462">
        <v>74.3</v>
      </c>
      <c r="L130" s="462">
        <v>79.1</v>
      </c>
      <c r="M130" s="462">
        <v>19.3</v>
      </c>
      <c r="N130" s="462">
        <v>389</v>
      </c>
      <c r="O130" s="462"/>
      <c r="P130" s="8"/>
    </row>
    <row r="131" spans="2:16">
      <c r="B131" s="582" t="str">
        <f>E131</f>
        <v>Birmingham Newman University</v>
      </c>
      <c r="C131" s="462">
        <v>125</v>
      </c>
      <c r="D131" s="462">
        <v>118</v>
      </c>
      <c r="E131" s="463" t="s">
        <v>1859</v>
      </c>
      <c r="F131" s="462">
        <v>77.8</v>
      </c>
      <c r="G131" s="462">
        <v>72.4</v>
      </c>
      <c r="H131" s="462">
        <v>13.3</v>
      </c>
      <c r="I131" s="462">
        <v>107</v>
      </c>
      <c r="J131" s="462">
        <v>65.3</v>
      </c>
      <c r="K131" s="462">
        <v>71.2</v>
      </c>
      <c r="L131" s="462">
        <v>87.2</v>
      </c>
      <c r="M131" s="462">
        <v>16.7</v>
      </c>
      <c r="N131" s="462">
        <v>382</v>
      </c>
      <c r="O131" s="462"/>
      <c r="P131" s="8"/>
    </row>
    <row r="132" spans="2:16">
      <c r="B132" s="582" t="str">
        <f>E132</f>
        <v>University of the West of Scotland</v>
      </c>
      <c r="C132" s="462">
        <v>126</v>
      </c>
      <c r="D132" s="462" t="s">
        <v>1553</v>
      </c>
      <c r="E132" s="463" t="s">
        <v>657</v>
      </c>
      <c r="F132" s="462">
        <v>74.9</v>
      </c>
      <c r="G132" s="462">
        <v>67</v>
      </c>
      <c r="H132" s="462">
        <v>19.2</v>
      </c>
      <c r="I132" s="462">
        <v>139</v>
      </c>
      <c r="J132" s="462">
        <v>72.5</v>
      </c>
      <c r="K132" s="462">
        <v>74.6</v>
      </c>
      <c r="L132" s="462">
        <v>84.9</v>
      </c>
      <c r="M132" s="462">
        <v>22.4</v>
      </c>
      <c r="N132" s="462">
        <v>375</v>
      </c>
      <c r="O132" s="462"/>
      <c r="P132" s="8"/>
    </row>
    <row r="133" spans="2:16">
      <c r="B133" s="582" t="str">
        <f>E133</f>
        <v>Buckinghamshire New University</v>
      </c>
      <c r="C133" s="462">
        <v>127</v>
      </c>
      <c r="D133" s="462">
        <v>121</v>
      </c>
      <c r="E133" s="463" t="s">
        <v>402</v>
      </c>
      <c r="F133" s="462">
        <v>81.1</v>
      </c>
      <c r="G133" s="462">
        <v>75.9</v>
      </c>
      <c r="H133" s="462">
        <v>17.6</v>
      </c>
      <c r="I133" s="462">
        <v>109</v>
      </c>
      <c r="J133" s="462">
        <v>67.9</v>
      </c>
      <c r="K133" s="462">
        <v>57.6</v>
      </c>
      <c r="L133" s="462">
        <v>84.7</v>
      </c>
      <c r="M133" s="462">
        <v>16.7</v>
      </c>
      <c r="N133" s="462">
        <v>371</v>
      </c>
      <c r="O133" s="462"/>
      <c r="P133" s="8"/>
    </row>
    <row r="134" spans="2:16">
      <c r="B134" s="582" t="str">
        <f>E134</f>
        <v>University of Northampton</v>
      </c>
      <c r="C134" s="462">
        <v>128</v>
      </c>
      <c r="D134" s="462">
        <v>125</v>
      </c>
      <c r="E134" s="463" t="s">
        <v>509</v>
      </c>
      <c r="F134" s="462">
        <v>74</v>
      </c>
      <c r="G134" s="462">
        <v>69.3</v>
      </c>
      <c r="H134" s="462">
        <v>13.8</v>
      </c>
      <c r="I134" s="462">
        <v>109</v>
      </c>
      <c r="J134" s="462">
        <v>70.5</v>
      </c>
      <c r="K134" s="462">
        <v>66.5</v>
      </c>
      <c r="L134" s="462">
        <v>88.5</v>
      </c>
      <c r="M134" s="462">
        <v>17.4</v>
      </c>
      <c r="N134" s="462">
        <v>360</v>
      </c>
      <c r="O134" s="462"/>
      <c r="P134" s="8"/>
    </row>
    <row r="135" spans="2:16">
      <c r="B135" s="582" t="str">
        <f>E135</f>
        <v>University of Cumbria</v>
      </c>
      <c r="C135" s="462">
        <v>129</v>
      </c>
      <c r="D135" s="462">
        <v>129</v>
      </c>
      <c r="E135" s="463" t="s">
        <v>391</v>
      </c>
      <c r="F135" s="462">
        <v>72.7</v>
      </c>
      <c r="G135" s="462">
        <v>67.5</v>
      </c>
      <c r="H135" s="462">
        <v>13.6</v>
      </c>
      <c r="I135" s="462">
        <v>122</v>
      </c>
      <c r="J135" s="462">
        <v>72.5</v>
      </c>
      <c r="K135" s="462">
        <v>67.4</v>
      </c>
      <c r="L135" s="462">
        <v>88.4</v>
      </c>
      <c r="M135" s="462">
        <v>18.1</v>
      </c>
      <c r="N135" s="462">
        <v>357</v>
      </c>
      <c r="O135" s="462"/>
      <c r="P135" s="8"/>
    </row>
    <row r="136" spans="2:16">
      <c r="B136" s="582" t="str">
        <f>E136</f>
        <v>University of Bedfordshire</v>
      </c>
      <c r="C136" s="462">
        <v>130</v>
      </c>
      <c r="D136" s="462">
        <v>132</v>
      </c>
      <c r="E136" s="463" t="s">
        <v>372</v>
      </c>
      <c r="F136" s="462">
        <v>76.4</v>
      </c>
      <c r="G136" s="462">
        <v>71.5</v>
      </c>
      <c r="H136" s="462">
        <v>30</v>
      </c>
      <c r="I136" s="462">
        <v>108</v>
      </c>
      <c r="J136" s="462">
        <v>67.2</v>
      </c>
      <c r="K136" s="462">
        <v>64.5</v>
      </c>
      <c r="L136" s="462">
        <v>77.3</v>
      </c>
      <c r="M136" s="462">
        <v>24.5</v>
      </c>
      <c r="N136" s="462">
        <v>313</v>
      </c>
      <c r="O136" s="462"/>
      <c r="P136" s="8"/>
    </row>
    <row r="137" spans="2:16">
      <c r="B137" s="582" t="str">
        <f>E137</f>
        <v>University of East London</v>
      </c>
      <c r="C137" s="462">
        <v>131</v>
      </c>
      <c r="D137" s="462">
        <v>131</v>
      </c>
      <c r="E137" s="463" t="s">
        <v>499</v>
      </c>
      <c r="F137" s="462">
        <v>73.6</v>
      </c>
      <c r="G137" s="462">
        <v>69.6</v>
      </c>
      <c r="H137" s="462">
        <v>22.8</v>
      </c>
      <c r="I137" s="462">
        <v>105</v>
      </c>
      <c r="J137" s="462">
        <v>63.8</v>
      </c>
      <c r="K137" s="462">
        <v>74.2</v>
      </c>
      <c r="L137" s="462">
        <v>87.5</v>
      </c>
      <c r="M137" s="462">
        <v>25</v>
      </c>
      <c r="N137" s="462">
        <v>309</v>
      </c>
      <c r="O137" s="462"/>
      <c r="P137" s="8"/>
    </row>
    <row r="138" spans="2:16">
      <c r="B138" s="582"/>
      <c r="C138" s="320"/>
      <c r="D138" s="320"/>
      <c r="E138" s="321"/>
      <c r="F138" s="320"/>
      <c r="G138" s="320"/>
      <c r="H138" s="320"/>
      <c r="I138" s="320"/>
      <c r="J138" s="320"/>
      <c r="K138" s="320"/>
      <c r="L138" s="320"/>
      <c r="M138" s="320"/>
      <c r="N138" s="320"/>
      <c r="O138" s="320"/>
      <c r="P138" s="8"/>
    </row>
    <row r="139" spans="2:16">
      <c r="B139" s="7"/>
      <c r="C139" s="209" t="s">
        <v>551</v>
      </c>
      <c r="D139" s="320"/>
      <c r="E139" s="321"/>
      <c r="F139" s="320"/>
      <c r="G139" s="185"/>
      <c r="H139" s="185"/>
      <c r="I139" s="185"/>
      <c r="J139" s="185"/>
      <c r="K139" s="185"/>
      <c r="L139" s="185"/>
      <c r="M139" s="185"/>
      <c r="N139" s="185"/>
      <c r="P139" s="8"/>
    </row>
    <row r="140" spans="2:16">
      <c r="B140" s="7"/>
      <c r="C140" s="377" t="s">
        <v>1836</v>
      </c>
      <c r="D140" s="320"/>
      <c r="E140" s="321"/>
      <c r="F140" s="320"/>
      <c r="G140" s="185"/>
      <c r="H140" s="185"/>
      <c r="I140" s="185"/>
      <c r="J140" s="185"/>
      <c r="K140" s="185"/>
      <c r="L140" s="185"/>
      <c r="M140" s="185"/>
      <c r="N140" s="185"/>
      <c r="P140" s="8"/>
    </row>
    <row r="141" spans="2:16" ht="17.25" thickBot="1">
      <c r="B141" s="72"/>
      <c r="C141" s="322"/>
      <c r="D141" s="322"/>
      <c r="E141" s="323"/>
      <c r="F141" s="322"/>
      <c r="G141" s="219"/>
      <c r="H141" s="219"/>
      <c r="I141" s="219"/>
      <c r="J141" s="219"/>
      <c r="K141" s="219"/>
      <c r="L141" s="219"/>
      <c r="M141" s="219"/>
      <c r="N141" s="219"/>
      <c r="O141" s="219"/>
      <c r="P141" s="10"/>
    </row>
    <row r="142" spans="1:17" s="212" customFormat="1" customHeight="1">
      <c r="A142" s="141"/>
      <c r="C142" s="141"/>
      <c r="D142" s="185"/>
      <c r="E142" s="141"/>
      <c r="F142" s="185"/>
      <c r="G142" s="185"/>
      <c r="H142" s="185"/>
      <c r="I142" s="185"/>
      <c r="J142" s="185"/>
      <c r="K142" s="185"/>
      <c r="L142" s="185"/>
      <c r="M142" s="185"/>
      <c r="N142" s="185"/>
      <c r="O142" s="185"/>
      <c r="Q142" s="185"/>
    </row>
    <row r="143" spans="3:3">
      <c r="C143" s="213" t="s">
        <v>975</v>
      </c>
    </row>
    <row r="144" spans="3:3">
      <c r="C144" s="141"/>
    </row>
    <row r="145" spans="3:3">
      <c r="C145" s="213" t="s">
        <v>976</v>
      </c>
    </row>
    <row r="146" spans="1:17" s="520" customFormat="1" ht="48" customHeight="1">
      <c r="A146" s="1"/>
      <c r="B146" s="1"/>
      <c r="C146" s="905" t="s">
        <v>1864</v>
      </c>
      <c r="D146" s="905"/>
      <c r="E146" s="905"/>
      <c r="F146" s="905"/>
      <c r="G146" s="905"/>
      <c r="H146" s="905"/>
      <c r="I146" s="905"/>
      <c r="J146" s="905"/>
      <c r="K146" s="905"/>
      <c r="L146" s="905"/>
      <c r="M146" s="905"/>
      <c r="N146" s="905"/>
      <c r="O146" s="905"/>
      <c r="P146" s="905"/>
      <c r="Q146" s="1"/>
    </row>
    <row r="147" spans="3:3">
      <c r="C147" s="141" t="s">
        <v>1865</v>
      </c>
    </row>
    <row r="148" spans="3:3">
      <c r="C148" s="141"/>
    </row>
    <row r="149" spans="3:3">
      <c r="C149" s="213" t="s">
        <v>977</v>
      </c>
    </row>
    <row r="150" spans="3:16" ht="67.5" customHeight="1">
      <c r="C150" s="905" t="s">
        <v>1866</v>
      </c>
      <c r="D150" s="905"/>
      <c r="E150" s="905"/>
      <c r="F150" s="905"/>
      <c r="G150" s="905"/>
      <c r="H150" s="905"/>
      <c r="I150" s="905"/>
      <c r="J150" s="905"/>
      <c r="K150" s="905"/>
      <c r="L150" s="905"/>
      <c r="M150" s="905"/>
      <c r="N150" s="905"/>
      <c r="O150" s="905"/>
      <c r="P150" s="905"/>
    </row>
    <row r="151" spans="3:16">
      <c r="C151" s="905" t="s">
        <v>1867</v>
      </c>
      <c r="D151" s="905"/>
      <c r="E151" s="905"/>
      <c r="F151" s="905"/>
      <c r="G151" s="905"/>
      <c r="H151" s="905"/>
      <c r="I151" s="905"/>
      <c r="J151" s="905"/>
      <c r="K151" s="905"/>
      <c r="L151" s="905"/>
      <c r="M151" s="905"/>
      <c r="N151" s="905"/>
      <c r="O151" s="905"/>
      <c r="P151" s="905"/>
    </row>
    <row r="152" spans="3:3">
      <c r="C152" s="213"/>
    </row>
    <row r="153" spans="3:3">
      <c r="C153" s="213" t="s">
        <v>694</v>
      </c>
    </row>
    <row r="154" spans="3:16" ht="84.75" customHeight="1">
      <c r="C154" s="905" t="s">
        <v>1868</v>
      </c>
      <c r="D154" s="218"/>
      <c r="E154" s="218"/>
      <c r="F154" s="218"/>
      <c r="G154" s="218"/>
      <c r="H154" s="218"/>
      <c r="I154" s="218"/>
      <c r="J154" s="218"/>
      <c r="K154" s="218"/>
      <c r="L154" s="218"/>
      <c r="M154" s="218"/>
      <c r="N154" s="218"/>
      <c r="O154" s="218"/>
      <c r="P154" s="218"/>
    </row>
    <row r="155" spans="3:3">
      <c r="C155" s="141" t="s">
        <v>1869</v>
      </c>
    </row>
    <row r="156" spans="3:3">
      <c r="C156" s="141"/>
    </row>
    <row r="157" spans="3:3">
      <c r="C157" s="213" t="s">
        <v>616</v>
      </c>
    </row>
    <row r="158" spans="3:16" ht="31.5" customHeight="1">
      <c r="C158" s="905" t="s">
        <v>1870</v>
      </c>
      <c r="D158" s="905"/>
      <c r="E158" s="905"/>
      <c r="F158" s="905"/>
      <c r="G158" s="905"/>
      <c r="H158" s="905"/>
      <c r="I158" s="905"/>
      <c r="J158" s="905"/>
      <c r="K158" s="905"/>
      <c r="L158" s="905"/>
      <c r="M158" s="905"/>
      <c r="N158" s="905"/>
      <c r="O158" s="905"/>
      <c r="P158" s="905"/>
    </row>
    <row r="159" spans="3:3">
      <c r="C159" s="627" t="s">
        <v>1871</v>
      </c>
    </row>
    <row r="160" spans="3:3">
      <c r="C160" s="141"/>
    </row>
    <row r="161" spans="3:3">
      <c r="C161" s="213" t="s">
        <v>618</v>
      </c>
    </row>
    <row r="162" spans="3:16" ht="34.5" customHeight="1">
      <c r="C162" s="905" t="s">
        <v>1872</v>
      </c>
      <c r="D162" s="905"/>
      <c r="E162" s="905"/>
      <c r="F162" s="905"/>
      <c r="G162" s="905"/>
      <c r="H162" s="905"/>
      <c r="I162" s="905"/>
      <c r="J162" s="905"/>
      <c r="K162" s="905"/>
      <c r="L162" s="905"/>
      <c r="M162" s="905"/>
      <c r="N162" s="905"/>
      <c r="O162" s="905"/>
      <c r="P162" s="905"/>
    </row>
    <row r="163" spans="3:3">
      <c r="C163" s="857" t="s">
        <v>1873</v>
      </c>
    </row>
    <row r="164" spans="3:3">
      <c r="C164" s="141"/>
    </row>
    <row r="165" spans="3:3">
      <c r="C165" s="141"/>
    </row>
    <row r="166" spans="3:3">
      <c r="C166" s="213" t="s">
        <v>762</v>
      </c>
    </row>
    <row r="167" spans="3:16" ht="32.25" customHeight="1">
      <c r="C167" s="905" t="s">
        <v>1874</v>
      </c>
      <c r="D167" s="905"/>
      <c r="E167" s="905"/>
      <c r="F167" s="905"/>
      <c r="G167" s="905"/>
      <c r="H167" s="905"/>
      <c r="I167" s="905"/>
      <c r="J167" s="905"/>
      <c r="K167" s="905"/>
      <c r="L167" s="905"/>
      <c r="M167" s="905"/>
      <c r="N167" s="905"/>
      <c r="O167" s="905"/>
      <c r="P167" s="905"/>
    </row>
    <row r="168" spans="3:3">
      <c r="C168" s="857" t="s">
        <v>1875</v>
      </c>
    </row>
    <row r="169" spans="3:3">
      <c r="C169" s="141"/>
    </row>
    <row r="170" spans="3:3">
      <c r="C170" s="213" t="s">
        <v>763</v>
      </c>
    </row>
    <row r="171" spans="3:16" ht="32.25" customHeight="1">
      <c r="C171" s="905" t="s">
        <v>1876</v>
      </c>
      <c r="D171" s="905"/>
      <c r="E171" s="905"/>
      <c r="F171" s="905"/>
      <c r="G171" s="905"/>
      <c r="H171" s="905"/>
      <c r="I171" s="905"/>
      <c r="J171" s="905"/>
      <c r="K171" s="905"/>
      <c r="L171" s="905"/>
      <c r="M171" s="905"/>
      <c r="N171" s="905"/>
      <c r="O171" s="905"/>
      <c r="P171" s="905"/>
    </row>
    <row r="172" spans="3:3">
      <c r="C172" s="857" t="s">
        <v>1877</v>
      </c>
    </row>
    <row r="173" spans="3:3">
      <c r="C173" s="213"/>
    </row>
    <row r="174" spans="3:3">
      <c r="C174" s="213" t="s">
        <v>753</v>
      </c>
    </row>
    <row r="175" spans="3:16" ht="51" customHeight="1">
      <c r="C175" s="905" t="s">
        <v>1878</v>
      </c>
      <c r="D175" s="905"/>
      <c r="E175" s="905"/>
      <c r="F175" s="905"/>
      <c r="G175" s="905"/>
      <c r="H175" s="905"/>
      <c r="I175" s="905"/>
      <c r="J175" s="905"/>
      <c r="K175" s="905"/>
      <c r="L175" s="905"/>
      <c r="M175" s="905"/>
      <c r="N175" s="905"/>
      <c r="O175" s="905"/>
      <c r="P175" s="905"/>
    </row>
    <row r="176" spans="3:3">
      <c r="C176" s="857" t="s">
        <v>1879</v>
      </c>
    </row>
    <row r="177" spans="3:3">
      <c r="C177" s="141"/>
    </row>
    <row r="178" spans="3:3">
      <c r="C178" s="141"/>
    </row>
    <row r="179" spans="3:15" hidden="1">
      <c r="C179" s="213">
        <f>C72</f>
        <v>66</v>
      </c>
      <c r="D179" s="213">
        <f>D72</f>
        <v>69</v>
      </c>
      <c r="E179" s="213" t="str">
        <f>E72</f>
        <v>City, University of London</v>
      </c>
      <c r="F179" s="213">
        <f>F72</f>
        <v>67.5</v>
      </c>
      <c r="G179" s="213">
        <f>G72</f>
        <v>66.7</v>
      </c>
      <c r="H179" s="213">
        <f>H72</f>
        <v>51.5</v>
      </c>
      <c r="I179" s="213">
        <f>I72</f>
        <v>134</v>
      </c>
      <c r="J179" s="213">
        <f>J72</f>
        <v>81.1</v>
      </c>
      <c r="K179" s="213">
        <f>K72</f>
        <v>82.6</v>
      </c>
      <c r="L179" s="213">
        <f>L72</f>
        <v>92.4</v>
      </c>
      <c r="M179" s="213">
        <f>M72</f>
        <v>18.2</v>
      </c>
      <c r="N179" s="213">
        <f>N72</f>
        <v>568</v>
      </c>
      <c r="O179" s="213">
        <f>O72</f>
        <v>0</v>
      </c>
    </row>
    <row r="180" spans="3:15" hidden="1">
      <c r="C180" s="141">
        <f>C85</f>
        <v>79</v>
      </c>
      <c r="D180" s="141" t="str">
        <f>D85</f>
        <v>82=</v>
      </c>
      <c r="E180" s="141" t="str">
        <f>E85</f>
        <v>St George's, University of London</v>
      </c>
      <c r="F180" s="141">
        <f>F85</f>
        <v>65.6</v>
      </c>
      <c r="G180" s="141">
        <f>G85</f>
        <v>60.9</v>
      </c>
      <c r="H180" s="141">
        <f>H85</f>
        <v>48.8</v>
      </c>
      <c r="I180" s="141">
        <f>I85</f>
        <v>146</v>
      </c>
      <c r="J180" s="141">
        <f>J85</f>
        <v>93.6</v>
      </c>
      <c r="K180" s="141">
        <f>K85</f>
        <v>84.2</v>
      </c>
      <c r="L180" s="141">
        <f>L85</f>
        <v>95</v>
      </c>
      <c r="M180" s="141">
        <f>M85</f>
        <v>14.2</v>
      </c>
      <c r="N180" s="141">
        <f>N85</f>
        <v>516</v>
      </c>
      <c r="O180" s="141">
        <f>O85</f>
        <v>6</v>
      </c>
    </row>
    <row r="181" spans="3:3" hidden="1">
      <c r="C181" s="141"/>
    </row>
    <row r="182" spans="3:3" hidden="1">
      <c r="C182" s="141" t="s">
        <v>2020</v>
      </c>
    </row>
    <row r="183" spans="3:3">
      <c r="C183" s="141"/>
    </row>
    <row r="184" spans="3:3">
      <c r="C184" s="213"/>
    </row>
    <row r="185" spans="3:3">
      <c r="C185" s="141"/>
    </row>
    <row r="186" spans="3:3">
      <c r="C186" s="141"/>
    </row>
  </sheetData>
  <autoFilter ref="C6:O137"/>
  <mergeCells count="11">
    <mergeCell ref="C3:O3"/>
    <mergeCell ref="C4:H4"/>
    <mergeCell ref="C162:P162"/>
    <mergeCell ref="C171:P171"/>
    <mergeCell ref="C175:P175"/>
    <mergeCell ref="C167:P167"/>
    <mergeCell ref="C146:P146"/>
    <mergeCell ref="C151:P151"/>
    <mergeCell ref="C150:P150"/>
    <mergeCell ref="C154:P154"/>
    <mergeCell ref="C158:P158"/>
  </mergeCells>
  <hyperlinks>
    <hyperlink ref="C5"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3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6" tint="0.59999389629810485"/>
  </sheetPr>
  <dimension ref="A1:V270"/>
  <sheetViews>
    <sheetView topLeftCell="A1" zoomScale="85" view="normal" workbookViewId="0">
      <pane ySplit="6" topLeftCell="A7" activePane="bottomLeft" state="frozen"/>
      <selection pane="bottomLeft" activeCell="D28" sqref="D28"/>
    </sheetView>
  </sheetViews>
  <sheetFormatPr defaultColWidth="9.28515625" defaultRowHeight="16.5"/>
  <cols>
    <col min="1" max="1" width="8.5703125" style="1" customWidth="1"/>
    <col min="2" max="2" width="2.7109375" style="1" customWidth="1"/>
    <col min="3" max="3" width="9.27734375" style="2" customWidth="1"/>
    <col min="4" max="4" width="42.5703125" style="2" bestFit="1" customWidth="1"/>
    <col min="5" max="5" width="12.84765625" style="1" customWidth="1"/>
    <col min="6" max="6" width="11.5703125" style="2" customWidth="1"/>
    <col min="7" max="9" width="11.27734375" style="2" customWidth="1"/>
    <col min="10" max="10" width="9.7109375" style="2" customWidth="1"/>
    <col min="11" max="11" width="11" style="2" customWidth="1"/>
    <col min="12" max="12" width="10.7109375" style="2" customWidth="1"/>
    <col min="13" max="13" width="11" style="2" customWidth="1"/>
    <col min="14" max="18" width="9.7109375" style="2" customWidth="1"/>
    <col min="19" max="19" width="15" style="185" customWidth="1"/>
    <col min="20" max="20" width="2.7109375" style="1" customWidth="1"/>
    <col min="21" max="21" width="9.27734375" style="1" customWidth="1"/>
    <col min="22" max="16384" width="9.27734375" style="3" customWidth="1"/>
  </cols>
  <sheetData>
    <row r="1" ht="15" customHeight="1" thickBot="1"/>
    <row r="2" spans="2:19">
      <c r="B2" s="4"/>
      <c r="C2" s="11"/>
      <c r="D2" s="11"/>
      <c r="E2" s="5"/>
      <c r="F2" s="11"/>
      <c r="G2" s="11"/>
      <c r="H2" s="11"/>
      <c r="I2" s="11"/>
      <c r="J2" s="11"/>
      <c r="K2" s="11"/>
      <c r="L2" s="11"/>
      <c r="M2" s="11"/>
      <c r="N2" s="11"/>
      <c r="O2" s="11"/>
      <c r="P2" s="11"/>
      <c r="Q2" s="11"/>
      <c r="R2" s="11"/>
      <c r="S2" s="6"/>
    </row>
    <row r="3" spans="2:19">
      <c r="B3" s="7"/>
      <c r="C3" s="279" t="s">
        <v>1906</v>
      </c>
      <c r="D3" s="279"/>
      <c r="E3" s="279"/>
      <c r="F3" s="279"/>
      <c r="G3" s="279"/>
      <c r="H3" s="279"/>
      <c r="I3" s="279"/>
      <c r="J3" s="279"/>
      <c r="K3" s="279"/>
      <c r="L3" s="279"/>
      <c r="M3" s="279"/>
      <c r="N3" s="279"/>
      <c r="O3" s="279"/>
      <c r="P3" s="279"/>
      <c r="Q3" s="279"/>
      <c r="R3" s="279"/>
      <c r="S3" s="8"/>
    </row>
    <row r="4" spans="2:22">
      <c r="B4" s="7"/>
      <c r="C4" s="207" t="s">
        <v>1862</v>
      </c>
      <c r="D4" s="207"/>
      <c r="E4" s="207"/>
      <c r="F4" s="207"/>
      <c r="G4" s="207"/>
      <c r="H4" s="207"/>
      <c r="I4" s="185"/>
      <c r="J4" s="185"/>
      <c r="K4" s="185"/>
      <c r="L4" s="185"/>
      <c r="M4" s="185"/>
      <c r="N4" s="185"/>
      <c r="O4" s="185"/>
      <c r="P4" s="185"/>
      <c r="Q4" s="185"/>
      <c r="R4" s="185"/>
      <c r="S4" s="8"/>
      <c r="V4" s="570"/>
    </row>
    <row r="5" spans="2:19" ht="39">
      <c r="B5" s="7"/>
      <c r="C5" s="376" t="s">
        <v>772</v>
      </c>
      <c r="D5" s="185"/>
      <c r="E5" s="141"/>
      <c r="F5" s="185"/>
      <c r="G5" s="185"/>
      <c r="H5" s="185"/>
      <c r="I5" s="185"/>
      <c r="J5" s="185"/>
      <c r="K5" s="185"/>
      <c r="L5" s="185"/>
      <c r="M5" s="185"/>
      <c r="N5" s="185"/>
      <c r="O5" s="185"/>
      <c r="P5" s="185"/>
      <c r="Q5" s="222" t="s">
        <v>605</v>
      </c>
      <c r="S5" s="8"/>
    </row>
    <row r="6" spans="1:21" ht="66">
      <c r="A6" s="29"/>
      <c r="B6" s="34"/>
      <c r="C6" s="217" t="s">
        <v>1850</v>
      </c>
      <c r="D6" s="205" t="s">
        <v>222</v>
      </c>
      <c r="E6" s="858" t="s">
        <v>1908</v>
      </c>
      <c r="F6" s="858" t="s">
        <v>1909</v>
      </c>
      <c r="G6" s="858" t="s">
        <v>1911</v>
      </c>
      <c r="H6" s="858" t="s">
        <v>1910</v>
      </c>
      <c r="I6" s="858" t="s">
        <v>1912</v>
      </c>
      <c r="J6" s="862" t="s">
        <v>1913</v>
      </c>
      <c r="K6" s="858" t="s">
        <v>1914</v>
      </c>
      <c r="L6" s="862" t="s">
        <v>1915</v>
      </c>
      <c r="M6" s="858" t="s">
        <v>1916</v>
      </c>
      <c r="N6" s="858" t="s">
        <v>1917</v>
      </c>
      <c r="O6" s="866" t="s">
        <v>1918</v>
      </c>
      <c r="P6" s="866" t="s">
        <v>1919</v>
      </c>
      <c r="Q6" s="461" t="s">
        <v>1907</v>
      </c>
      <c r="R6" s="217" t="s">
        <v>593</v>
      </c>
      <c r="S6" s="35"/>
      <c r="T6" s="29"/>
      <c r="U6" s="3"/>
    </row>
    <row r="7" spans="2:21">
      <c r="B7" s="582" t="str">
        <f>D7</f>
        <v>Imperial College London</v>
      </c>
      <c r="C7" s="462">
        <v>1</v>
      </c>
      <c r="D7" s="463" t="s">
        <v>238</v>
      </c>
      <c r="E7" s="859">
        <v>0.87</v>
      </c>
      <c r="F7" s="859">
        <v>0.752</v>
      </c>
      <c r="G7" s="859">
        <v>0.805</v>
      </c>
      <c r="H7" s="859">
        <v>0.954</v>
      </c>
      <c r="I7" s="859">
        <v>0.965</v>
      </c>
      <c r="J7" s="863">
        <v>35000</v>
      </c>
      <c r="K7" s="859">
        <v>0.907</v>
      </c>
      <c r="L7" s="863">
        <v>93274</v>
      </c>
      <c r="M7" s="859">
        <v>0.259</v>
      </c>
      <c r="N7" s="859">
        <v>0.933</v>
      </c>
      <c r="O7" s="867">
        <v>198</v>
      </c>
      <c r="P7" s="867">
        <v>11.9</v>
      </c>
      <c r="Q7" s="462">
        <v>837</v>
      </c>
      <c r="R7" s="464"/>
      <c r="S7" s="8"/>
      <c r="U7" s="3"/>
    </row>
    <row r="8" spans="2:21">
      <c r="B8" s="582" t="str">
        <f>D8</f>
        <v>University of Oxford</v>
      </c>
      <c r="C8" s="462">
        <v>2</v>
      </c>
      <c r="D8" s="463" t="s">
        <v>234</v>
      </c>
      <c r="E8" s="859">
        <v>0.87</v>
      </c>
      <c r="F8" s="859">
        <v>0.789</v>
      </c>
      <c r="G8" s="859">
        <v>0.719</v>
      </c>
      <c r="H8" s="859">
        <v>0.978</v>
      </c>
      <c r="I8" s="859">
        <v>0.909</v>
      </c>
      <c r="J8" s="863">
        <v>32000</v>
      </c>
      <c r="K8" s="859">
        <v>0.873</v>
      </c>
      <c r="L8" s="863">
        <v>104770</v>
      </c>
      <c r="M8" s="859">
        <v>0.177</v>
      </c>
      <c r="N8" s="859">
        <v>0.94</v>
      </c>
      <c r="O8" s="867">
        <v>198</v>
      </c>
      <c r="P8" s="867">
        <v>10.3</v>
      </c>
      <c r="Q8" s="462">
        <v>828</v>
      </c>
      <c r="R8" s="464"/>
      <c r="S8" s="8"/>
      <c r="U8" s="3"/>
    </row>
    <row r="9" spans="2:21">
      <c r="B9" s="582" t="str">
        <f>D9</f>
        <v>University of Cambridge</v>
      </c>
      <c r="C9" s="462">
        <v>3</v>
      </c>
      <c r="D9" s="463" t="s">
        <v>236</v>
      </c>
      <c r="E9" s="859">
        <v>0.836</v>
      </c>
      <c r="F9" s="859">
        <v>0.75</v>
      </c>
      <c r="G9" s="859">
        <v>0.717</v>
      </c>
      <c r="H9" s="859">
        <v>0.992</v>
      </c>
      <c r="I9" s="859">
        <v>0.925</v>
      </c>
      <c r="J9" s="863">
        <v>33000</v>
      </c>
      <c r="K9" s="859">
        <v>0.883</v>
      </c>
      <c r="L9" s="863">
        <v>95060</v>
      </c>
      <c r="M9" s="859">
        <v>0.183</v>
      </c>
      <c r="N9" s="859">
        <v>0.916</v>
      </c>
      <c r="O9" s="867">
        <v>204</v>
      </c>
      <c r="P9" s="867">
        <v>11.6</v>
      </c>
      <c r="Q9" s="462">
        <v>816</v>
      </c>
      <c r="R9" s="464"/>
      <c r="S9" s="8"/>
      <c r="U9" s="3"/>
    </row>
    <row r="10" spans="2:21">
      <c r="B10" s="582" t="str">
        <f>D10</f>
        <v>University College London</v>
      </c>
      <c r="C10" s="462">
        <v>4</v>
      </c>
      <c r="D10" s="463" t="s">
        <v>237</v>
      </c>
      <c r="E10" s="859">
        <v>0.816</v>
      </c>
      <c r="F10" s="859">
        <v>0.738</v>
      </c>
      <c r="G10" s="859">
        <v>0.788</v>
      </c>
      <c r="H10" s="859">
        <v>0.967</v>
      </c>
      <c r="I10" s="859">
        <v>0.881</v>
      </c>
      <c r="J10" s="863">
        <v>32000</v>
      </c>
      <c r="K10" s="859">
        <v>0.874</v>
      </c>
      <c r="L10" s="863">
        <v>76237</v>
      </c>
      <c r="M10" s="859">
        <v>0.269</v>
      </c>
      <c r="N10" s="859">
        <v>0.927</v>
      </c>
      <c r="O10" s="867">
        <v>173</v>
      </c>
      <c r="P10" s="867">
        <v>10.9</v>
      </c>
      <c r="Q10" s="462">
        <v>801</v>
      </c>
      <c r="R10" s="464">
        <v>1</v>
      </c>
      <c r="S10" s="8"/>
      <c r="U10" s="3"/>
    </row>
    <row r="11" spans="2:21">
      <c r="B11" s="582" t="str">
        <f>D11</f>
        <v>London School of Economics and Political Science</v>
      </c>
      <c r="C11" s="462">
        <v>5</v>
      </c>
      <c r="D11" s="463" t="s">
        <v>249</v>
      </c>
      <c r="E11" s="859">
        <v>0.826</v>
      </c>
      <c r="F11" s="859">
        <v>0.748</v>
      </c>
      <c r="G11" s="859">
        <v>0.767</v>
      </c>
      <c r="H11" s="859">
        <v>0.988</v>
      </c>
      <c r="I11" s="859">
        <v>0.92</v>
      </c>
      <c r="J11" s="863">
        <v>35000</v>
      </c>
      <c r="K11" s="859">
        <v>0.882</v>
      </c>
      <c r="L11" s="863">
        <v>33381</v>
      </c>
      <c r="M11" s="859">
        <v>0.322</v>
      </c>
      <c r="N11" s="859">
        <v>0.939</v>
      </c>
      <c r="O11" s="867">
        <v>177</v>
      </c>
      <c r="P11" s="867">
        <v>12.8</v>
      </c>
      <c r="Q11" s="462">
        <v>795</v>
      </c>
      <c r="R11" s="464"/>
      <c r="S11" s="8"/>
      <c r="U11" s="3"/>
    </row>
    <row r="12" spans="2:21">
      <c r="B12" s="582" t="str">
        <f>D12</f>
        <v>University of St Andrews</v>
      </c>
      <c r="C12" s="462">
        <v>6</v>
      </c>
      <c r="D12" s="463" t="s">
        <v>538</v>
      </c>
      <c r="E12" s="859">
        <v>0.908</v>
      </c>
      <c r="F12" s="859">
        <v>0.849</v>
      </c>
      <c r="G12" s="859">
        <v>0.847</v>
      </c>
      <c r="H12" s="859">
        <v>0.975</v>
      </c>
      <c r="I12" s="859">
        <v>0.836</v>
      </c>
      <c r="J12" s="863">
        <v>28113</v>
      </c>
      <c r="K12" s="859">
        <v>0.827</v>
      </c>
      <c r="L12" s="863">
        <v>48863</v>
      </c>
      <c r="M12" s="859">
        <v>0.191</v>
      </c>
      <c r="N12" s="859">
        <v>0.934</v>
      </c>
      <c r="O12" s="867">
        <v>210</v>
      </c>
      <c r="P12" s="867">
        <v>11.9</v>
      </c>
      <c r="Q12" s="462">
        <v>793</v>
      </c>
      <c r="R12" s="462"/>
      <c r="S12" s="8"/>
      <c r="U12" s="3"/>
    </row>
    <row r="13" spans="2:21">
      <c r="B13" s="582" t="str">
        <f>D13</f>
        <v>University of Warwick</v>
      </c>
      <c r="C13" s="462">
        <v>7</v>
      </c>
      <c r="D13" s="463" t="s">
        <v>248</v>
      </c>
      <c r="E13" s="859">
        <v>0.852</v>
      </c>
      <c r="F13" s="859">
        <v>0.797</v>
      </c>
      <c r="G13" s="859">
        <v>0.808</v>
      </c>
      <c r="H13" s="859">
        <v>0.956</v>
      </c>
      <c r="I13" s="859">
        <v>0.868</v>
      </c>
      <c r="J13" s="863">
        <v>30500</v>
      </c>
      <c r="K13" s="859">
        <v>0.856</v>
      </c>
      <c r="L13" s="863">
        <v>69612</v>
      </c>
      <c r="M13" s="859">
        <v>0.317</v>
      </c>
      <c r="N13" s="859">
        <v>0.858</v>
      </c>
      <c r="O13" s="867">
        <v>166</v>
      </c>
      <c r="P13" s="867">
        <v>13.9</v>
      </c>
      <c r="Q13" s="462">
        <v>787</v>
      </c>
      <c r="R13" s="462"/>
      <c r="S13" s="8"/>
      <c r="U13" s="3"/>
    </row>
    <row r="14" spans="2:21">
      <c r="B14" s="582" t="str">
        <f>D14</f>
        <v>University of Strathclyde</v>
      </c>
      <c r="C14" s="462">
        <v>8</v>
      </c>
      <c r="D14" s="463" t="s">
        <v>542</v>
      </c>
      <c r="E14" s="859">
        <v>0.859</v>
      </c>
      <c r="F14" s="859">
        <v>0.782</v>
      </c>
      <c r="G14" s="859">
        <v>0.792</v>
      </c>
      <c r="H14" s="859">
        <v>0.943</v>
      </c>
      <c r="I14" s="859">
        <v>0.831</v>
      </c>
      <c r="J14" s="863">
        <v>28000</v>
      </c>
      <c r="K14" s="859">
        <v>0.823</v>
      </c>
      <c r="L14" s="863">
        <v>82077</v>
      </c>
      <c r="M14" s="859">
        <v>0.381</v>
      </c>
      <c r="N14" s="859">
        <v>0.766</v>
      </c>
      <c r="O14" s="867">
        <v>198</v>
      </c>
      <c r="P14" s="867">
        <v>18.8</v>
      </c>
      <c r="Q14" s="462">
        <v>773</v>
      </c>
      <c r="R14" s="462"/>
      <c r="S14" s="8"/>
      <c r="U14" s="3"/>
    </row>
    <row r="15" spans="2:21">
      <c r="B15" s="582" t="str">
        <f>D15</f>
        <v>King's College London</v>
      </c>
      <c r="C15" s="462">
        <v>9</v>
      </c>
      <c r="D15" s="463" t="s">
        <v>240</v>
      </c>
      <c r="E15" s="859">
        <v>0.802</v>
      </c>
      <c r="F15" s="859">
        <v>0.714</v>
      </c>
      <c r="G15" s="859">
        <v>0.73</v>
      </c>
      <c r="H15" s="859">
        <v>0.943</v>
      </c>
      <c r="I15" s="859">
        <v>0.866</v>
      </c>
      <c r="J15" s="863">
        <v>30543</v>
      </c>
      <c r="K15" s="859">
        <v>0.864</v>
      </c>
      <c r="L15" s="863">
        <v>58201</v>
      </c>
      <c r="M15" s="859">
        <v>0.392</v>
      </c>
      <c r="N15" s="859">
        <v>0.889</v>
      </c>
      <c r="O15" s="867">
        <v>154</v>
      </c>
      <c r="P15" s="867">
        <v>14</v>
      </c>
      <c r="Q15" s="462">
        <v>772</v>
      </c>
      <c r="R15" s="462">
        <v>2</v>
      </c>
      <c r="S15" s="8"/>
      <c r="U15" s="3"/>
    </row>
    <row r="16" spans="2:21">
      <c r="B16" s="582" t="str">
        <f>D16</f>
        <v>University of Bath</v>
      </c>
      <c r="C16" s="462">
        <v>10</v>
      </c>
      <c r="D16" s="463" t="s">
        <v>483</v>
      </c>
      <c r="E16" s="859">
        <v>0.864</v>
      </c>
      <c r="F16" s="859">
        <v>0.792</v>
      </c>
      <c r="G16" s="859">
        <v>0.821</v>
      </c>
      <c r="H16" s="859">
        <v>0.975</v>
      </c>
      <c r="I16" s="859">
        <v>0.911</v>
      </c>
      <c r="J16" s="863">
        <v>30000</v>
      </c>
      <c r="K16" s="859">
        <v>0.829</v>
      </c>
      <c r="L16" s="863">
        <v>37519</v>
      </c>
      <c r="M16" s="859">
        <v>0.233</v>
      </c>
      <c r="N16" s="859">
        <v>0.909</v>
      </c>
      <c r="O16" s="867">
        <v>164</v>
      </c>
      <c r="P16" s="867">
        <v>15.3</v>
      </c>
      <c r="Q16" s="462">
        <v>771</v>
      </c>
      <c r="R16" s="462"/>
      <c r="S16" s="8"/>
      <c r="U16" s="3"/>
    </row>
    <row r="17" spans="2:21">
      <c r="B17" s="582" t="str">
        <f>D17</f>
        <v>University of Sheffield</v>
      </c>
      <c r="C17" s="462">
        <v>11</v>
      </c>
      <c r="D17" s="463" t="s">
        <v>244</v>
      </c>
      <c r="E17" s="859">
        <v>0.843</v>
      </c>
      <c r="F17" s="859">
        <v>0.803</v>
      </c>
      <c r="G17" s="859">
        <v>0.817</v>
      </c>
      <c r="H17" s="859">
        <v>0.958</v>
      </c>
      <c r="I17" s="859">
        <v>0.801</v>
      </c>
      <c r="J17" s="863">
        <v>27500</v>
      </c>
      <c r="K17" s="859">
        <v>0.849</v>
      </c>
      <c r="L17" s="863">
        <v>71498</v>
      </c>
      <c r="M17" s="859">
        <v>0.325</v>
      </c>
      <c r="N17" s="859">
        <v>0.865</v>
      </c>
      <c r="O17" s="867">
        <v>151</v>
      </c>
      <c r="P17" s="867">
        <v>14.4</v>
      </c>
      <c r="Q17" s="462">
        <v>770</v>
      </c>
      <c r="R17" s="462"/>
      <c r="S17" s="8"/>
      <c r="U17" s="3"/>
    </row>
    <row r="18" spans="2:21">
      <c r="B18" s="582" t="str">
        <f>D18</f>
        <v>University of Bristol</v>
      </c>
      <c r="C18" s="462">
        <v>12</v>
      </c>
      <c r="D18" s="463" t="s">
        <v>243</v>
      </c>
      <c r="E18" s="859">
        <v>0.813</v>
      </c>
      <c r="F18" s="859">
        <v>0.731</v>
      </c>
      <c r="G18" s="859">
        <v>0.748</v>
      </c>
      <c r="H18" s="859">
        <v>0.969</v>
      </c>
      <c r="I18" s="859">
        <v>0.839</v>
      </c>
      <c r="J18" s="863">
        <v>30000</v>
      </c>
      <c r="K18" s="859">
        <v>0.877</v>
      </c>
      <c r="L18" s="863">
        <v>68489</v>
      </c>
      <c r="M18" s="859">
        <v>0.249</v>
      </c>
      <c r="N18" s="859">
        <v>0.893</v>
      </c>
      <c r="O18" s="867">
        <v>164</v>
      </c>
      <c r="P18" s="867">
        <v>13.9</v>
      </c>
      <c r="Q18" s="462">
        <v>768</v>
      </c>
      <c r="R18" s="462"/>
      <c r="S18" s="8"/>
      <c r="U18" s="3"/>
    </row>
    <row r="19" spans="2:21">
      <c r="B19" s="582" t="str">
        <f>D19</f>
        <v>Loughborough University</v>
      </c>
      <c r="C19" s="462">
        <v>13</v>
      </c>
      <c r="D19" s="463" t="s">
        <v>326</v>
      </c>
      <c r="E19" s="859">
        <v>0.868</v>
      </c>
      <c r="F19" s="859">
        <v>0.812</v>
      </c>
      <c r="G19" s="859">
        <v>0.85</v>
      </c>
      <c r="H19" s="859">
        <v>0.968</v>
      </c>
      <c r="I19" s="859">
        <v>0.852</v>
      </c>
      <c r="J19" s="863">
        <v>28500</v>
      </c>
      <c r="K19" s="859">
        <v>0.825</v>
      </c>
      <c r="L19" s="863">
        <v>35298</v>
      </c>
      <c r="M19" s="859">
        <v>0.313</v>
      </c>
      <c r="N19" s="859">
        <v>0.883</v>
      </c>
      <c r="O19" s="867">
        <v>149</v>
      </c>
      <c r="P19" s="867">
        <v>14.1</v>
      </c>
      <c r="Q19" s="462">
        <v>767</v>
      </c>
      <c r="R19" s="462"/>
      <c r="S19" s="8"/>
      <c r="U19" s="3"/>
    </row>
    <row r="20" spans="2:21">
      <c r="B20" s="582" t="str">
        <f>D20</f>
        <v>University of Surrey</v>
      </c>
      <c r="C20" s="462">
        <v>14</v>
      </c>
      <c r="D20" s="463" t="s">
        <v>497</v>
      </c>
      <c r="E20" s="859">
        <v>0.872</v>
      </c>
      <c r="F20" s="859">
        <v>0.836</v>
      </c>
      <c r="G20" s="859">
        <v>0.845</v>
      </c>
      <c r="H20" s="859">
        <v>0.937</v>
      </c>
      <c r="I20" s="859">
        <v>0.849</v>
      </c>
      <c r="J20" s="863">
        <v>28000</v>
      </c>
      <c r="K20" s="859">
        <v>0.822</v>
      </c>
      <c r="L20" s="863">
        <v>39716</v>
      </c>
      <c r="M20" s="859">
        <v>0.4</v>
      </c>
      <c r="N20" s="859">
        <v>0.792</v>
      </c>
      <c r="O20" s="867">
        <v>139</v>
      </c>
      <c r="P20" s="867">
        <v>14.4</v>
      </c>
      <c r="Q20" s="462">
        <v>763</v>
      </c>
      <c r="R20" s="462"/>
      <c r="S20" s="8"/>
      <c r="U20" s="3"/>
    </row>
    <row r="21" spans="2:21">
      <c r="B21" s="582" t="str">
        <f>D21</f>
        <v>University of Birmingham</v>
      </c>
      <c r="C21" s="462">
        <v>15</v>
      </c>
      <c r="D21" s="463" t="s">
        <v>242</v>
      </c>
      <c r="E21" s="859">
        <v>0.815</v>
      </c>
      <c r="F21" s="859">
        <v>0.73</v>
      </c>
      <c r="G21" s="859">
        <v>0.738</v>
      </c>
      <c r="H21" s="859">
        <v>0.958</v>
      </c>
      <c r="I21" s="859">
        <v>0.819</v>
      </c>
      <c r="J21" s="863">
        <v>28000</v>
      </c>
      <c r="K21" s="859">
        <v>0.859</v>
      </c>
      <c r="L21" s="863">
        <v>70365</v>
      </c>
      <c r="M21" s="859">
        <v>0.343</v>
      </c>
      <c r="N21" s="859">
        <v>0.866</v>
      </c>
      <c r="O21" s="867">
        <v>152</v>
      </c>
      <c r="P21" s="867">
        <v>14.6</v>
      </c>
      <c r="Q21" s="462">
        <v>762</v>
      </c>
      <c r="R21" s="462"/>
      <c r="S21" s="8"/>
      <c r="U21" s="3"/>
    </row>
    <row r="22" spans="2:21">
      <c r="B22" s="582" t="str">
        <f>D22</f>
        <v>University of Glasgow</v>
      </c>
      <c r="C22" s="462">
        <v>16</v>
      </c>
      <c r="D22" s="463" t="s">
        <v>189</v>
      </c>
      <c r="E22" s="859">
        <v>0.829</v>
      </c>
      <c r="F22" s="859">
        <v>0.722</v>
      </c>
      <c r="G22" s="859">
        <v>0.747</v>
      </c>
      <c r="H22" s="859">
        <v>0.959</v>
      </c>
      <c r="I22" s="859">
        <v>0.774</v>
      </c>
      <c r="J22" s="863">
        <v>27040</v>
      </c>
      <c r="K22" s="859">
        <v>0.858</v>
      </c>
      <c r="L22" s="863">
        <v>71707</v>
      </c>
      <c r="M22" s="859">
        <v>0.262</v>
      </c>
      <c r="N22" s="859">
        <v>0.889</v>
      </c>
      <c r="O22" s="867">
        <v>199</v>
      </c>
      <c r="P22" s="867">
        <v>14.4</v>
      </c>
      <c r="Q22" s="462">
        <v>761</v>
      </c>
      <c r="R22" s="462"/>
      <c r="S22" s="8"/>
      <c r="U22" s="3"/>
    </row>
    <row r="23" spans="2:21">
      <c r="B23" s="582" t="str">
        <f>D23</f>
        <v>Queen Mary, University of London</v>
      </c>
      <c r="C23" s="462">
        <v>17</v>
      </c>
      <c r="D23" s="463" t="s">
        <v>476</v>
      </c>
      <c r="E23" s="859">
        <v>0.796</v>
      </c>
      <c r="F23" s="859">
        <v>0.731</v>
      </c>
      <c r="G23" s="859">
        <v>0.743</v>
      </c>
      <c r="H23" s="859">
        <v>0.947</v>
      </c>
      <c r="I23" s="859">
        <v>0.768</v>
      </c>
      <c r="J23" s="863">
        <v>30000</v>
      </c>
      <c r="K23" s="859">
        <v>0.848</v>
      </c>
      <c r="L23" s="863">
        <v>64767</v>
      </c>
      <c r="M23" s="859">
        <v>0.461</v>
      </c>
      <c r="N23" s="859">
        <v>0.882</v>
      </c>
      <c r="O23" s="867">
        <v>143</v>
      </c>
      <c r="P23" s="867">
        <v>15.6</v>
      </c>
      <c r="Q23" s="462">
        <v>760</v>
      </c>
      <c r="R23" s="462">
        <v>3</v>
      </c>
      <c r="S23" s="8"/>
      <c r="U23" s="3"/>
    </row>
    <row r="24" spans="2:21">
      <c r="B24" s="582" t="str">
        <f>D24</f>
        <v>University of Manchester</v>
      </c>
      <c r="C24" s="462">
        <v>18</v>
      </c>
      <c r="D24" s="463" t="s">
        <v>235</v>
      </c>
      <c r="E24" s="859">
        <v>0.791</v>
      </c>
      <c r="F24" s="859">
        <v>0.722</v>
      </c>
      <c r="G24" s="859">
        <v>0.725</v>
      </c>
      <c r="H24" s="859">
        <v>0.962</v>
      </c>
      <c r="I24" s="859">
        <v>0.827</v>
      </c>
      <c r="J24" s="863">
        <v>27000</v>
      </c>
      <c r="K24" s="859">
        <v>0.867</v>
      </c>
      <c r="L24" s="863">
        <v>66888</v>
      </c>
      <c r="M24" s="859">
        <v>0.324</v>
      </c>
      <c r="N24" s="859">
        <v>0.869</v>
      </c>
      <c r="O24" s="867">
        <v>161</v>
      </c>
      <c r="P24" s="867">
        <v>13.9</v>
      </c>
      <c r="Q24" s="462">
        <v>759</v>
      </c>
      <c r="R24" s="462"/>
      <c r="S24" s="8"/>
      <c r="U24" s="3"/>
    </row>
    <row r="25" spans="2:21">
      <c r="B25" s="582" t="str">
        <f>D25</f>
        <v>University of Edinburgh</v>
      </c>
      <c r="C25" s="462" t="s">
        <v>1540</v>
      </c>
      <c r="D25" s="463" t="s">
        <v>188</v>
      </c>
      <c r="E25" s="859">
        <v>0.798</v>
      </c>
      <c r="F25" s="859">
        <v>0.675</v>
      </c>
      <c r="G25" s="859">
        <v>0.724</v>
      </c>
      <c r="H25" s="859">
        <v>0.971</v>
      </c>
      <c r="I25" s="859">
        <v>0.789</v>
      </c>
      <c r="J25" s="863">
        <v>28000</v>
      </c>
      <c r="K25" s="859">
        <v>0.854</v>
      </c>
      <c r="L25" s="863">
        <v>75200</v>
      </c>
      <c r="M25" s="859">
        <v>0.193</v>
      </c>
      <c r="N25" s="859">
        <v>0.921</v>
      </c>
      <c r="O25" s="867">
        <v>187</v>
      </c>
      <c r="P25" s="867">
        <v>12.3</v>
      </c>
      <c r="Q25" s="462">
        <v>758</v>
      </c>
      <c r="R25" s="462"/>
      <c r="S25" s="8"/>
      <c r="U25" s="3"/>
    </row>
    <row r="26" spans="2:21">
      <c r="B26" s="582" t="str">
        <f>D26</f>
        <v>Durham University</v>
      </c>
      <c r="C26" s="462" t="s">
        <v>1540</v>
      </c>
      <c r="D26" s="463" t="s">
        <v>536</v>
      </c>
      <c r="E26" s="859">
        <v>0.828</v>
      </c>
      <c r="F26" s="859">
        <v>0.767</v>
      </c>
      <c r="G26" s="859">
        <v>0.721</v>
      </c>
      <c r="H26" s="859">
        <v>0.973</v>
      </c>
      <c r="I26" s="859">
        <v>0.851</v>
      </c>
      <c r="J26" s="863">
        <v>29680</v>
      </c>
      <c r="K26" s="859">
        <v>0.835</v>
      </c>
      <c r="L26" s="863">
        <v>32039</v>
      </c>
      <c r="M26" s="859">
        <v>0.232</v>
      </c>
      <c r="N26" s="859">
        <v>0.919</v>
      </c>
      <c r="O26" s="867">
        <v>183</v>
      </c>
      <c r="P26" s="867">
        <v>13.5</v>
      </c>
      <c r="Q26" s="462">
        <v>758</v>
      </c>
      <c r="R26" s="462"/>
      <c r="S26" s="8"/>
      <c r="U26" s="3"/>
    </row>
    <row r="27" spans="2:21">
      <c r="B27" s="582" t="str">
        <f>D27</f>
        <v>University of Southampton</v>
      </c>
      <c r="C27" s="462">
        <v>21</v>
      </c>
      <c r="D27" s="463" t="s">
        <v>246</v>
      </c>
      <c r="E27" s="859">
        <v>0.817</v>
      </c>
      <c r="F27" s="859">
        <v>0.757</v>
      </c>
      <c r="G27" s="859">
        <v>0.743</v>
      </c>
      <c r="H27" s="859">
        <v>0.964</v>
      </c>
      <c r="I27" s="859">
        <v>0.816</v>
      </c>
      <c r="J27" s="863">
        <v>28000</v>
      </c>
      <c r="K27" s="859">
        <v>0.853</v>
      </c>
      <c r="L27" s="863">
        <v>53984</v>
      </c>
      <c r="M27" s="859">
        <v>0.321</v>
      </c>
      <c r="N27" s="859">
        <v>0.866</v>
      </c>
      <c r="O27" s="867">
        <v>152</v>
      </c>
      <c r="P27" s="867">
        <v>14</v>
      </c>
      <c r="Q27" s="462">
        <v>756</v>
      </c>
      <c r="R27" s="462">
        <v>4</v>
      </c>
      <c r="S27" s="8"/>
      <c r="U27" s="3"/>
    </row>
    <row r="28" spans="2:21">
      <c r="B28" s="582" t="str">
        <f>D28</f>
        <v>St George's, University of London</v>
      </c>
      <c r="C28" s="457" t="s">
        <v>1920</v>
      </c>
      <c r="D28" s="466" t="s">
        <v>546</v>
      </c>
      <c r="E28" s="861">
        <v>0.798</v>
      </c>
      <c r="F28" s="861">
        <v>0.71</v>
      </c>
      <c r="G28" s="861">
        <v>0.662</v>
      </c>
      <c r="H28" s="861">
        <v>0.941</v>
      </c>
      <c r="I28" s="861">
        <v>0.894</v>
      </c>
      <c r="J28" s="865">
        <v>30000</v>
      </c>
      <c r="K28" s="861">
        <v>0.809</v>
      </c>
      <c r="L28" s="865">
        <v>54493</v>
      </c>
      <c r="M28" s="861">
        <v>0.378</v>
      </c>
      <c r="N28" s="861">
        <v>0.84</v>
      </c>
      <c r="O28" s="869">
        <v>144</v>
      </c>
      <c r="P28" s="869">
        <v>14.2</v>
      </c>
      <c r="Q28" s="465">
        <v>754</v>
      </c>
      <c r="R28" s="465">
        <v>5</v>
      </c>
      <c r="S28" s="8"/>
      <c r="U28" s="3"/>
    </row>
    <row r="29" spans="2:21">
      <c r="B29" s="582" t="str">
        <f>D29</f>
        <v>University of Leeds</v>
      </c>
      <c r="C29" s="462" t="s">
        <v>1920</v>
      </c>
      <c r="D29" s="463" t="s">
        <v>239</v>
      </c>
      <c r="E29" s="859">
        <v>0.789</v>
      </c>
      <c r="F29" s="859">
        <v>0.712</v>
      </c>
      <c r="G29" s="859">
        <v>0.742</v>
      </c>
      <c r="H29" s="859">
        <v>0.958</v>
      </c>
      <c r="I29" s="859">
        <v>0.822</v>
      </c>
      <c r="J29" s="863">
        <v>27500</v>
      </c>
      <c r="K29" s="859">
        <v>0.838</v>
      </c>
      <c r="L29" s="863">
        <v>61348</v>
      </c>
      <c r="M29" s="859">
        <v>0.337</v>
      </c>
      <c r="N29" s="859">
        <v>0.889</v>
      </c>
      <c r="O29" s="867">
        <v>157</v>
      </c>
      <c r="P29" s="867">
        <v>14.4</v>
      </c>
      <c r="Q29" s="462">
        <v>754</v>
      </c>
      <c r="R29" s="462"/>
      <c r="S29" s="8"/>
      <c r="U29" s="3"/>
    </row>
    <row r="30" spans="2:21">
      <c r="B30" s="582" t="str">
        <f>D30</f>
        <v>University of Aberdeen</v>
      </c>
      <c r="C30" s="462">
        <v>24</v>
      </c>
      <c r="D30" s="463" t="s">
        <v>539</v>
      </c>
      <c r="E30" s="859">
        <v>0.867</v>
      </c>
      <c r="F30" s="859">
        <v>0.807</v>
      </c>
      <c r="G30" s="859">
        <v>0.819</v>
      </c>
      <c r="H30" s="859">
        <v>0.958</v>
      </c>
      <c r="I30" s="859">
        <v>0.748</v>
      </c>
      <c r="J30" s="863">
        <v>28000</v>
      </c>
      <c r="K30" s="859">
        <v>0.757</v>
      </c>
      <c r="L30" s="863">
        <v>47285</v>
      </c>
      <c r="M30" s="859">
        <v>0.301</v>
      </c>
      <c r="N30" s="859">
        <v>0.891</v>
      </c>
      <c r="O30" s="867">
        <v>185</v>
      </c>
      <c r="P30" s="867">
        <v>15.1</v>
      </c>
      <c r="Q30" s="462">
        <v>752</v>
      </c>
      <c r="R30" s="462"/>
      <c r="S30" s="8"/>
      <c r="U30" s="3"/>
    </row>
    <row r="31" spans="2:21">
      <c r="B31" s="582" t="str">
        <f>D31</f>
        <v>University of Liverpool</v>
      </c>
      <c r="C31" s="462">
        <v>25</v>
      </c>
      <c r="D31" s="463" t="s">
        <v>245</v>
      </c>
      <c r="E31" s="859">
        <v>0.825</v>
      </c>
      <c r="F31" s="859">
        <v>0.753</v>
      </c>
      <c r="G31" s="859">
        <v>0.789</v>
      </c>
      <c r="H31" s="859">
        <v>0.96</v>
      </c>
      <c r="I31" s="859">
        <v>0.775</v>
      </c>
      <c r="J31" s="863">
        <v>26000</v>
      </c>
      <c r="K31" s="859">
        <v>0.834</v>
      </c>
      <c r="L31" s="863">
        <v>53061</v>
      </c>
      <c r="M31" s="859">
        <v>0.389</v>
      </c>
      <c r="N31" s="859">
        <v>0.855</v>
      </c>
      <c r="O31" s="867">
        <v>140</v>
      </c>
      <c r="P31" s="867">
        <v>13.6</v>
      </c>
      <c r="Q31" s="462">
        <v>751</v>
      </c>
      <c r="R31" s="462"/>
      <c r="S31" s="8"/>
      <c r="U31" s="3"/>
    </row>
    <row r="32" spans="2:21">
      <c r="B32" s="582" t="str">
        <f>D32</f>
        <v>University of Dundee</v>
      </c>
      <c r="C32" s="462">
        <v>26</v>
      </c>
      <c r="D32" s="463" t="s">
        <v>540</v>
      </c>
      <c r="E32" s="859">
        <v>0.807</v>
      </c>
      <c r="F32" s="859">
        <v>0.754</v>
      </c>
      <c r="G32" s="859">
        <v>0.721</v>
      </c>
      <c r="H32" s="859">
        <v>0.934</v>
      </c>
      <c r="I32" s="859">
        <v>0.744</v>
      </c>
      <c r="J32" s="863">
        <v>26100</v>
      </c>
      <c r="K32" s="859">
        <v>0.808</v>
      </c>
      <c r="L32" s="863">
        <v>68695</v>
      </c>
      <c r="M32" s="859">
        <v>0.399</v>
      </c>
      <c r="N32" s="859">
        <v>0.831</v>
      </c>
      <c r="O32" s="867">
        <v>181</v>
      </c>
      <c r="P32" s="867">
        <v>15.4</v>
      </c>
      <c r="Q32" s="462">
        <v>748</v>
      </c>
      <c r="R32" s="462"/>
      <c r="S32" s="8"/>
      <c r="U32" s="3"/>
    </row>
    <row r="33" spans="2:21">
      <c r="B33" s="582" t="str">
        <f>D33</f>
        <v>University of Nottingham</v>
      </c>
      <c r="C33" s="462">
        <v>27</v>
      </c>
      <c r="D33" s="463" t="s">
        <v>241</v>
      </c>
      <c r="E33" s="859">
        <v>0.823</v>
      </c>
      <c r="F33" s="859">
        <v>0.759</v>
      </c>
      <c r="G33" s="859">
        <v>0.758</v>
      </c>
      <c r="H33" s="859">
        <v>0.96</v>
      </c>
      <c r="I33" s="859">
        <v>0.833</v>
      </c>
      <c r="J33" s="863">
        <v>28000</v>
      </c>
      <c r="K33" s="859">
        <v>0.835</v>
      </c>
      <c r="L33" s="863">
        <v>47767</v>
      </c>
      <c r="M33" s="859">
        <v>0.302</v>
      </c>
      <c r="N33" s="859">
        <v>0.862</v>
      </c>
      <c r="O33" s="867">
        <v>146</v>
      </c>
      <c r="P33" s="867">
        <v>15.7</v>
      </c>
      <c r="Q33" s="462">
        <v>747</v>
      </c>
      <c r="R33" s="462">
        <v>6</v>
      </c>
      <c r="S33" s="8"/>
      <c r="U33" s="3"/>
    </row>
    <row r="34" spans="2:21">
      <c r="B34" s="582" t="str">
        <f>D34</f>
        <v>University of Exeter</v>
      </c>
      <c r="C34" s="462">
        <v>28</v>
      </c>
      <c r="D34" s="463" t="s">
        <v>183</v>
      </c>
      <c r="E34" s="859">
        <v>0.83</v>
      </c>
      <c r="F34" s="859">
        <v>0.764</v>
      </c>
      <c r="G34" s="859">
        <v>0.789</v>
      </c>
      <c r="H34" s="859">
        <v>0.966</v>
      </c>
      <c r="I34" s="859">
        <v>0.799</v>
      </c>
      <c r="J34" s="863">
        <v>27675</v>
      </c>
      <c r="K34" s="859">
        <v>0.837</v>
      </c>
      <c r="L34" s="863">
        <v>47137</v>
      </c>
      <c r="M34" s="859">
        <v>0.264</v>
      </c>
      <c r="N34" s="859">
        <v>0.895</v>
      </c>
      <c r="O34" s="867">
        <v>156</v>
      </c>
      <c r="P34" s="867">
        <v>16.1</v>
      </c>
      <c r="Q34" s="462">
        <v>746</v>
      </c>
      <c r="R34" s="462"/>
      <c r="S34" s="8"/>
      <c r="U34" s="3"/>
    </row>
    <row r="35" spans="2:21">
      <c r="B35" s="582" t="str">
        <f>D35</f>
        <v>Lancaster University</v>
      </c>
      <c r="C35" s="462">
        <v>29</v>
      </c>
      <c r="D35" s="463" t="s">
        <v>495</v>
      </c>
      <c r="E35" s="859">
        <v>0.847</v>
      </c>
      <c r="F35" s="859">
        <v>0.789</v>
      </c>
      <c r="G35" s="859">
        <v>0.805</v>
      </c>
      <c r="H35" s="859">
        <v>0.969</v>
      </c>
      <c r="I35" s="859">
        <v>0.772</v>
      </c>
      <c r="J35" s="863">
        <v>26000</v>
      </c>
      <c r="K35" s="859">
        <v>0.842</v>
      </c>
      <c r="L35" s="863">
        <v>34859</v>
      </c>
      <c r="M35" s="859">
        <v>0.335</v>
      </c>
      <c r="N35" s="859">
        <v>0.861</v>
      </c>
      <c r="O35" s="867">
        <v>144</v>
      </c>
      <c r="P35" s="867">
        <v>14</v>
      </c>
      <c r="Q35" s="462">
        <v>745</v>
      </c>
      <c r="R35" s="462"/>
      <c r="S35" s="8"/>
      <c r="U35" s="3"/>
    </row>
    <row r="36" spans="2:21">
      <c r="B36" s="582" t="str">
        <f>D36</f>
        <v>University of York</v>
      </c>
      <c r="C36" s="462">
        <v>30</v>
      </c>
      <c r="D36" s="463" t="s">
        <v>181</v>
      </c>
      <c r="E36" s="859">
        <v>0.823</v>
      </c>
      <c r="F36" s="859">
        <v>0.763</v>
      </c>
      <c r="G36" s="859">
        <v>0.772</v>
      </c>
      <c r="H36" s="859">
        <v>0.959</v>
      </c>
      <c r="I36" s="859">
        <v>0.784</v>
      </c>
      <c r="J36" s="863">
        <v>27000</v>
      </c>
      <c r="K36" s="859">
        <v>0.863</v>
      </c>
      <c r="L36" s="863">
        <v>48167</v>
      </c>
      <c r="M36" s="859">
        <v>0.314</v>
      </c>
      <c r="N36" s="859">
        <v>0.831</v>
      </c>
      <c r="O36" s="867">
        <v>148</v>
      </c>
      <c r="P36" s="867">
        <v>14.2</v>
      </c>
      <c r="Q36" s="462">
        <v>744</v>
      </c>
      <c r="R36" s="462"/>
      <c r="S36" s="8"/>
      <c r="U36" s="3"/>
    </row>
    <row r="37" spans="2:21">
      <c r="B37" s="582" t="str">
        <f>D37</f>
        <v>University of East Anglia</v>
      </c>
      <c r="C37" s="462">
        <v>31</v>
      </c>
      <c r="D37" s="463" t="s">
        <v>485</v>
      </c>
      <c r="E37" s="859">
        <v>0.821</v>
      </c>
      <c r="F37" s="859">
        <v>0.757</v>
      </c>
      <c r="G37" s="859">
        <v>0.76</v>
      </c>
      <c r="H37" s="859">
        <v>0.938</v>
      </c>
      <c r="I37" s="859">
        <v>0.764</v>
      </c>
      <c r="J37" s="863">
        <v>26000</v>
      </c>
      <c r="K37" s="859">
        <v>0.844</v>
      </c>
      <c r="L37" s="863">
        <v>48665</v>
      </c>
      <c r="M37" s="859">
        <v>0.393</v>
      </c>
      <c r="N37" s="859">
        <v>0.853</v>
      </c>
      <c r="O37" s="867">
        <v>132</v>
      </c>
      <c r="P37" s="867">
        <v>13.4</v>
      </c>
      <c r="Q37" s="462">
        <v>743</v>
      </c>
      <c r="R37" s="462"/>
      <c r="S37" s="8"/>
      <c r="U37" s="3"/>
    </row>
    <row r="38" spans="2:21">
      <c r="B38" s="582" t="str">
        <f>D38</f>
        <v>University of Leicester</v>
      </c>
      <c r="C38" s="462">
        <v>32</v>
      </c>
      <c r="D38" s="463" t="s">
        <v>480</v>
      </c>
      <c r="E38" s="859">
        <v>0.826</v>
      </c>
      <c r="F38" s="859">
        <v>0.782</v>
      </c>
      <c r="G38" s="859">
        <v>0.808</v>
      </c>
      <c r="H38" s="859">
        <v>0.94</v>
      </c>
      <c r="I38" s="859">
        <v>0.743</v>
      </c>
      <c r="J38" s="863">
        <v>26000</v>
      </c>
      <c r="K38" s="859">
        <v>0.824</v>
      </c>
      <c r="L38" s="863">
        <v>54738</v>
      </c>
      <c r="M38" s="859">
        <v>0.395</v>
      </c>
      <c r="N38" s="859">
        <v>0.83</v>
      </c>
      <c r="O38" s="867">
        <v>130</v>
      </c>
      <c r="P38" s="867">
        <v>14.4</v>
      </c>
      <c r="Q38" s="462">
        <v>741</v>
      </c>
      <c r="R38" s="462"/>
      <c r="S38" s="8"/>
      <c r="U38" s="3"/>
    </row>
    <row r="39" spans="2:21">
      <c r="B39" s="582" t="str">
        <f>D39</f>
        <v>Cardiff University</v>
      </c>
      <c r="C39" s="462">
        <v>33</v>
      </c>
      <c r="D39" s="463" t="s">
        <v>177</v>
      </c>
      <c r="E39" s="859">
        <v>0.792</v>
      </c>
      <c r="F39" s="859">
        <v>0.722</v>
      </c>
      <c r="G39" s="859">
        <v>0.737</v>
      </c>
      <c r="H39" s="859">
        <v>0.956</v>
      </c>
      <c r="I39" s="859">
        <v>0.826</v>
      </c>
      <c r="J39" s="863">
        <v>26500</v>
      </c>
      <c r="K39" s="859">
        <v>0.839</v>
      </c>
      <c r="L39" s="863">
        <v>53373</v>
      </c>
      <c r="M39" s="859">
        <v>0.322</v>
      </c>
      <c r="N39" s="859">
        <v>0.812</v>
      </c>
      <c r="O39" s="867">
        <v>145</v>
      </c>
      <c r="P39" s="867">
        <v>13.9</v>
      </c>
      <c r="Q39" s="462">
        <v>740</v>
      </c>
      <c r="R39" s="462"/>
      <c r="S39" s="8"/>
      <c r="U39" s="3"/>
    </row>
    <row r="40" spans="2:21">
      <c r="B40" s="582" t="str">
        <f>D40</f>
        <v>City, University of London</v>
      </c>
      <c r="C40" s="462" t="s">
        <v>1853</v>
      </c>
      <c r="D40" s="463" t="s">
        <v>746</v>
      </c>
      <c r="E40" s="859">
        <v>0.806</v>
      </c>
      <c r="F40" s="859">
        <v>0.759</v>
      </c>
      <c r="G40" s="859">
        <v>0.784</v>
      </c>
      <c r="H40" s="859">
        <v>0.935</v>
      </c>
      <c r="I40" s="859">
        <v>0.804</v>
      </c>
      <c r="J40" s="863">
        <v>28335</v>
      </c>
      <c r="K40" s="859">
        <v>0.812</v>
      </c>
      <c r="L40" s="863">
        <v>15884</v>
      </c>
      <c r="M40" s="859">
        <v>0.56</v>
      </c>
      <c r="N40" s="859">
        <v>0.826</v>
      </c>
      <c r="O40" s="867">
        <v>126</v>
      </c>
      <c r="P40" s="867">
        <v>18.2</v>
      </c>
      <c r="Q40" s="462">
        <v>736</v>
      </c>
      <c r="R40" s="462"/>
      <c r="S40" s="8"/>
      <c r="U40" s="3"/>
    </row>
    <row r="41" spans="2:21">
      <c r="B41" s="582" t="str">
        <f>D41</f>
        <v>Ulster University</v>
      </c>
      <c r="C41" s="462" t="s">
        <v>1853</v>
      </c>
      <c r="D41" s="463" t="s">
        <v>668</v>
      </c>
      <c r="E41" s="859">
        <v>0.858</v>
      </c>
      <c r="F41" s="859">
        <v>0.836</v>
      </c>
      <c r="G41" s="859">
        <v>0.807</v>
      </c>
      <c r="H41" s="859">
        <v>0.891</v>
      </c>
      <c r="I41" s="859">
        <v>0.767</v>
      </c>
      <c r="J41" s="863">
        <v>25000</v>
      </c>
      <c r="K41" s="859">
        <v>0.801</v>
      </c>
      <c r="L41" s="863">
        <v>37351</v>
      </c>
      <c r="M41" s="859">
        <v>0.473</v>
      </c>
      <c r="N41" s="859">
        <v>0.828</v>
      </c>
      <c r="O41" s="867">
        <v>126</v>
      </c>
      <c r="P41" s="867">
        <v>18.3</v>
      </c>
      <c r="Q41" s="462">
        <v>736</v>
      </c>
      <c r="R41" s="462"/>
      <c r="S41" s="8"/>
      <c r="U41" s="3"/>
    </row>
    <row r="42" spans="2:21">
      <c r="B42" s="582" t="str">
        <f>D42</f>
        <v>Newcastle University</v>
      </c>
      <c r="C42" s="462" t="s">
        <v>1921</v>
      </c>
      <c r="D42" s="463" t="s">
        <v>179</v>
      </c>
      <c r="E42" s="859">
        <v>0.801</v>
      </c>
      <c r="F42" s="859">
        <v>0.746</v>
      </c>
      <c r="G42" s="859">
        <v>0.757</v>
      </c>
      <c r="H42" s="859">
        <v>0.959</v>
      </c>
      <c r="I42" s="859">
        <v>0.788</v>
      </c>
      <c r="J42" s="863">
        <v>27000</v>
      </c>
      <c r="K42" s="859">
        <v>0.823</v>
      </c>
      <c r="L42" s="863">
        <v>44818</v>
      </c>
      <c r="M42" s="859">
        <v>0.321</v>
      </c>
      <c r="N42" s="859">
        <v>0.836</v>
      </c>
      <c r="O42" s="867">
        <v>145</v>
      </c>
      <c r="P42" s="867">
        <v>14.3</v>
      </c>
      <c r="Q42" s="462">
        <v>735</v>
      </c>
      <c r="R42" s="462"/>
      <c r="S42" s="8"/>
      <c r="U42" s="3"/>
    </row>
    <row r="43" spans="2:21">
      <c r="B43" s="582" t="str">
        <f>D43</f>
        <v>Swansea University</v>
      </c>
      <c r="C43" s="462" t="s">
        <v>1921</v>
      </c>
      <c r="D43" s="463" t="s">
        <v>350</v>
      </c>
      <c r="E43" s="859">
        <v>0.824</v>
      </c>
      <c r="F43" s="859">
        <v>0.763</v>
      </c>
      <c r="G43" s="859">
        <v>0.772</v>
      </c>
      <c r="H43" s="859">
        <v>0.932</v>
      </c>
      <c r="I43" s="859">
        <v>0.743</v>
      </c>
      <c r="J43" s="863">
        <v>26000</v>
      </c>
      <c r="K43" s="859">
        <v>0.801</v>
      </c>
      <c r="L43" s="863">
        <v>67855</v>
      </c>
      <c r="M43" s="859">
        <v>0.367</v>
      </c>
      <c r="N43" s="859">
        <v>0.825</v>
      </c>
      <c r="O43" s="867">
        <v>134</v>
      </c>
      <c r="P43" s="867">
        <v>15.9</v>
      </c>
      <c r="Q43" s="462">
        <v>735</v>
      </c>
      <c r="R43" s="462"/>
      <c r="S43" s="8"/>
      <c r="U43" s="3"/>
    </row>
    <row r="44" spans="2:21">
      <c r="B44" s="582" t="str">
        <f>D44</f>
        <v>University of Reading</v>
      </c>
      <c r="C44" s="462">
        <v>38</v>
      </c>
      <c r="D44" s="463" t="s">
        <v>493</v>
      </c>
      <c r="E44" s="859">
        <v>0.836</v>
      </c>
      <c r="F44" s="859">
        <v>0.784</v>
      </c>
      <c r="G44" s="859">
        <v>0.8</v>
      </c>
      <c r="H44" s="859">
        <v>0.938</v>
      </c>
      <c r="I44" s="859">
        <v>0.775</v>
      </c>
      <c r="J44" s="863">
        <v>26750</v>
      </c>
      <c r="K44" s="859">
        <v>0.809</v>
      </c>
      <c r="L44" s="863">
        <v>36583</v>
      </c>
      <c r="M44" s="859">
        <v>0.361</v>
      </c>
      <c r="N44" s="859">
        <v>0.82</v>
      </c>
      <c r="O44" s="867">
        <v>123</v>
      </c>
      <c r="P44" s="867">
        <v>15.8</v>
      </c>
      <c r="Q44" s="462">
        <v>728</v>
      </c>
      <c r="R44" s="462"/>
      <c r="S44" s="8"/>
      <c r="U44" s="3"/>
    </row>
    <row r="45" spans="2:21">
      <c r="B45" s="582" t="str">
        <f>D45</f>
        <v>Heriot-Watt University</v>
      </c>
      <c r="C45" s="462">
        <v>39</v>
      </c>
      <c r="D45" s="463" t="s">
        <v>362</v>
      </c>
      <c r="E45" s="859">
        <v>0.778</v>
      </c>
      <c r="F45" s="859">
        <v>0.708</v>
      </c>
      <c r="G45" s="859">
        <v>0.729</v>
      </c>
      <c r="H45" s="859">
        <v>0.915</v>
      </c>
      <c r="I45" s="859">
        <v>0.822</v>
      </c>
      <c r="J45" s="863">
        <v>27500</v>
      </c>
      <c r="K45" s="859">
        <v>0.805</v>
      </c>
      <c r="L45" s="863">
        <v>48791</v>
      </c>
      <c r="M45" s="859">
        <v>0.353</v>
      </c>
      <c r="N45" s="859">
        <v>0.796</v>
      </c>
      <c r="O45" s="867">
        <v>170</v>
      </c>
      <c r="P45" s="867">
        <v>18.4</v>
      </c>
      <c r="Q45" s="462">
        <v>726</v>
      </c>
      <c r="R45" s="462"/>
      <c r="S45" s="8"/>
      <c r="U45" s="3"/>
    </row>
    <row r="46" spans="2:21">
      <c r="B46" s="582" t="str">
        <f>D46</f>
        <v>Harper Adams University</v>
      </c>
      <c r="C46" s="462">
        <v>40</v>
      </c>
      <c r="D46" s="463" t="s">
        <v>598</v>
      </c>
      <c r="E46" s="859">
        <v>0.871</v>
      </c>
      <c r="F46" s="859">
        <v>0.836</v>
      </c>
      <c r="G46" s="859">
        <v>0.758</v>
      </c>
      <c r="H46" s="859">
        <v>0.947</v>
      </c>
      <c r="I46" s="859">
        <v>0.763</v>
      </c>
      <c r="J46" s="863">
        <v>25000</v>
      </c>
      <c r="K46" s="859">
        <v>0.653</v>
      </c>
      <c r="L46" s="863">
        <v>58940</v>
      </c>
      <c r="M46" s="859">
        <v>0.371</v>
      </c>
      <c r="N46" s="859">
        <v>0.742</v>
      </c>
      <c r="O46" s="867">
        <v>118</v>
      </c>
      <c r="P46" s="867">
        <v>13.8</v>
      </c>
      <c r="Q46" s="462">
        <v>724</v>
      </c>
      <c r="R46" s="462"/>
      <c r="S46" s="8"/>
      <c r="U46" s="3"/>
    </row>
    <row r="47" spans="2:21">
      <c r="B47" s="582" t="str">
        <f>D47</f>
        <v>University of Essex</v>
      </c>
      <c r="C47" s="462">
        <v>41</v>
      </c>
      <c r="D47" s="463" t="s">
        <v>501</v>
      </c>
      <c r="E47" s="859">
        <v>0.831</v>
      </c>
      <c r="F47" s="859">
        <v>0.796</v>
      </c>
      <c r="G47" s="859">
        <v>0.792</v>
      </c>
      <c r="H47" s="859">
        <v>0.892</v>
      </c>
      <c r="I47" s="859">
        <v>0.68</v>
      </c>
      <c r="J47" s="863">
        <v>26000</v>
      </c>
      <c r="K47" s="859">
        <v>0.809</v>
      </c>
      <c r="L47" s="863">
        <v>36125</v>
      </c>
      <c r="M47" s="859">
        <v>0.473</v>
      </c>
      <c r="N47" s="859">
        <v>0.82</v>
      </c>
      <c r="O47" s="867">
        <v>121</v>
      </c>
      <c r="P47" s="867">
        <v>14.6</v>
      </c>
      <c r="Q47" s="462">
        <v>722</v>
      </c>
      <c r="R47" s="462"/>
      <c r="S47" s="8"/>
      <c r="U47" s="3"/>
    </row>
    <row r="48" spans="2:21">
      <c r="B48" s="582" t="str">
        <f>D48</f>
        <v>SOAS University of London</v>
      </c>
      <c r="C48" s="462" t="s">
        <v>1549</v>
      </c>
      <c r="D48" s="463" t="s">
        <v>773</v>
      </c>
      <c r="E48" s="859">
        <v>0.785</v>
      </c>
      <c r="F48" s="859">
        <v>0.66</v>
      </c>
      <c r="G48" s="859">
        <v>0.651</v>
      </c>
      <c r="H48" s="859">
        <v>0.911</v>
      </c>
      <c r="I48" s="859">
        <v>0.804</v>
      </c>
      <c r="J48" s="863">
        <v>27000</v>
      </c>
      <c r="K48" s="859">
        <v>0.811</v>
      </c>
      <c r="L48" s="863">
        <v>22175</v>
      </c>
      <c r="M48" s="859">
        <v>0.475</v>
      </c>
      <c r="N48" s="859">
        <v>0.863</v>
      </c>
      <c r="O48" s="867">
        <v>141</v>
      </c>
      <c r="P48" s="867">
        <v>15</v>
      </c>
      <c r="Q48" s="462">
        <v>721</v>
      </c>
      <c r="R48" s="462"/>
      <c r="S48" s="105"/>
      <c r="T48" s="106"/>
      <c r="U48" s="3"/>
    </row>
    <row r="49" spans="2:21">
      <c r="B49" s="582" t="str">
        <f>D49</f>
        <v>Keele University</v>
      </c>
      <c r="C49" s="462" t="s">
        <v>1549</v>
      </c>
      <c r="D49" s="463" t="s">
        <v>505</v>
      </c>
      <c r="E49" s="859">
        <v>0.816</v>
      </c>
      <c r="F49" s="859">
        <v>0.771</v>
      </c>
      <c r="G49" s="859">
        <v>0.772</v>
      </c>
      <c r="H49" s="859">
        <v>0.93</v>
      </c>
      <c r="I49" s="859">
        <v>0.726</v>
      </c>
      <c r="J49" s="863">
        <v>25000</v>
      </c>
      <c r="K49" s="859">
        <v>0.768</v>
      </c>
      <c r="L49" s="863">
        <v>47707</v>
      </c>
      <c r="M49" s="859">
        <v>0.43</v>
      </c>
      <c r="N49" s="859">
        <v>0.8</v>
      </c>
      <c r="O49" s="867">
        <v>122</v>
      </c>
      <c r="P49" s="867">
        <v>15.1</v>
      </c>
      <c r="Q49" s="462">
        <v>721</v>
      </c>
      <c r="R49" s="462"/>
      <c r="S49" s="8"/>
      <c r="U49" s="3"/>
    </row>
    <row r="50" spans="2:21">
      <c r="B50" s="582" t="str">
        <f>D50</f>
        <v>Glasgow Caledonian University</v>
      </c>
      <c r="C50" s="462">
        <v>44</v>
      </c>
      <c r="D50" s="463" t="s">
        <v>378</v>
      </c>
      <c r="E50" s="859">
        <v>0.831</v>
      </c>
      <c r="F50" s="859">
        <v>0.775</v>
      </c>
      <c r="G50" s="859">
        <v>0.779</v>
      </c>
      <c r="H50" s="859">
        <v>0.915</v>
      </c>
      <c r="I50" s="859">
        <v>0.815</v>
      </c>
      <c r="J50" s="863">
        <v>26000</v>
      </c>
      <c r="K50" s="859">
        <v>0.736</v>
      </c>
      <c r="L50" s="863">
        <v>7735</v>
      </c>
      <c r="M50" s="859">
        <v>0.437</v>
      </c>
      <c r="N50" s="859">
        <v>0.859</v>
      </c>
      <c r="O50" s="867">
        <v>162</v>
      </c>
      <c r="P50" s="867">
        <v>22.6</v>
      </c>
      <c r="Q50" s="462">
        <v>719</v>
      </c>
      <c r="R50" s="462"/>
      <c r="S50" s="8"/>
      <c r="U50" s="3"/>
    </row>
    <row r="51" spans="2:21">
      <c r="B51" s="582" t="str">
        <f>D51</f>
        <v>University of Hull</v>
      </c>
      <c r="C51" s="462">
        <v>45</v>
      </c>
      <c r="D51" s="463" t="s">
        <v>496</v>
      </c>
      <c r="E51" s="859">
        <v>0.855</v>
      </c>
      <c r="F51" s="859">
        <v>0.808</v>
      </c>
      <c r="G51" s="859">
        <v>0.802</v>
      </c>
      <c r="H51" s="859">
        <v>0.888</v>
      </c>
      <c r="I51" s="859">
        <v>0.696</v>
      </c>
      <c r="J51" s="863">
        <v>25000</v>
      </c>
      <c r="K51" s="859">
        <v>0.775</v>
      </c>
      <c r="L51" s="863">
        <v>27472</v>
      </c>
      <c r="M51" s="859">
        <v>0.557</v>
      </c>
      <c r="N51" s="859">
        <v>0.757</v>
      </c>
      <c r="O51" s="867">
        <v>123</v>
      </c>
      <c r="P51" s="867">
        <v>16.5</v>
      </c>
      <c r="Q51" s="462">
        <v>718</v>
      </c>
      <c r="R51" s="462"/>
      <c r="S51" s="8"/>
      <c r="U51" s="3"/>
    </row>
    <row r="52" spans="2:21">
      <c r="B52" s="582" t="str">
        <f>D52</f>
        <v>University of West London</v>
      </c>
      <c r="C52" s="462">
        <v>46</v>
      </c>
      <c r="D52" s="463" t="s">
        <v>541</v>
      </c>
      <c r="E52" s="859">
        <v>0.883</v>
      </c>
      <c r="F52" s="859">
        <v>0.86</v>
      </c>
      <c r="G52" s="859">
        <v>0.832</v>
      </c>
      <c r="H52" s="859">
        <v>0.848</v>
      </c>
      <c r="I52" s="859">
        <v>0.686</v>
      </c>
      <c r="J52" s="863">
        <v>26000</v>
      </c>
      <c r="K52" s="859">
        <v>0.667</v>
      </c>
      <c r="L52" s="863">
        <v>8570</v>
      </c>
      <c r="M52" s="859">
        <v>0.605</v>
      </c>
      <c r="N52" s="859">
        <v>0.784</v>
      </c>
      <c r="O52" s="867">
        <v>113</v>
      </c>
      <c r="P52" s="867">
        <v>12.9</v>
      </c>
      <c r="Q52" s="462">
        <v>717</v>
      </c>
      <c r="R52" s="462"/>
      <c r="S52" s="8"/>
      <c r="U52" s="3"/>
    </row>
    <row r="53" spans="2:21">
      <c r="B53" s="582" t="str">
        <f>D53</f>
        <v>Northumbria University</v>
      </c>
      <c r="C53" s="462" t="s">
        <v>1922</v>
      </c>
      <c r="D53" s="463" t="s">
        <v>543</v>
      </c>
      <c r="E53" s="859">
        <v>0.809</v>
      </c>
      <c r="F53" s="859">
        <v>0.799</v>
      </c>
      <c r="G53" s="859">
        <v>0.772</v>
      </c>
      <c r="H53" s="859">
        <v>0.897</v>
      </c>
      <c r="I53" s="859">
        <v>0.753</v>
      </c>
      <c r="J53" s="863">
        <v>25000</v>
      </c>
      <c r="K53" s="859">
        <v>0.764</v>
      </c>
      <c r="L53" s="863">
        <v>12166</v>
      </c>
      <c r="M53" s="859">
        <v>0.501</v>
      </c>
      <c r="N53" s="859">
        <v>0.798</v>
      </c>
      <c r="O53" s="867">
        <v>138</v>
      </c>
      <c r="P53" s="867">
        <v>15.5</v>
      </c>
      <c r="Q53" s="462">
        <v>716</v>
      </c>
      <c r="R53" s="462"/>
      <c r="S53" s="8"/>
      <c r="U53" s="3"/>
    </row>
    <row r="54" spans="2:21">
      <c r="B54" s="582" t="str">
        <f>D54</f>
        <v>Royal Holloway, University of London</v>
      </c>
      <c r="C54" s="462" t="s">
        <v>1922</v>
      </c>
      <c r="D54" s="463" t="s">
        <v>500</v>
      </c>
      <c r="E54" s="859">
        <v>0.799</v>
      </c>
      <c r="F54" s="859">
        <v>0.768</v>
      </c>
      <c r="G54" s="859">
        <v>0.761</v>
      </c>
      <c r="H54" s="859">
        <v>0.948</v>
      </c>
      <c r="I54" s="859">
        <v>0.712</v>
      </c>
      <c r="J54" s="863">
        <v>25980</v>
      </c>
      <c r="K54" s="859">
        <v>0.825</v>
      </c>
      <c r="L54" s="863">
        <v>26348</v>
      </c>
      <c r="M54" s="859">
        <v>0.413</v>
      </c>
      <c r="N54" s="859">
        <v>0.83</v>
      </c>
      <c r="O54" s="867">
        <v>130</v>
      </c>
      <c r="P54" s="867">
        <v>15.9</v>
      </c>
      <c r="Q54" s="462">
        <v>716</v>
      </c>
      <c r="R54" s="462"/>
      <c r="S54" s="8"/>
      <c r="U54" s="3"/>
    </row>
    <row r="55" spans="2:21">
      <c r="B55" s="582" t="str">
        <f>D55</f>
        <v>University of Bradford</v>
      </c>
      <c r="C55" s="462">
        <v>49</v>
      </c>
      <c r="D55" s="463" t="s">
        <v>502</v>
      </c>
      <c r="E55" s="859">
        <v>0.802</v>
      </c>
      <c r="F55" s="859">
        <v>0.75</v>
      </c>
      <c r="G55" s="859">
        <v>0.738</v>
      </c>
      <c r="H55" s="859">
        <v>0.899</v>
      </c>
      <c r="I55" s="859">
        <v>0.788</v>
      </c>
      <c r="J55" s="863">
        <v>25000</v>
      </c>
      <c r="K55" s="859">
        <v>0.713</v>
      </c>
      <c r="L55" s="863">
        <v>12645</v>
      </c>
      <c r="M55" s="859">
        <v>0.674</v>
      </c>
      <c r="N55" s="859">
        <v>0.798</v>
      </c>
      <c r="O55" s="867">
        <v>124</v>
      </c>
      <c r="P55" s="867">
        <v>20.1</v>
      </c>
      <c r="Q55" s="462">
        <v>715</v>
      </c>
      <c r="R55" s="462"/>
      <c r="S55" s="8"/>
      <c r="U55" s="3"/>
    </row>
    <row r="56" spans="2:21">
      <c r="B56" s="582" t="str">
        <f>D56</f>
        <v>Bangor University</v>
      </c>
      <c r="C56" s="462" t="s">
        <v>1923</v>
      </c>
      <c r="D56" s="463" t="s">
        <v>369</v>
      </c>
      <c r="E56" s="859">
        <v>0.788</v>
      </c>
      <c r="F56" s="859">
        <v>0.757</v>
      </c>
      <c r="G56" s="859">
        <v>0.732</v>
      </c>
      <c r="H56" s="859">
        <v>0.916</v>
      </c>
      <c r="I56" s="859">
        <v>0.667</v>
      </c>
      <c r="J56" s="863">
        <v>24800</v>
      </c>
      <c r="K56" s="859">
        <v>0.808</v>
      </c>
      <c r="L56" s="863">
        <v>65653</v>
      </c>
      <c r="M56" s="859">
        <v>0.441</v>
      </c>
      <c r="N56" s="859">
        <v>0.767</v>
      </c>
      <c r="O56" s="867">
        <v>119</v>
      </c>
      <c r="P56" s="867">
        <v>15.7</v>
      </c>
      <c r="Q56" s="462">
        <v>712</v>
      </c>
      <c r="R56" s="462"/>
      <c r="S56" s="8"/>
      <c r="U56" s="3"/>
    </row>
    <row r="57" spans="2:21">
      <c r="B57" s="582" t="str">
        <f>D57</f>
        <v>University of Kent</v>
      </c>
      <c r="C57" s="462" t="s">
        <v>1923</v>
      </c>
      <c r="D57" s="463" t="s">
        <v>482</v>
      </c>
      <c r="E57" s="859">
        <v>0.819</v>
      </c>
      <c r="F57" s="859">
        <v>0.772</v>
      </c>
      <c r="G57" s="859">
        <v>0.765</v>
      </c>
      <c r="H57" s="859">
        <v>0.935</v>
      </c>
      <c r="I57" s="859">
        <v>0.682</v>
      </c>
      <c r="J57" s="863">
        <v>26000</v>
      </c>
      <c r="K57" s="859">
        <v>0.815</v>
      </c>
      <c r="L57" s="863">
        <v>19446</v>
      </c>
      <c r="M57" s="859">
        <v>0.451</v>
      </c>
      <c r="N57" s="859">
        <v>0.848</v>
      </c>
      <c r="O57" s="867">
        <v>125</v>
      </c>
      <c r="P57" s="867">
        <v>16.5</v>
      </c>
      <c r="Q57" s="462">
        <v>712</v>
      </c>
      <c r="R57" s="462"/>
      <c r="S57" s="8"/>
      <c r="U57" s="3"/>
    </row>
    <row r="58" spans="2:21">
      <c r="B58" s="582" t="str">
        <f>D58</f>
        <v>University of Plymouth</v>
      </c>
      <c r="C58" s="462">
        <v>52</v>
      </c>
      <c r="D58" s="463" t="s">
        <v>477</v>
      </c>
      <c r="E58" s="859">
        <v>0.824</v>
      </c>
      <c r="F58" s="859">
        <v>0.774</v>
      </c>
      <c r="G58" s="859">
        <v>0.756</v>
      </c>
      <c r="H58" s="859">
        <v>0.919</v>
      </c>
      <c r="I58" s="859">
        <v>0.766</v>
      </c>
      <c r="J58" s="863">
        <v>25655</v>
      </c>
      <c r="K58" s="859">
        <v>0.753</v>
      </c>
      <c r="L58" s="863">
        <v>30968</v>
      </c>
      <c r="M58" s="859">
        <v>0.452</v>
      </c>
      <c r="N58" s="859">
        <v>0.736</v>
      </c>
      <c r="O58" s="867">
        <v>129</v>
      </c>
      <c r="P58" s="867">
        <v>16.7</v>
      </c>
      <c r="Q58" s="462">
        <v>711</v>
      </c>
      <c r="R58" s="462"/>
      <c r="S58" s="8"/>
      <c r="U58" s="3"/>
    </row>
    <row r="59" spans="2:21">
      <c r="B59" s="582" t="str">
        <f>D59</f>
        <v>University of Suffolk</v>
      </c>
      <c r="C59" s="462">
        <v>53</v>
      </c>
      <c r="D59" s="463" t="s">
        <v>744</v>
      </c>
      <c r="E59" s="859">
        <v>0.806</v>
      </c>
      <c r="F59" s="859">
        <v>0.789</v>
      </c>
      <c r="G59" s="859">
        <v>0.744</v>
      </c>
      <c r="H59" s="859">
        <v>0.806</v>
      </c>
      <c r="I59" s="859">
        <v>0.81</v>
      </c>
      <c r="J59" s="863">
        <v>25700</v>
      </c>
      <c r="K59" s="859">
        <v>0.673</v>
      </c>
      <c r="L59" s="863">
        <v>11878</v>
      </c>
      <c r="M59" s="859">
        <v>0.658</v>
      </c>
      <c r="N59" s="859">
        <v>0.717</v>
      </c>
      <c r="O59" s="867">
        <v>104</v>
      </c>
      <c r="P59" s="867">
        <v>13.1</v>
      </c>
      <c r="Q59" s="462">
        <v>710</v>
      </c>
      <c r="R59" s="462"/>
      <c r="S59" s="8"/>
      <c r="U59" s="3"/>
    </row>
    <row r="60" spans="2:21">
      <c r="B60" s="582" t="str">
        <f>D60</f>
        <v>University of Portsmouth</v>
      </c>
      <c r="C60" s="462" t="s">
        <v>1924</v>
      </c>
      <c r="D60" s="463" t="s">
        <v>487</v>
      </c>
      <c r="E60" s="859">
        <v>0.833</v>
      </c>
      <c r="F60" s="859">
        <v>0.821</v>
      </c>
      <c r="G60" s="859">
        <v>0.802</v>
      </c>
      <c r="H60" s="859">
        <v>0.922</v>
      </c>
      <c r="I60" s="859">
        <v>0.74</v>
      </c>
      <c r="J60" s="863">
        <v>27000</v>
      </c>
      <c r="K60" s="859">
        <v>0.751</v>
      </c>
      <c r="L60" s="863">
        <v>11022</v>
      </c>
      <c r="M60" s="859">
        <v>0.459</v>
      </c>
      <c r="N60" s="859">
        <v>0.759</v>
      </c>
      <c r="O60" s="867">
        <v>112</v>
      </c>
      <c r="P60" s="867">
        <v>15.8</v>
      </c>
      <c r="Q60" s="462">
        <v>709</v>
      </c>
      <c r="R60" s="462"/>
      <c r="S60" s="8"/>
      <c r="U60" s="3"/>
    </row>
    <row r="61" spans="2:21">
      <c r="B61" s="582" t="str">
        <f>D61</f>
        <v>University of Sussex</v>
      </c>
      <c r="C61" s="462" t="s">
        <v>1924</v>
      </c>
      <c r="D61" s="463" t="s">
        <v>492</v>
      </c>
      <c r="E61" s="859">
        <v>0.808</v>
      </c>
      <c r="F61" s="859">
        <v>0.745</v>
      </c>
      <c r="G61" s="859">
        <v>0.774</v>
      </c>
      <c r="H61" s="859">
        <v>0.947</v>
      </c>
      <c r="I61" s="859">
        <v>0.703</v>
      </c>
      <c r="J61" s="863">
        <v>26000</v>
      </c>
      <c r="K61" s="859">
        <v>0.822</v>
      </c>
      <c r="L61" s="863">
        <v>31456</v>
      </c>
      <c r="M61" s="859">
        <v>0.368</v>
      </c>
      <c r="N61" s="859">
        <v>0.809</v>
      </c>
      <c r="O61" s="867">
        <v>136</v>
      </c>
      <c r="P61" s="867">
        <v>16.9</v>
      </c>
      <c r="Q61" s="462">
        <v>709</v>
      </c>
      <c r="R61" s="462"/>
      <c r="S61" s="8"/>
      <c r="U61" s="3"/>
    </row>
    <row r="62" spans="2:21">
      <c r="B62" s="582" t="str">
        <f>D62</f>
        <v>Edinburgh Napier University</v>
      </c>
      <c r="C62" s="462">
        <v>56</v>
      </c>
      <c r="D62" s="463" t="s">
        <v>381</v>
      </c>
      <c r="E62" s="859">
        <v>0.835</v>
      </c>
      <c r="F62" s="859">
        <v>0.799</v>
      </c>
      <c r="G62" s="859">
        <v>0.784</v>
      </c>
      <c r="H62" s="859">
        <v>0.908</v>
      </c>
      <c r="I62" s="859">
        <v>0.797</v>
      </c>
      <c r="J62" s="863">
        <v>26000</v>
      </c>
      <c r="K62" s="859">
        <v>0.715</v>
      </c>
      <c r="L62" s="863">
        <v>7557</v>
      </c>
      <c r="M62" s="859">
        <v>0.403</v>
      </c>
      <c r="N62" s="859">
        <v>0.838</v>
      </c>
      <c r="O62" s="867">
        <v>144</v>
      </c>
      <c r="P62" s="867">
        <v>21.4</v>
      </c>
      <c r="Q62" s="462">
        <v>708</v>
      </c>
      <c r="R62" s="462"/>
      <c r="S62" s="8"/>
      <c r="U62" s="3"/>
    </row>
    <row r="63" spans="2:21">
      <c r="B63" s="582" t="str">
        <f>D63</f>
        <v>University of Lincoln</v>
      </c>
      <c r="C63" s="462">
        <v>57</v>
      </c>
      <c r="D63" s="463" t="s">
        <v>504</v>
      </c>
      <c r="E63" s="859">
        <v>0.834</v>
      </c>
      <c r="F63" s="859">
        <v>0.801</v>
      </c>
      <c r="G63" s="859">
        <v>0.776</v>
      </c>
      <c r="H63" s="859">
        <v>0.939</v>
      </c>
      <c r="I63" s="859">
        <v>0.676</v>
      </c>
      <c r="J63" s="863">
        <v>25000</v>
      </c>
      <c r="K63" s="859">
        <v>0.745</v>
      </c>
      <c r="L63" s="863">
        <v>30002</v>
      </c>
      <c r="M63" s="859">
        <v>0.503</v>
      </c>
      <c r="N63" s="859">
        <v>0.741</v>
      </c>
      <c r="O63" s="867">
        <v>113</v>
      </c>
      <c r="P63" s="867">
        <v>15.1</v>
      </c>
      <c r="Q63" s="462">
        <v>707</v>
      </c>
      <c r="R63" s="462"/>
      <c r="S63" s="8"/>
      <c r="U63" s="3"/>
    </row>
    <row r="64" spans="2:21">
      <c r="B64" s="582" t="str">
        <f>D64</f>
        <v>Coventry University</v>
      </c>
      <c r="C64" s="462">
        <v>58</v>
      </c>
      <c r="D64" s="463" t="s">
        <v>340</v>
      </c>
      <c r="E64" s="859">
        <v>0.854</v>
      </c>
      <c r="F64" s="859">
        <v>0.813</v>
      </c>
      <c r="G64" s="859">
        <v>0.805</v>
      </c>
      <c r="H64" s="859">
        <v>0.833</v>
      </c>
      <c r="I64" s="859">
        <v>0.736</v>
      </c>
      <c r="J64" s="863">
        <v>26000</v>
      </c>
      <c r="K64" s="859">
        <v>0.725</v>
      </c>
      <c r="L64" s="863">
        <v>9488</v>
      </c>
      <c r="M64" s="859">
        <v>0.463</v>
      </c>
      <c r="N64" s="859">
        <v>0.781</v>
      </c>
      <c r="O64" s="867">
        <v>114</v>
      </c>
      <c r="P64" s="867">
        <v>13</v>
      </c>
      <c r="Q64" s="462">
        <v>706</v>
      </c>
      <c r="R64" s="462"/>
      <c r="S64" s="8"/>
      <c r="U64" s="3"/>
    </row>
    <row r="65" spans="2:21">
      <c r="B65" s="582" t="str">
        <f>D65</f>
        <v>Nottingham Trent University</v>
      </c>
      <c r="C65" s="462">
        <v>59</v>
      </c>
      <c r="D65" s="463" t="s">
        <v>481</v>
      </c>
      <c r="E65" s="859">
        <v>0.847</v>
      </c>
      <c r="F65" s="859">
        <v>0.83</v>
      </c>
      <c r="G65" s="859">
        <v>0.807</v>
      </c>
      <c r="H65" s="859">
        <v>0.947</v>
      </c>
      <c r="I65" s="859">
        <v>0.709</v>
      </c>
      <c r="J65" s="863">
        <v>25000</v>
      </c>
      <c r="K65" s="859">
        <v>0.774</v>
      </c>
      <c r="L65" s="863">
        <v>14782</v>
      </c>
      <c r="M65" s="859">
        <v>0.411</v>
      </c>
      <c r="N65" s="859">
        <v>0.72</v>
      </c>
      <c r="O65" s="867">
        <v>119</v>
      </c>
      <c r="P65" s="867">
        <v>15.1</v>
      </c>
      <c r="Q65" s="462">
        <v>705</v>
      </c>
      <c r="R65" s="462"/>
      <c r="S65" s="8"/>
      <c r="U65" s="3"/>
    </row>
    <row r="66" spans="2:21">
      <c r="B66" s="582" t="str">
        <f>D66</f>
        <v>University of Huddersfield</v>
      </c>
      <c r="C66" s="462" t="s">
        <v>1925</v>
      </c>
      <c r="D66" s="463" t="s">
        <v>489</v>
      </c>
      <c r="E66" s="859">
        <v>0.808</v>
      </c>
      <c r="F66" s="859">
        <v>0.815</v>
      </c>
      <c r="G66" s="859">
        <v>0.78</v>
      </c>
      <c r="H66" s="859">
        <v>0.878</v>
      </c>
      <c r="I66" s="859">
        <v>0.716</v>
      </c>
      <c r="J66" s="863">
        <v>24000</v>
      </c>
      <c r="K66" s="859">
        <v>0.701</v>
      </c>
      <c r="L66" s="863">
        <v>16666</v>
      </c>
      <c r="M66" s="859">
        <v>0.566</v>
      </c>
      <c r="N66" s="859">
        <v>0.746</v>
      </c>
      <c r="O66" s="867">
        <v>120</v>
      </c>
      <c r="P66" s="867">
        <v>14.6</v>
      </c>
      <c r="Q66" s="462">
        <v>704</v>
      </c>
      <c r="R66" s="462"/>
      <c r="S66" s="8"/>
      <c r="U66" s="3"/>
    </row>
    <row r="67" spans="2:21">
      <c r="B67" s="582" t="str">
        <f>D67</f>
        <v>Manchester Metropolitan University</v>
      </c>
      <c r="C67" s="462" t="s">
        <v>1925</v>
      </c>
      <c r="D67" s="463" t="s">
        <v>478</v>
      </c>
      <c r="E67" s="859">
        <v>0.828</v>
      </c>
      <c r="F67" s="859">
        <v>0.817</v>
      </c>
      <c r="G67" s="859">
        <v>0.793</v>
      </c>
      <c r="H67" s="859">
        <v>0.913</v>
      </c>
      <c r="I67" s="859">
        <v>0.699</v>
      </c>
      <c r="J67" s="863">
        <v>24500</v>
      </c>
      <c r="K67" s="859">
        <v>0.778</v>
      </c>
      <c r="L67" s="863">
        <v>8219</v>
      </c>
      <c r="M67" s="859">
        <v>0.495</v>
      </c>
      <c r="N67" s="859">
        <v>0.782</v>
      </c>
      <c r="O67" s="867">
        <v>127</v>
      </c>
      <c r="P67" s="867">
        <v>18</v>
      </c>
      <c r="Q67" s="462">
        <v>704</v>
      </c>
      <c r="R67" s="462"/>
      <c r="S67" s="8"/>
      <c r="U67" s="3"/>
    </row>
    <row r="68" spans="2:21">
      <c r="B68" s="582" t="str">
        <f>D68</f>
        <v>University of Hertfordshire</v>
      </c>
      <c r="C68" s="462">
        <v>62</v>
      </c>
      <c r="D68" s="463" t="s">
        <v>323</v>
      </c>
      <c r="E68" s="859">
        <v>0.847</v>
      </c>
      <c r="F68" s="859">
        <v>0.808</v>
      </c>
      <c r="G68" s="859">
        <v>0.792</v>
      </c>
      <c r="H68" s="859">
        <v>0.907</v>
      </c>
      <c r="I68" s="859">
        <v>0.725</v>
      </c>
      <c r="J68" s="863">
        <v>26000</v>
      </c>
      <c r="K68" s="859">
        <v>0.756</v>
      </c>
      <c r="L68" s="863">
        <v>8013</v>
      </c>
      <c r="M68" s="859">
        <v>0.519</v>
      </c>
      <c r="N68" s="859">
        <v>0.758</v>
      </c>
      <c r="O68" s="867">
        <v>103</v>
      </c>
      <c r="P68" s="867">
        <v>17.6</v>
      </c>
      <c r="Q68" s="462">
        <v>703</v>
      </c>
      <c r="R68" s="462"/>
      <c r="S68" s="8"/>
      <c r="U68" s="3"/>
    </row>
    <row r="69" spans="2:21">
      <c r="B69" s="582" t="str">
        <f>D69</f>
        <v>Liverpool John Moores University</v>
      </c>
      <c r="C69" s="462">
        <v>63</v>
      </c>
      <c r="D69" s="463" t="s">
        <v>349</v>
      </c>
      <c r="E69" s="859">
        <v>0.829</v>
      </c>
      <c r="F69" s="859">
        <v>0.798</v>
      </c>
      <c r="G69" s="859">
        <v>0.788</v>
      </c>
      <c r="H69" s="859">
        <v>0.907</v>
      </c>
      <c r="I69" s="859">
        <v>0.728</v>
      </c>
      <c r="J69" s="863">
        <v>25000</v>
      </c>
      <c r="K69" s="859">
        <v>0.704</v>
      </c>
      <c r="L69" s="863">
        <v>10041</v>
      </c>
      <c r="M69" s="859">
        <v>0.508</v>
      </c>
      <c r="N69" s="859">
        <v>0.753</v>
      </c>
      <c r="O69" s="867">
        <v>140</v>
      </c>
      <c r="P69" s="867">
        <v>18.1</v>
      </c>
      <c r="Q69" s="462">
        <v>701</v>
      </c>
      <c r="R69" s="462"/>
      <c r="S69" s="8"/>
      <c r="U69" s="3"/>
    </row>
    <row r="70" spans="2:21">
      <c r="B70" s="582" t="str">
        <f>D70</f>
        <v>University of the Arts London</v>
      </c>
      <c r="C70" s="462" t="s">
        <v>1926</v>
      </c>
      <c r="D70" s="463" t="s">
        <v>490</v>
      </c>
      <c r="E70" s="859">
        <v>0.754</v>
      </c>
      <c r="F70" s="859">
        <v>0.799</v>
      </c>
      <c r="G70" s="859">
        <v>0.732</v>
      </c>
      <c r="H70" s="859">
        <v>0.932</v>
      </c>
      <c r="I70" s="859">
        <v>0.681</v>
      </c>
      <c r="J70" s="863">
        <v>25000</v>
      </c>
      <c r="K70" s="859">
        <v>0.795</v>
      </c>
      <c r="L70" s="863">
        <v>5523</v>
      </c>
      <c r="M70" s="859">
        <v>0.374</v>
      </c>
      <c r="N70" s="859">
        <v>0.801</v>
      </c>
      <c r="O70" s="867">
        <v>136</v>
      </c>
      <c r="P70" s="867">
        <v>11.5</v>
      </c>
      <c r="Q70" s="462">
        <v>700</v>
      </c>
      <c r="R70" s="462"/>
      <c r="S70" s="8"/>
      <c r="U70" s="3"/>
    </row>
    <row r="71" spans="2:21">
      <c r="B71" s="582" t="str">
        <f>D71</f>
        <v>Abertay University</v>
      </c>
      <c r="C71" s="462" t="s">
        <v>1926</v>
      </c>
      <c r="D71" s="463" t="s">
        <v>670</v>
      </c>
      <c r="E71" s="859">
        <v>0.868</v>
      </c>
      <c r="F71" s="859">
        <v>0.837</v>
      </c>
      <c r="G71" s="859">
        <v>0.823</v>
      </c>
      <c r="H71" s="859">
        <v>0.859</v>
      </c>
      <c r="I71" s="859">
        <v>0.694</v>
      </c>
      <c r="J71" s="863">
        <v>25000</v>
      </c>
      <c r="K71" s="859">
        <v>0.666</v>
      </c>
      <c r="L71" s="863">
        <v>15600</v>
      </c>
      <c r="M71" s="859">
        <v>0.477</v>
      </c>
      <c r="N71" s="859">
        <v>0.83</v>
      </c>
      <c r="O71" s="867">
        <v>148</v>
      </c>
      <c r="P71" s="867">
        <v>22.8</v>
      </c>
      <c r="Q71" s="462">
        <v>700</v>
      </c>
      <c r="R71" s="462"/>
      <c r="S71" s="8"/>
      <c r="U71" s="3"/>
    </row>
    <row r="72" spans="2:21">
      <c r="B72" s="582" t="str">
        <f>D72</f>
        <v>Oxford Brookes University</v>
      </c>
      <c r="C72" s="462" t="s">
        <v>1927</v>
      </c>
      <c r="D72" s="463" t="s">
        <v>352</v>
      </c>
      <c r="E72" s="859">
        <v>0.831</v>
      </c>
      <c r="F72" s="859">
        <v>0.8</v>
      </c>
      <c r="G72" s="859">
        <v>0.767</v>
      </c>
      <c r="H72" s="859">
        <v>0.926</v>
      </c>
      <c r="I72" s="859">
        <v>0.765</v>
      </c>
      <c r="J72" s="863">
        <v>25750</v>
      </c>
      <c r="K72" s="859">
        <v>0.719</v>
      </c>
      <c r="L72" s="863">
        <v>9737</v>
      </c>
      <c r="M72" s="859">
        <v>0.365</v>
      </c>
      <c r="N72" s="859">
        <v>0.736</v>
      </c>
      <c r="O72" s="867">
        <v>113</v>
      </c>
      <c r="P72" s="867">
        <v>13</v>
      </c>
      <c r="Q72" s="462">
        <v>699</v>
      </c>
      <c r="R72" s="462"/>
      <c r="S72" s="8"/>
      <c r="U72" s="3"/>
    </row>
    <row r="73" spans="2:21">
      <c r="B73" s="582" t="str">
        <f>D73</f>
        <v>Teesside University</v>
      </c>
      <c r="C73" s="462" t="s">
        <v>1927</v>
      </c>
      <c r="D73" s="463" t="s">
        <v>364</v>
      </c>
      <c r="E73" s="859">
        <v>0.851</v>
      </c>
      <c r="F73" s="859">
        <v>0.82</v>
      </c>
      <c r="G73" s="859">
        <v>0.783</v>
      </c>
      <c r="H73" s="859">
        <v>0.852</v>
      </c>
      <c r="I73" s="859">
        <v>0.746</v>
      </c>
      <c r="J73" s="863">
        <v>25605</v>
      </c>
      <c r="K73" s="859">
        <v>0.69</v>
      </c>
      <c r="L73" s="863">
        <v>6446</v>
      </c>
      <c r="M73" s="859">
        <v>0.559</v>
      </c>
      <c r="N73" s="859">
        <v>0.754</v>
      </c>
      <c r="O73" s="867">
        <v>110</v>
      </c>
      <c r="P73" s="867">
        <v>17.2</v>
      </c>
      <c r="Q73" s="462">
        <v>699</v>
      </c>
      <c r="R73" s="462"/>
      <c r="S73" s="8"/>
      <c r="U73" s="3"/>
    </row>
    <row r="74" spans="2:21">
      <c r="B74" s="582" t="str">
        <f>D74</f>
        <v>University of Greenwich</v>
      </c>
      <c r="C74" s="462">
        <v>68</v>
      </c>
      <c r="D74" s="463" t="s">
        <v>484</v>
      </c>
      <c r="E74" s="859">
        <v>0.824</v>
      </c>
      <c r="F74" s="859">
        <v>0.802</v>
      </c>
      <c r="G74" s="859">
        <v>0.78</v>
      </c>
      <c r="H74" s="859">
        <v>0.894</v>
      </c>
      <c r="I74" s="859">
        <v>0.743</v>
      </c>
      <c r="J74" s="863">
        <v>27000</v>
      </c>
      <c r="K74" s="859">
        <v>0.715</v>
      </c>
      <c r="L74" s="863">
        <v>15855</v>
      </c>
      <c r="M74" s="859">
        <v>0.556</v>
      </c>
      <c r="N74" s="859">
        <v>0.708</v>
      </c>
      <c r="O74" s="867">
        <v>114</v>
      </c>
      <c r="P74" s="867">
        <v>20.9</v>
      </c>
      <c r="Q74" s="462">
        <v>698</v>
      </c>
      <c r="R74" s="462"/>
      <c r="S74" s="8"/>
      <c r="U74" s="3"/>
    </row>
    <row r="75" spans="2:21">
      <c r="B75" s="582" t="str">
        <f>D75</f>
        <v>University of Wolverhampton</v>
      </c>
      <c r="C75" s="462" t="s">
        <v>1541</v>
      </c>
      <c r="D75" s="463" t="s">
        <v>498</v>
      </c>
      <c r="E75" s="859">
        <v>0.856</v>
      </c>
      <c r="F75" s="859">
        <v>0.811</v>
      </c>
      <c r="G75" s="859">
        <v>0.771</v>
      </c>
      <c r="H75" s="859">
        <v>0.851</v>
      </c>
      <c r="I75" s="859">
        <v>0.7</v>
      </c>
      <c r="J75" s="863">
        <v>25500</v>
      </c>
      <c r="K75" s="859">
        <v>0.64</v>
      </c>
      <c r="L75" s="863">
        <v>5238</v>
      </c>
      <c r="M75" s="859">
        <v>0.708</v>
      </c>
      <c r="N75" s="859">
        <v>0.71</v>
      </c>
      <c r="O75" s="867">
        <v>103</v>
      </c>
      <c r="P75" s="867">
        <v>15.6</v>
      </c>
      <c r="Q75" s="462">
        <v>697</v>
      </c>
      <c r="R75" s="462"/>
      <c r="S75" s="8"/>
      <c r="U75" s="3"/>
    </row>
    <row r="76" spans="2:21">
      <c r="B76" s="582" t="str">
        <f>D76</f>
        <v>University of Salford</v>
      </c>
      <c r="C76" s="518" t="s">
        <v>1541</v>
      </c>
      <c r="D76" s="519" t="s">
        <v>488</v>
      </c>
      <c r="E76" s="860">
        <v>0.823</v>
      </c>
      <c r="F76" s="860">
        <v>0.789</v>
      </c>
      <c r="G76" s="860">
        <v>0.76</v>
      </c>
      <c r="H76" s="860">
        <v>0.916</v>
      </c>
      <c r="I76" s="860">
        <v>0.723</v>
      </c>
      <c r="J76" s="864">
        <v>25000</v>
      </c>
      <c r="K76" s="860">
        <v>0.75</v>
      </c>
      <c r="L76" s="864">
        <v>7924</v>
      </c>
      <c r="M76" s="860">
        <v>0.482</v>
      </c>
      <c r="N76" s="860">
        <v>0.764</v>
      </c>
      <c r="O76" s="868">
        <v>125</v>
      </c>
      <c r="P76" s="868">
        <v>18.1</v>
      </c>
      <c r="Q76" s="518">
        <v>697</v>
      </c>
      <c r="R76" s="518"/>
      <c r="S76" s="8"/>
      <c r="U76" s="3"/>
    </row>
    <row r="77" spans="2:21">
      <c r="B77" s="582" t="str">
        <f>D77</f>
        <v>University of Brighton</v>
      </c>
      <c r="C77" s="462" t="s">
        <v>1542</v>
      </c>
      <c r="D77" s="463" t="s">
        <v>494</v>
      </c>
      <c r="E77" s="859">
        <v>0.791</v>
      </c>
      <c r="F77" s="859">
        <v>0.777</v>
      </c>
      <c r="G77" s="859">
        <v>0.729</v>
      </c>
      <c r="H77" s="859">
        <v>0.908</v>
      </c>
      <c r="I77" s="859">
        <v>0.75</v>
      </c>
      <c r="J77" s="863">
        <v>25565</v>
      </c>
      <c r="K77" s="859">
        <v>0.762</v>
      </c>
      <c r="L77" s="863">
        <v>6268</v>
      </c>
      <c r="M77" s="859">
        <v>0.444</v>
      </c>
      <c r="N77" s="859">
        <v>0.8</v>
      </c>
      <c r="O77" s="867">
        <v>111</v>
      </c>
      <c r="P77" s="867">
        <v>16</v>
      </c>
      <c r="Q77" s="462">
        <v>695</v>
      </c>
      <c r="R77" s="462"/>
      <c r="S77" s="8"/>
      <c r="U77" s="3"/>
    </row>
    <row r="78" spans="2:21">
      <c r="B78" s="582" t="str">
        <f>D78</f>
        <v>University of the West of England</v>
      </c>
      <c r="C78" s="462" t="s">
        <v>1542</v>
      </c>
      <c r="D78" s="463" t="s">
        <v>669</v>
      </c>
      <c r="E78" s="859">
        <v>0.811</v>
      </c>
      <c r="F78" s="859">
        <v>0.775</v>
      </c>
      <c r="G78" s="859">
        <v>0.751</v>
      </c>
      <c r="H78" s="859">
        <v>0.911</v>
      </c>
      <c r="I78" s="859">
        <v>0.769</v>
      </c>
      <c r="J78" s="863">
        <v>25500</v>
      </c>
      <c r="K78" s="859">
        <v>0.739</v>
      </c>
      <c r="L78" s="863">
        <v>10891</v>
      </c>
      <c r="M78" s="859">
        <v>0.416</v>
      </c>
      <c r="N78" s="859">
        <v>0.75</v>
      </c>
      <c r="O78" s="867">
        <v>123</v>
      </c>
      <c r="P78" s="867">
        <v>16.8</v>
      </c>
      <c r="Q78" s="462">
        <v>695</v>
      </c>
      <c r="R78" s="462"/>
      <c r="S78" s="8"/>
      <c r="U78" s="3"/>
    </row>
    <row r="79" spans="2:21">
      <c r="B79" s="582" t="str">
        <f>D79</f>
        <v>Staffordshire University</v>
      </c>
      <c r="C79" s="462" t="s">
        <v>1542</v>
      </c>
      <c r="D79" s="463" t="s">
        <v>373</v>
      </c>
      <c r="E79" s="859">
        <v>0.789</v>
      </c>
      <c r="F79" s="859">
        <v>0.769</v>
      </c>
      <c r="G79" s="859">
        <v>0.708</v>
      </c>
      <c r="H79" s="859">
        <v>0.894</v>
      </c>
      <c r="I79" s="859">
        <v>0.732</v>
      </c>
      <c r="J79" s="863">
        <v>25000</v>
      </c>
      <c r="K79" s="859">
        <v>0.695</v>
      </c>
      <c r="L79" s="863">
        <v>8773</v>
      </c>
      <c r="M79" s="859">
        <v>0.629</v>
      </c>
      <c r="N79" s="859">
        <v>0.755</v>
      </c>
      <c r="O79" s="867">
        <v>113</v>
      </c>
      <c r="P79" s="867">
        <v>17.4</v>
      </c>
      <c r="Q79" s="462">
        <v>695</v>
      </c>
      <c r="R79" s="462"/>
      <c r="S79" s="8"/>
      <c r="U79" s="3"/>
    </row>
    <row r="80" spans="2:21">
      <c r="B80" s="582" t="str">
        <f>D80</f>
        <v>London South Bank University</v>
      </c>
      <c r="C80" s="462">
        <v>74</v>
      </c>
      <c r="D80" s="463" t="s">
        <v>366</v>
      </c>
      <c r="E80" s="859">
        <v>0.811</v>
      </c>
      <c r="F80" s="859">
        <v>0.78</v>
      </c>
      <c r="G80" s="859">
        <v>0.74</v>
      </c>
      <c r="H80" s="859">
        <v>0.885</v>
      </c>
      <c r="I80" s="859">
        <v>0.734</v>
      </c>
      <c r="J80" s="863">
        <v>28000</v>
      </c>
      <c r="K80" s="859">
        <v>0.696</v>
      </c>
      <c r="L80" s="863">
        <v>12392</v>
      </c>
      <c r="M80" s="859">
        <v>0.516</v>
      </c>
      <c r="N80" s="859">
        <v>0.778</v>
      </c>
      <c r="O80" s="867">
        <v>103</v>
      </c>
      <c r="P80" s="867">
        <v>17.1</v>
      </c>
      <c r="Q80" s="462">
        <v>694</v>
      </c>
      <c r="R80" s="462">
        <v>7</v>
      </c>
      <c r="S80" s="8"/>
      <c r="U80" s="3"/>
    </row>
    <row r="81" spans="2:21">
      <c r="B81" s="582" t="str">
        <f>D81</f>
        <v>Sheffield Hallam University</v>
      </c>
      <c r="C81" s="462">
        <v>75</v>
      </c>
      <c r="D81" s="463" t="s">
        <v>325</v>
      </c>
      <c r="E81" s="859">
        <v>0.79</v>
      </c>
      <c r="F81" s="859">
        <v>0.759</v>
      </c>
      <c r="G81" s="859">
        <v>0.725</v>
      </c>
      <c r="H81" s="859">
        <v>0.909</v>
      </c>
      <c r="I81" s="859">
        <v>0.757</v>
      </c>
      <c r="J81" s="863">
        <v>25000</v>
      </c>
      <c r="K81" s="859">
        <v>0.733</v>
      </c>
      <c r="L81" s="863">
        <v>7856</v>
      </c>
      <c r="M81" s="859">
        <v>0.525</v>
      </c>
      <c r="N81" s="859">
        <v>0.743</v>
      </c>
      <c r="O81" s="867">
        <v>114</v>
      </c>
      <c r="P81" s="867">
        <v>17.1</v>
      </c>
      <c r="Q81" s="462">
        <v>693</v>
      </c>
      <c r="R81" s="462"/>
      <c r="S81" s="8"/>
      <c r="U81" s="3"/>
    </row>
    <row r="82" spans="2:21">
      <c r="B82" s="582" t="str">
        <f>D82</f>
        <v>University of Stirling</v>
      </c>
      <c r="C82" s="462" t="s">
        <v>1928</v>
      </c>
      <c r="D82" s="463" t="s">
        <v>545</v>
      </c>
      <c r="E82" s="859">
        <v>0.809</v>
      </c>
      <c r="F82" s="859">
        <v>0.743</v>
      </c>
      <c r="G82" s="859">
        <v>0.749</v>
      </c>
      <c r="H82" s="859">
        <v>0.93</v>
      </c>
      <c r="I82" s="859">
        <v>0.674</v>
      </c>
      <c r="J82" s="863">
        <v>25100</v>
      </c>
      <c r="K82" s="859">
        <v>0.779</v>
      </c>
      <c r="L82" s="863">
        <v>29434</v>
      </c>
      <c r="M82" s="859">
        <v>0.382</v>
      </c>
      <c r="N82" s="859">
        <v>0.733</v>
      </c>
      <c r="O82" s="867">
        <v>164</v>
      </c>
      <c r="P82" s="867">
        <v>19.2</v>
      </c>
      <c r="Q82" s="462">
        <v>692</v>
      </c>
      <c r="R82" s="462"/>
      <c r="S82" s="8"/>
      <c r="U82" s="3"/>
    </row>
    <row r="83" spans="2:21">
      <c r="B83" s="582" t="str">
        <f>D83</f>
        <v>Robert Gordon University</v>
      </c>
      <c r="C83" s="462" t="s">
        <v>1928</v>
      </c>
      <c r="D83" s="463" t="s">
        <v>655</v>
      </c>
      <c r="E83" s="859">
        <v>0.87</v>
      </c>
      <c r="F83" s="859">
        <v>0.838</v>
      </c>
      <c r="G83" s="859">
        <v>0.804</v>
      </c>
      <c r="H83" s="859">
        <v>0.903</v>
      </c>
      <c r="I83" s="859">
        <v>0.804</v>
      </c>
      <c r="J83" s="863">
        <v>26200</v>
      </c>
      <c r="K83" s="859">
        <v>0.635</v>
      </c>
      <c r="L83" s="863">
        <v>6179</v>
      </c>
      <c r="M83" s="859">
        <v>0.362</v>
      </c>
      <c r="N83" s="859">
        <v>0.677</v>
      </c>
      <c r="O83" s="867">
        <v>149</v>
      </c>
      <c r="P83" s="867">
        <v>19.2</v>
      </c>
      <c r="Q83" s="462">
        <v>692</v>
      </c>
      <c r="R83" s="462"/>
      <c r="S83" s="8"/>
      <c r="U83" s="3"/>
    </row>
    <row r="84" spans="2:21">
      <c r="B84" s="582" t="str">
        <f>D84</f>
        <v>St Mary's University, Twickenham</v>
      </c>
      <c r="C84" s="462">
        <v>78</v>
      </c>
      <c r="D84" s="463" t="s">
        <v>652</v>
      </c>
      <c r="E84" s="859">
        <v>0.868</v>
      </c>
      <c r="F84" s="859">
        <v>0.833</v>
      </c>
      <c r="G84" s="859">
        <v>0.804</v>
      </c>
      <c r="H84" s="859">
        <v>0.88</v>
      </c>
      <c r="I84" s="859">
        <v>0.729</v>
      </c>
      <c r="J84" s="863">
        <v>26900</v>
      </c>
      <c r="K84" s="859">
        <v>0.681</v>
      </c>
      <c r="L84" s="863">
        <v>3818</v>
      </c>
      <c r="M84" s="859">
        <v>0.442</v>
      </c>
      <c r="N84" s="859">
        <v>0.753</v>
      </c>
      <c r="O84" s="867">
        <v>103</v>
      </c>
      <c r="P84" s="867">
        <v>16.4</v>
      </c>
      <c r="Q84" s="462">
        <v>691</v>
      </c>
      <c r="R84" s="462"/>
      <c r="S84" s="8"/>
      <c r="U84" s="3"/>
    </row>
    <row r="85" spans="2:21">
      <c r="B85" s="582" t="str">
        <f>D85</f>
        <v>Goldsmiths, University of London</v>
      </c>
      <c r="C85" s="462" t="s">
        <v>1929</v>
      </c>
      <c r="D85" s="463" t="s">
        <v>544</v>
      </c>
      <c r="E85" s="859">
        <v>0.786</v>
      </c>
      <c r="F85" s="859">
        <v>0.696</v>
      </c>
      <c r="G85" s="859">
        <v>0.671</v>
      </c>
      <c r="H85" s="859">
        <v>0.865</v>
      </c>
      <c r="I85" s="859">
        <v>0.694</v>
      </c>
      <c r="J85" s="863">
        <v>25212</v>
      </c>
      <c r="K85" s="859">
        <v>0.777</v>
      </c>
      <c r="L85" s="863">
        <v>8600</v>
      </c>
      <c r="M85" s="859">
        <v>0.452</v>
      </c>
      <c r="N85" s="859">
        <v>0.872</v>
      </c>
      <c r="O85" s="867">
        <v>123</v>
      </c>
      <c r="P85" s="867">
        <v>13.4</v>
      </c>
      <c r="Q85" s="462">
        <v>690</v>
      </c>
      <c r="R85" s="462"/>
      <c r="S85" s="8"/>
      <c r="U85" s="3"/>
    </row>
    <row r="86" spans="2:21">
      <c r="B86" s="582" t="str">
        <f>D86</f>
        <v>Plymouth Marjon University</v>
      </c>
      <c r="C86" s="462" t="s">
        <v>1929</v>
      </c>
      <c r="D86" s="463" t="s">
        <v>973</v>
      </c>
      <c r="E86" s="859">
        <v>0.886</v>
      </c>
      <c r="F86" s="859">
        <v>0.853</v>
      </c>
      <c r="G86" s="859">
        <v>0.816</v>
      </c>
      <c r="H86" s="859">
        <v>0.866</v>
      </c>
      <c r="I86" s="859">
        <v>0.701</v>
      </c>
      <c r="J86" s="863">
        <v>25000</v>
      </c>
      <c r="K86" s="859">
        <v>0.624</v>
      </c>
      <c r="L86" s="863">
        <v>990</v>
      </c>
      <c r="M86" s="859">
        <v>0.524</v>
      </c>
      <c r="N86" s="859">
        <v>0.759</v>
      </c>
      <c r="O86" s="867">
        <v>112</v>
      </c>
      <c r="P86" s="867">
        <v>16.9</v>
      </c>
      <c r="Q86" s="462">
        <v>690</v>
      </c>
      <c r="R86" s="462"/>
      <c r="S86" s="8"/>
      <c r="U86" s="3"/>
    </row>
    <row r="87" spans="2:21">
      <c r="B87" s="582" t="str">
        <f>D87</f>
        <v>Brunel University London</v>
      </c>
      <c r="C87" s="462" t="s">
        <v>1929</v>
      </c>
      <c r="D87" s="463" t="s">
        <v>654</v>
      </c>
      <c r="E87" s="859">
        <v>0.783</v>
      </c>
      <c r="F87" s="859">
        <v>0.764</v>
      </c>
      <c r="G87" s="859">
        <v>0.763</v>
      </c>
      <c r="H87" s="859">
        <v>0.91</v>
      </c>
      <c r="I87" s="859">
        <v>0.718</v>
      </c>
      <c r="J87" s="863">
        <v>27157</v>
      </c>
      <c r="K87" s="859">
        <v>0.72</v>
      </c>
      <c r="L87" s="863">
        <v>27965</v>
      </c>
      <c r="M87" s="859">
        <v>0.502</v>
      </c>
      <c r="N87" s="859">
        <v>0.68</v>
      </c>
      <c r="O87" s="867">
        <v>118</v>
      </c>
      <c r="P87" s="867">
        <v>18.2</v>
      </c>
      <c r="Q87" s="462">
        <v>690</v>
      </c>
      <c r="R87" s="462"/>
      <c r="S87" s="8"/>
      <c r="U87" s="3"/>
    </row>
    <row r="88" spans="2:21">
      <c r="B88" s="582" t="str">
        <f>D88</f>
        <v>Bournemouth University</v>
      </c>
      <c r="C88" s="462">
        <v>82</v>
      </c>
      <c r="D88" s="463" t="s">
        <v>374</v>
      </c>
      <c r="E88" s="859">
        <v>0.787</v>
      </c>
      <c r="F88" s="859">
        <v>0.775</v>
      </c>
      <c r="G88" s="859">
        <v>0.747</v>
      </c>
      <c r="H88" s="859">
        <v>0.913</v>
      </c>
      <c r="I88" s="859">
        <v>0.781</v>
      </c>
      <c r="J88" s="863">
        <v>25655</v>
      </c>
      <c r="K88" s="859">
        <v>0.694</v>
      </c>
      <c r="L88" s="863">
        <v>6768</v>
      </c>
      <c r="M88" s="859">
        <v>0.459</v>
      </c>
      <c r="N88" s="859">
        <v>0.769</v>
      </c>
      <c r="O88" s="867">
        <v>111</v>
      </c>
      <c r="P88" s="867">
        <v>18.3</v>
      </c>
      <c r="Q88" s="462">
        <v>689</v>
      </c>
      <c r="R88" s="462"/>
      <c r="S88" s="8"/>
      <c r="U88" s="3"/>
    </row>
    <row r="89" spans="2:21">
      <c r="B89" s="582" t="str">
        <f>D89</f>
        <v>University of Derby</v>
      </c>
      <c r="C89" s="462">
        <v>83</v>
      </c>
      <c r="D89" s="463" t="s">
        <v>375</v>
      </c>
      <c r="E89" s="859">
        <v>0.851</v>
      </c>
      <c r="F89" s="859">
        <v>0.823</v>
      </c>
      <c r="G89" s="859">
        <v>0.794</v>
      </c>
      <c r="H89" s="859">
        <v>0.863</v>
      </c>
      <c r="I89" s="859">
        <v>0.727</v>
      </c>
      <c r="J89" s="863">
        <v>25000</v>
      </c>
      <c r="K89" s="859">
        <v>0.63</v>
      </c>
      <c r="L89" s="863">
        <v>2051</v>
      </c>
      <c r="M89" s="859">
        <v>0.528</v>
      </c>
      <c r="N89" s="859">
        <v>0.71</v>
      </c>
      <c r="O89" s="867">
        <v>115</v>
      </c>
      <c r="P89" s="867">
        <v>14.9</v>
      </c>
      <c r="Q89" s="462">
        <v>688</v>
      </c>
      <c r="R89" s="462"/>
      <c r="S89" s="8"/>
      <c r="U89" s="3"/>
    </row>
    <row r="90" spans="2:21">
      <c r="B90" s="582" t="str">
        <f>D90</f>
        <v>Edge Hill University</v>
      </c>
      <c r="C90" s="462" t="s">
        <v>1930</v>
      </c>
      <c r="D90" s="463" t="s">
        <v>382</v>
      </c>
      <c r="E90" s="859">
        <v>0.787</v>
      </c>
      <c r="F90" s="859">
        <v>0.777</v>
      </c>
      <c r="G90" s="859">
        <v>0.758</v>
      </c>
      <c r="H90" s="859">
        <v>0.916</v>
      </c>
      <c r="I90" s="859">
        <v>0.696</v>
      </c>
      <c r="J90" s="863">
        <v>25000</v>
      </c>
      <c r="K90" s="859">
        <v>0.669</v>
      </c>
      <c r="L90" s="863">
        <v>2666</v>
      </c>
      <c r="M90" s="859">
        <v>0.509</v>
      </c>
      <c r="N90" s="859">
        <v>0.771</v>
      </c>
      <c r="O90" s="867">
        <v>129</v>
      </c>
      <c r="P90" s="867">
        <v>15.1</v>
      </c>
      <c r="Q90" s="462">
        <v>687</v>
      </c>
      <c r="R90" s="462"/>
      <c r="S90" s="8"/>
      <c r="U90" s="3"/>
    </row>
    <row r="91" spans="2:21">
      <c r="B91" s="582" t="str">
        <f>D91</f>
        <v>Queen Margaret University, Edinburgh</v>
      </c>
      <c r="C91" s="462" t="s">
        <v>1930</v>
      </c>
      <c r="D91" s="463" t="s">
        <v>414</v>
      </c>
      <c r="E91" s="859">
        <v>0.819</v>
      </c>
      <c r="F91" s="859">
        <v>0.746</v>
      </c>
      <c r="G91" s="859">
        <v>0.73</v>
      </c>
      <c r="H91" s="859">
        <v>0.924</v>
      </c>
      <c r="I91" s="859">
        <v>0.693</v>
      </c>
      <c r="J91" s="863">
        <v>25500</v>
      </c>
      <c r="K91" s="859">
        <v>0.647</v>
      </c>
      <c r="L91" s="863">
        <v>10457</v>
      </c>
      <c r="M91" s="859">
        <v>0.481</v>
      </c>
      <c r="N91" s="859">
        <v>0.815</v>
      </c>
      <c r="O91" s="867">
        <v>154</v>
      </c>
      <c r="P91" s="867">
        <v>20.6</v>
      </c>
      <c r="Q91" s="462">
        <v>687</v>
      </c>
      <c r="R91" s="462"/>
      <c r="S91" s="8"/>
      <c r="U91" s="3"/>
    </row>
    <row r="92" spans="2:21">
      <c r="B92" s="582" t="str">
        <f>D92</f>
        <v>Aberystwyth University</v>
      </c>
      <c r="C92" s="462">
        <v>86</v>
      </c>
      <c r="D92" s="463" t="s">
        <v>377</v>
      </c>
      <c r="E92" s="859">
        <v>0.857</v>
      </c>
      <c r="F92" s="859">
        <v>0.84</v>
      </c>
      <c r="G92" s="859">
        <v>0.842</v>
      </c>
      <c r="H92" s="859">
        <v>0.925</v>
      </c>
      <c r="I92" s="859">
        <v>0.583</v>
      </c>
      <c r="J92" s="863">
        <v>24000</v>
      </c>
      <c r="K92" s="859">
        <v>0.749</v>
      </c>
      <c r="L92" s="863">
        <v>40579</v>
      </c>
      <c r="M92" s="859">
        <v>0.33</v>
      </c>
      <c r="N92" s="859">
        <v>0.705</v>
      </c>
      <c r="O92" s="867">
        <v>118</v>
      </c>
      <c r="P92" s="867">
        <v>14.9</v>
      </c>
      <c r="Q92" s="462">
        <v>686</v>
      </c>
      <c r="R92" s="462"/>
      <c r="S92" s="8"/>
      <c r="U92" s="3"/>
    </row>
    <row r="93" spans="2:21">
      <c r="B93" s="582" t="str">
        <f>D93</f>
        <v>Birmingham City University</v>
      </c>
      <c r="C93" s="462" t="s">
        <v>1931</v>
      </c>
      <c r="D93" s="463" t="s">
        <v>353</v>
      </c>
      <c r="E93" s="859">
        <v>0.833</v>
      </c>
      <c r="F93" s="859">
        <v>0.802</v>
      </c>
      <c r="G93" s="859">
        <v>0.773</v>
      </c>
      <c r="H93" s="859">
        <v>0.905</v>
      </c>
      <c r="I93" s="859">
        <v>0.73</v>
      </c>
      <c r="J93" s="863">
        <v>25000</v>
      </c>
      <c r="K93" s="859">
        <v>0.675</v>
      </c>
      <c r="L93" s="863">
        <v>3508</v>
      </c>
      <c r="M93" s="859">
        <v>0.563</v>
      </c>
      <c r="N93" s="859">
        <v>0.633</v>
      </c>
      <c r="O93" s="867">
        <v>117</v>
      </c>
      <c r="P93" s="867">
        <v>17.1</v>
      </c>
      <c r="Q93" s="462">
        <v>685</v>
      </c>
      <c r="R93" s="462"/>
      <c r="S93" s="8"/>
      <c r="U93" s="3"/>
    </row>
    <row r="94" spans="2:21">
      <c r="B94" s="582" t="str">
        <f>D94</f>
        <v>Kingston University</v>
      </c>
      <c r="C94" s="462" t="s">
        <v>1931</v>
      </c>
      <c r="D94" s="463" t="s">
        <v>334</v>
      </c>
      <c r="E94" s="859">
        <v>0.818</v>
      </c>
      <c r="F94" s="859">
        <v>0.789</v>
      </c>
      <c r="G94" s="859">
        <v>0.774</v>
      </c>
      <c r="H94" s="859">
        <v>0.922</v>
      </c>
      <c r="I94" s="859">
        <v>0.7</v>
      </c>
      <c r="J94" s="863">
        <v>26000</v>
      </c>
      <c r="K94" s="859">
        <v>0.724</v>
      </c>
      <c r="L94" s="863">
        <v>3017</v>
      </c>
      <c r="M94" s="859">
        <v>0.515</v>
      </c>
      <c r="N94" s="859">
        <v>0.706</v>
      </c>
      <c r="O94" s="867">
        <v>114</v>
      </c>
      <c r="P94" s="867">
        <v>18.1</v>
      </c>
      <c r="Q94" s="462">
        <v>685</v>
      </c>
      <c r="R94" s="462"/>
      <c r="S94" s="8"/>
      <c r="U94" s="3"/>
    </row>
    <row r="95" spans="2:21">
      <c r="B95" s="582" t="str">
        <f>D95</f>
        <v>University of Sunderland</v>
      </c>
      <c r="C95" s="462" t="s">
        <v>1032</v>
      </c>
      <c r="D95" s="463" t="s">
        <v>503</v>
      </c>
      <c r="E95" s="859">
        <v>0.839</v>
      </c>
      <c r="F95" s="859">
        <v>0.814</v>
      </c>
      <c r="G95" s="859">
        <v>0.776</v>
      </c>
      <c r="H95" s="859">
        <v>0.873</v>
      </c>
      <c r="I95" s="859">
        <v>0.582</v>
      </c>
      <c r="J95" s="863">
        <v>25000</v>
      </c>
      <c r="K95" s="859">
        <v>0.687</v>
      </c>
      <c r="L95" s="863">
        <v>1926</v>
      </c>
      <c r="M95" s="859">
        <v>0.623</v>
      </c>
      <c r="N95" s="859">
        <v>0.732</v>
      </c>
      <c r="O95" s="867">
        <v>113</v>
      </c>
      <c r="P95" s="867">
        <v>13.9</v>
      </c>
      <c r="Q95" s="462">
        <v>683</v>
      </c>
      <c r="R95" s="462"/>
      <c r="S95" s="8"/>
      <c r="U95" s="3"/>
    </row>
    <row r="96" spans="2:21">
      <c r="B96" s="582" t="str">
        <f>D96</f>
        <v>University of Central Lancashire</v>
      </c>
      <c r="C96" s="462" t="s">
        <v>1032</v>
      </c>
      <c r="D96" s="463" t="s">
        <v>479</v>
      </c>
      <c r="E96" s="859">
        <v>0.834</v>
      </c>
      <c r="F96" s="859">
        <v>0.812</v>
      </c>
      <c r="G96" s="859">
        <v>0.778</v>
      </c>
      <c r="H96" s="859">
        <v>0.854</v>
      </c>
      <c r="I96" s="859">
        <v>0.697</v>
      </c>
      <c r="J96" s="863">
        <v>25000</v>
      </c>
      <c r="K96" s="859">
        <v>0.701</v>
      </c>
      <c r="L96" s="863">
        <v>6110</v>
      </c>
      <c r="M96" s="859">
        <v>0.524</v>
      </c>
      <c r="N96" s="859">
        <v>0.666</v>
      </c>
      <c r="O96" s="867">
        <v>122</v>
      </c>
      <c r="P96" s="867">
        <v>15.6</v>
      </c>
      <c r="Q96" s="462">
        <v>683</v>
      </c>
      <c r="R96" s="462"/>
      <c r="S96" s="8"/>
      <c r="U96" s="3"/>
    </row>
    <row r="97" spans="2:21">
      <c r="B97" s="582" t="str">
        <f>D97</f>
        <v>University of Chester</v>
      </c>
      <c r="C97" s="462" t="s">
        <v>1932</v>
      </c>
      <c r="D97" s="463" t="s">
        <v>396</v>
      </c>
      <c r="E97" s="859">
        <v>0.804</v>
      </c>
      <c r="F97" s="859">
        <v>0.797</v>
      </c>
      <c r="G97" s="859">
        <v>0.739</v>
      </c>
      <c r="H97" s="859">
        <v>0.919</v>
      </c>
      <c r="I97" s="859">
        <v>0.666</v>
      </c>
      <c r="J97" s="863">
        <v>25000</v>
      </c>
      <c r="K97" s="859">
        <v>0.625</v>
      </c>
      <c r="L97" s="863">
        <v>2899</v>
      </c>
      <c r="M97" s="859">
        <v>0.547</v>
      </c>
      <c r="N97" s="859">
        <v>0.769</v>
      </c>
      <c r="O97" s="867">
        <v>117</v>
      </c>
      <c r="P97" s="867">
        <v>15.1</v>
      </c>
      <c r="Q97" s="462">
        <v>682</v>
      </c>
      <c r="R97" s="462"/>
      <c r="S97" s="8"/>
      <c r="U97" s="3"/>
    </row>
    <row r="98" spans="2:21">
      <c r="B98" s="582" t="str">
        <f>D98</f>
        <v>Norwich University of the Arts</v>
      </c>
      <c r="C98" s="462" t="s">
        <v>1932</v>
      </c>
      <c r="D98" s="463" t="s">
        <v>602</v>
      </c>
      <c r="E98" s="859">
        <v>0.806</v>
      </c>
      <c r="F98" s="859">
        <v>0.821</v>
      </c>
      <c r="G98" s="859">
        <v>0.758</v>
      </c>
      <c r="H98" s="859">
        <v>0.913</v>
      </c>
      <c r="I98" s="859">
        <v>0.664</v>
      </c>
      <c r="J98" s="863">
        <v>22500</v>
      </c>
      <c r="K98" s="859">
        <v>0.74</v>
      </c>
      <c r="L98" s="863">
        <v>413</v>
      </c>
      <c r="M98" s="859">
        <v>0.423</v>
      </c>
      <c r="N98" s="859">
        <v>0.775</v>
      </c>
      <c r="O98" s="867">
        <v>127</v>
      </c>
      <c r="P98" s="867">
        <v>15.3</v>
      </c>
      <c r="Q98" s="462">
        <v>682</v>
      </c>
      <c r="R98" s="462"/>
      <c r="S98" s="8"/>
      <c r="U98" s="3"/>
    </row>
    <row r="99" spans="2:21">
      <c r="B99" s="582" t="str">
        <f>D99</f>
        <v>Middlesex University</v>
      </c>
      <c r="C99" s="462" t="s">
        <v>1932</v>
      </c>
      <c r="D99" s="463" t="s">
        <v>345</v>
      </c>
      <c r="E99" s="859">
        <v>0.827</v>
      </c>
      <c r="F99" s="859">
        <v>0.827</v>
      </c>
      <c r="G99" s="859">
        <v>0.797</v>
      </c>
      <c r="H99" s="859">
        <v>0.804</v>
      </c>
      <c r="I99" s="859">
        <v>0.726</v>
      </c>
      <c r="J99" s="863">
        <v>26500</v>
      </c>
      <c r="K99" s="859">
        <v>0.696</v>
      </c>
      <c r="L99" s="863">
        <v>4644</v>
      </c>
      <c r="M99" s="859">
        <v>0.523</v>
      </c>
      <c r="N99" s="859">
        <v>0.684</v>
      </c>
      <c r="O99" s="867">
        <v>104</v>
      </c>
      <c r="P99" s="867">
        <v>15.8</v>
      </c>
      <c r="Q99" s="462">
        <v>682</v>
      </c>
      <c r="R99" s="462"/>
      <c r="S99" s="8"/>
      <c r="U99" s="3"/>
    </row>
    <row r="100" spans="2:21">
      <c r="B100" s="582" t="str">
        <f>D100</f>
        <v>University of Chichester</v>
      </c>
      <c r="C100" s="462">
        <v>94</v>
      </c>
      <c r="D100" s="463" t="s">
        <v>513</v>
      </c>
      <c r="E100" s="859">
        <v>0.834</v>
      </c>
      <c r="F100" s="859">
        <v>0.8</v>
      </c>
      <c r="G100" s="859">
        <v>0.738</v>
      </c>
      <c r="H100" s="859">
        <v>0.943</v>
      </c>
      <c r="I100" s="859">
        <v>0.712</v>
      </c>
      <c r="J100" s="863">
        <v>25000</v>
      </c>
      <c r="K100" s="859">
        <v>0.602</v>
      </c>
      <c r="L100" s="863">
        <v>1979</v>
      </c>
      <c r="M100" s="859">
        <v>0.442</v>
      </c>
      <c r="N100" s="859">
        <v>0.748</v>
      </c>
      <c r="O100" s="867">
        <v>119</v>
      </c>
      <c r="P100" s="867">
        <v>15.2</v>
      </c>
      <c r="Q100" s="462">
        <v>679</v>
      </c>
      <c r="R100" s="462"/>
      <c r="S100" s="8"/>
      <c r="U100" s="3"/>
    </row>
    <row r="101" spans="2:21">
      <c r="B101" s="582" t="str">
        <f>D101</f>
        <v>Cardiff Metropolitan University</v>
      </c>
      <c r="C101" s="462">
        <v>95</v>
      </c>
      <c r="D101" s="463" t="s">
        <v>393</v>
      </c>
      <c r="E101" s="859">
        <v>0.812</v>
      </c>
      <c r="F101" s="859">
        <v>0.792</v>
      </c>
      <c r="G101" s="859">
        <v>0.765</v>
      </c>
      <c r="H101" s="859">
        <v>0.891</v>
      </c>
      <c r="I101" s="859">
        <v>0.69</v>
      </c>
      <c r="J101" s="863">
        <v>24000</v>
      </c>
      <c r="K101" s="859">
        <v>0.708</v>
      </c>
      <c r="L101" s="863">
        <v>7013</v>
      </c>
      <c r="M101" s="859">
        <v>0.449</v>
      </c>
      <c r="N101" s="859">
        <v>0.767</v>
      </c>
      <c r="O101" s="867">
        <v>123</v>
      </c>
      <c r="P101" s="867">
        <v>18.9</v>
      </c>
      <c r="Q101" s="462">
        <v>678</v>
      </c>
      <c r="R101" s="462"/>
      <c r="S101" s="8"/>
      <c r="U101" s="3"/>
    </row>
    <row r="102" spans="2:21">
      <c r="B102" s="582" t="str">
        <f>D102</f>
        <v>University for the Creative Arts</v>
      </c>
      <c r="C102" s="462" t="s">
        <v>1933</v>
      </c>
      <c r="D102" s="463" t="s">
        <v>403</v>
      </c>
      <c r="E102" s="859">
        <v>0.81</v>
      </c>
      <c r="F102" s="859">
        <v>0.827</v>
      </c>
      <c r="G102" s="859">
        <v>0.734</v>
      </c>
      <c r="H102" s="859">
        <v>0.84</v>
      </c>
      <c r="I102" s="859">
        <v>0.57</v>
      </c>
      <c r="J102" s="863">
        <v>22500</v>
      </c>
      <c r="K102" s="859">
        <v>0.765</v>
      </c>
      <c r="L102" s="863">
        <v>527</v>
      </c>
      <c r="M102" s="859">
        <v>0.49</v>
      </c>
      <c r="N102" s="859">
        <v>0.738</v>
      </c>
      <c r="O102" s="867">
        <v>132</v>
      </c>
      <c r="P102" s="867">
        <v>12.6</v>
      </c>
      <c r="Q102" s="462">
        <v>674</v>
      </c>
      <c r="R102" s="462"/>
      <c r="S102" s="8"/>
      <c r="U102" s="3"/>
    </row>
    <row r="103" spans="2:21">
      <c r="B103" s="582" t="str">
        <f>D103</f>
        <v>University of Buckingham</v>
      </c>
      <c r="C103" s="462" t="s">
        <v>1933</v>
      </c>
      <c r="D103" s="463" t="s">
        <v>739</v>
      </c>
      <c r="E103" s="859">
        <v>0.833</v>
      </c>
      <c r="F103" s="859">
        <v>0.736</v>
      </c>
      <c r="G103" s="859">
        <v>0.694</v>
      </c>
      <c r="H103" s="859">
        <v>0.88</v>
      </c>
      <c r="I103" s="859">
        <v>0.724</v>
      </c>
      <c r="J103" s="863">
        <v>28000</v>
      </c>
      <c r="K103" s="859">
        <v>0.674</v>
      </c>
      <c r="L103" s="863">
        <v>11989</v>
      </c>
      <c r="M103" s="859">
        <v>0.317</v>
      </c>
      <c r="N103" s="859">
        <v>0.806</v>
      </c>
      <c r="O103" s="867">
        <v>117</v>
      </c>
      <c r="P103" s="867">
        <v>15.9</v>
      </c>
      <c r="Q103" s="462">
        <v>674</v>
      </c>
      <c r="R103" s="462"/>
      <c r="S103" s="8"/>
      <c r="U103" s="3"/>
    </row>
    <row r="104" spans="2:21">
      <c r="B104" s="582" t="str">
        <f>D104</f>
        <v>Birmingham Newman University</v>
      </c>
      <c r="C104" s="462">
        <v>98</v>
      </c>
      <c r="D104" s="463" t="s">
        <v>1859</v>
      </c>
      <c r="E104" s="859">
        <v>0.897</v>
      </c>
      <c r="F104" s="859">
        <v>0.853</v>
      </c>
      <c r="G104" s="859">
        <v>0.86</v>
      </c>
      <c r="H104" s="859">
        <v>0.875</v>
      </c>
      <c r="I104" s="859">
        <v>0.574</v>
      </c>
      <c r="J104" s="863">
        <v>25000</v>
      </c>
      <c r="K104" s="859">
        <v>0.506</v>
      </c>
      <c r="L104" s="863">
        <v>892</v>
      </c>
      <c r="M104" s="859">
        <v>0.682</v>
      </c>
      <c r="N104" s="859">
        <v>0.712</v>
      </c>
      <c r="O104" s="867">
        <v>101</v>
      </c>
      <c r="P104" s="867">
        <v>16.7</v>
      </c>
      <c r="Q104" s="462">
        <v>673</v>
      </c>
      <c r="R104" s="462"/>
      <c r="S104" s="8"/>
      <c r="U104" s="3"/>
    </row>
    <row r="105" spans="2:21">
      <c r="B105" s="582" t="str">
        <f>D105</f>
        <v>University of Bolton</v>
      </c>
      <c r="C105" s="462" t="s">
        <v>1934</v>
      </c>
      <c r="D105" s="463" t="s">
        <v>512</v>
      </c>
      <c r="E105" s="859">
        <v>0.866</v>
      </c>
      <c r="F105" s="859">
        <v>0.82</v>
      </c>
      <c r="G105" s="859">
        <v>0.79</v>
      </c>
      <c r="H105" s="859">
        <v>0.853</v>
      </c>
      <c r="I105" s="859">
        <v>0.699</v>
      </c>
      <c r="J105" s="863">
        <v>25000</v>
      </c>
      <c r="K105" s="859">
        <v>0.473</v>
      </c>
      <c r="L105" s="863">
        <v>424</v>
      </c>
      <c r="M105" s="859">
        <v>0.614</v>
      </c>
      <c r="N105" s="859">
        <v>0.697</v>
      </c>
      <c r="O105" s="867">
        <v>107</v>
      </c>
      <c r="P105" s="867">
        <v>15.1</v>
      </c>
      <c r="Q105" s="462">
        <v>672</v>
      </c>
      <c r="R105" s="462"/>
      <c r="S105" s="8"/>
      <c r="U105" s="3"/>
    </row>
    <row r="106" spans="2:21">
      <c r="B106" s="582" t="str">
        <f>D106</f>
        <v>Leeds Beckett University</v>
      </c>
      <c r="C106" s="462" t="s">
        <v>1934</v>
      </c>
      <c r="D106" s="463" t="s">
        <v>658</v>
      </c>
      <c r="E106" s="859">
        <v>0.827</v>
      </c>
      <c r="F106" s="859">
        <v>0.808</v>
      </c>
      <c r="G106" s="859">
        <v>0.777</v>
      </c>
      <c r="H106" s="859">
        <v>0.912</v>
      </c>
      <c r="I106" s="859">
        <v>0.685</v>
      </c>
      <c r="J106" s="863">
        <v>24000</v>
      </c>
      <c r="K106" s="859">
        <v>0.67</v>
      </c>
      <c r="L106" s="863">
        <v>4436</v>
      </c>
      <c r="M106" s="859">
        <v>0.45</v>
      </c>
      <c r="N106" s="859">
        <v>0.734</v>
      </c>
      <c r="O106" s="867">
        <v>104</v>
      </c>
      <c r="P106" s="867">
        <v>17.5</v>
      </c>
      <c r="Q106" s="462">
        <v>672</v>
      </c>
      <c r="R106" s="462"/>
      <c r="S106" s="8"/>
      <c r="U106" s="3"/>
    </row>
    <row r="107" spans="2:21">
      <c r="B107" s="582" t="str">
        <f>D107</f>
        <v>Canterbury Christ Church University</v>
      </c>
      <c r="C107" s="462">
        <v>101</v>
      </c>
      <c r="D107" s="463" t="s">
        <v>376</v>
      </c>
      <c r="E107" s="859">
        <v>0.807</v>
      </c>
      <c r="F107" s="859">
        <v>0.788</v>
      </c>
      <c r="G107" s="859">
        <v>0.726</v>
      </c>
      <c r="H107" s="859">
        <v>0.831</v>
      </c>
      <c r="I107" s="859">
        <v>0.723</v>
      </c>
      <c r="J107" s="863">
        <v>25000</v>
      </c>
      <c r="K107" s="859">
        <v>0.679</v>
      </c>
      <c r="L107" s="863">
        <v>2750</v>
      </c>
      <c r="M107" s="859">
        <v>0.542</v>
      </c>
      <c r="N107" s="859">
        <v>0.702</v>
      </c>
      <c r="O107" s="867">
        <v>95</v>
      </c>
      <c r="P107" s="867">
        <v>16.2</v>
      </c>
      <c r="Q107" s="462">
        <v>671</v>
      </c>
      <c r="R107" s="462"/>
      <c r="S107" s="8"/>
      <c r="U107" s="3"/>
    </row>
    <row r="108" spans="2:21">
      <c r="B108" s="582" t="str">
        <f>D108</f>
        <v>Anglia Ruskin University</v>
      </c>
      <c r="C108" s="462">
        <v>102</v>
      </c>
      <c r="D108" s="463" t="s">
        <v>356</v>
      </c>
      <c r="E108" s="859">
        <v>0.798</v>
      </c>
      <c r="F108" s="859">
        <v>0.776</v>
      </c>
      <c r="G108" s="859">
        <v>0.715</v>
      </c>
      <c r="H108" s="859">
        <v>0.85</v>
      </c>
      <c r="I108" s="859">
        <v>0.67</v>
      </c>
      <c r="J108" s="863">
        <v>26800</v>
      </c>
      <c r="K108" s="859">
        <v>0.702</v>
      </c>
      <c r="L108" s="863">
        <v>8000</v>
      </c>
      <c r="M108" s="859">
        <v>0.536</v>
      </c>
      <c r="N108" s="859">
        <v>0.727</v>
      </c>
      <c r="O108" s="867">
        <v>106</v>
      </c>
      <c r="P108" s="867">
        <v>18.8</v>
      </c>
      <c r="Q108" s="462">
        <v>670</v>
      </c>
      <c r="R108" s="462"/>
      <c r="S108" s="8"/>
      <c r="U108" s="3"/>
    </row>
    <row r="109" spans="2:21">
      <c r="B109" s="582" t="str">
        <f>D109</f>
        <v>Bishop Grosseteste University</v>
      </c>
      <c r="C109" s="462" t="s">
        <v>1935</v>
      </c>
      <c r="D109" s="463" t="s">
        <v>601</v>
      </c>
      <c r="E109" s="859">
        <v>0.9</v>
      </c>
      <c r="F109" s="859">
        <v>0.879</v>
      </c>
      <c r="G109" s="859">
        <v>0.854</v>
      </c>
      <c r="H109" s="859">
        <v>0.862</v>
      </c>
      <c r="I109" s="859">
        <v>0.688</v>
      </c>
      <c r="J109" s="863">
        <v>25000</v>
      </c>
      <c r="K109" s="859">
        <v>0.479</v>
      </c>
      <c r="L109" s="863">
        <v>1522</v>
      </c>
      <c r="M109" s="859">
        <v>0.57</v>
      </c>
      <c r="N109" s="859">
        <v>0.642</v>
      </c>
      <c r="O109" s="867">
        <v>101</v>
      </c>
      <c r="P109" s="867">
        <v>17.6</v>
      </c>
      <c r="Q109" s="462">
        <v>669</v>
      </c>
      <c r="R109" s="462"/>
      <c r="S109" s="8"/>
      <c r="U109" s="3"/>
    </row>
    <row r="110" spans="2:21">
      <c r="B110" s="582" t="str">
        <f>D110</f>
        <v>University of Roehampton</v>
      </c>
      <c r="C110" s="462" t="s">
        <v>1935</v>
      </c>
      <c r="D110" s="463" t="s">
        <v>738</v>
      </c>
      <c r="E110" s="859">
        <v>0.813</v>
      </c>
      <c r="F110" s="859">
        <v>0.787</v>
      </c>
      <c r="G110" s="859">
        <v>0.743</v>
      </c>
      <c r="H110" s="859">
        <v>0.877</v>
      </c>
      <c r="I110" s="859">
        <v>0.595</v>
      </c>
      <c r="J110" s="863">
        <v>25000</v>
      </c>
      <c r="K110" s="859">
        <v>0.777</v>
      </c>
      <c r="L110" s="863">
        <v>11610</v>
      </c>
      <c r="M110" s="859">
        <v>0.505</v>
      </c>
      <c r="N110" s="859">
        <v>0.722</v>
      </c>
      <c r="O110" s="867">
        <v>102</v>
      </c>
      <c r="P110" s="867">
        <v>17.9</v>
      </c>
      <c r="Q110" s="462">
        <v>669</v>
      </c>
      <c r="R110" s="462"/>
      <c r="S110" s="8"/>
      <c r="U110" s="3"/>
    </row>
    <row r="111" spans="2:21">
      <c r="B111" s="582" t="str">
        <f>D111</f>
        <v>Bath Spa University</v>
      </c>
      <c r="C111" s="462" t="s">
        <v>1935</v>
      </c>
      <c r="D111" s="463" t="s">
        <v>405</v>
      </c>
      <c r="E111" s="859">
        <v>0.8</v>
      </c>
      <c r="F111" s="859">
        <v>0.805</v>
      </c>
      <c r="G111" s="859">
        <v>0.721</v>
      </c>
      <c r="H111" s="859">
        <v>0.932</v>
      </c>
      <c r="I111" s="859">
        <v>0.603</v>
      </c>
      <c r="J111" s="863">
        <v>24000</v>
      </c>
      <c r="K111" s="859">
        <v>0.677</v>
      </c>
      <c r="L111" s="863">
        <v>3962</v>
      </c>
      <c r="M111" s="859">
        <v>0.463</v>
      </c>
      <c r="N111" s="859">
        <v>0.874</v>
      </c>
      <c r="O111" s="867">
        <v>105</v>
      </c>
      <c r="P111" s="867">
        <v>19.6</v>
      </c>
      <c r="Q111" s="462">
        <v>669</v>
      </c>
      <c r="R111" s="462"/>
      <c r="S111" s="8"/>
      <c r="U111" s="3"/>
    </row>
    <row r="112" spans="2:21">
      <c r="B112" s="582" t="str">
        <f>D112</f>
        <v>University of South Wales</v>
      </c>
      <c r="C112" s="462">
        <v>106</v>
      </c>
      <c r="D112" s="463" t="s">
        <v>629</v>
      </c>
      <c r="E112" s="859">
        <v>0.837</v>
      </c>
      <c r="F112" s="859">
        <v>0.82</v>
      </c>
      <c r="G112" s="859">
        <v>0.761</v>
      </c>
      <c r="H112" s="859">
        <v>0.873</v>
      </c>
      <c r="I112" s="859">
        <v>0.672</v>
      </c>
      <c r="J112" s="863">
        <v>25000</v>
      </c>
      <c r="K112" s="859">
        <v>0.665</v>
      </c>
      <c r="L112" s="863">
        <v>10424</v>
      </c>
      <c r="M112" s="859">
        <v>0.395</v>
      </c>
      <c r="N112" s="859">
        <v>0.716</v>
      </c>
      <c r="O112" s="867">
        <v>113</v>
      </c>
      <c r="P112" s="867">
        <v>16.6</v>
      </c>
      <c r="Q112" s="462">
        <v>668</v>
      </c>
      <c r="R112" s="462"/>
      <c r="S112" s="8"/>
      <c r="U112" s="3"/>
    </row>
    <row r="113" spans="2:21">
      <c r="B113" s="582" t="str">
        <f>D113</f>
        <v>University of East London</v>
      </c>
      <c r="C113" s="462">
        <v>107</v>
      </c>
      <c r="D113" s="463" t="s">
        <v>499</v>
      </c>
      <c r="E113" s="859">
        <v>0.864</v>
      </c>
      <c r="F113" s="859">
        <v>0.833</v>
      </c>
      <c r="G113" s="859">
        <v>0.792</v>
      </c>
      <c r="H113" s="859">
        <v>0.887</v>
      </c>
      <c r="I113" s="859">
        <v>0.636</v>
      </c>
      <c r="J113" s="863">
        <v>26300</v>
      </c>
      <c r="K113" s="859">
        <v>0.645</v>
      </c>
      <c r="L113" s="863">
        <v>3355</v>
      </c>
      <c r="M113" s="859">
        <v>0.515</v>
      </c>
      <c r="N113" s="859">
        <v>0.742</v>
      </c>
      <c r="O113" s="867">
        <v>97</v>
      </c>
      <c r="P113" s="867">
        <v>25</v>
      </c>
      <c r="Q113" s="462">
        <v>667</v>
      </c>
      <c r="R113" s="462"/>
      <c r="S113" s="8"/>
      <c r="U113" s="3"/>
    </row>
    <row r="114" spans="2:21">
      <c r="B114" s="582" t="str">
        <f>D114</f>
        <v>York St John University</v>
      </c>
      <c r="C114" s="462" t="s">
        <v>1936</v>
      </c>
      <c r="D114" s="463" t="s">
        <v>410</v>
      </c>
      <c r="E114" s="859">
        <v>0.848</v>
      </c>
      <c r="F114" s="859">
        <v>0.825</v>
      </c>
      <c r="G114" s="859">
        <v>0.794</v>
      </c>
      <c r="H114" s="859">
        <v>0.896</v>
      </c>
      <c r="I114" s="859">
        <v>0.667</v>
      </c>
      <c r="J114" s="863">
        <v>24000</v>
      </c>
      <c r="K114" s="859">
        <v>0.608</v>
      </c>
      <c r="L114" s="863">
        <v>592</v>
      </c>
      <c r="M114" s="859">
        <v>0.458</v>
      </c>
      <c r="N114" s="859">
        <v>0.735</v>
      </c>
      <c r="O114" s="867">
        <v>107</v>
      </c>
      <c r="P114" s="867">
        <v>17.7</v>
      </c>
      <c r="Q114" s="462">
        <v>666</v>
      </c>
      <c r="R114" s="462"/>
      <c r="S114" s="8"/>
      <c r="U114" s="3"/>
    </row>
    <row r="115" spans="2:21">
      <c r="B115" s="582" t="str">
        <f>D115</f>
        <v>University of the West of Scotland</v>
      </c>
      <c r="C115" s="462" t="s">
        <v>1936</v>
      </c>
      <c r="D115" s="463" t="s">
        <v>657</v>
      </c>
      <c r="E115" s="859">
        <v>0.833</v>
      </c>
      <c r="F115" s="859">
        <v>0.788</v>
      </c>
      <c r="G115" s="859">
        <v>0.752</v>
      </c>
      <c r="H115" s="859">
        <v>0.817</v>
      </c>
      <c r="I115" s="859">
        <v>0.693</v>
      </c>
      <c r="J115" s="863">
        <v>26000</v>
      </c>
      <c r="K115" s="859">
        <v>0.619</v>
      </c>
      <c r="L115" s="863">
        <v>8906</v>
      </c>
      <c r="M115" s="859">
        <v>0.483</v>
      </c>
      <c r="N115" s="859">
        <v>0.746</v>
      </c>
      <c r="O115" s="867">
        <v>132</v>
      </c>
      <c r="P115" s="867">
        <v>22.4</v>
      </c>
      <c r="Q115" s="462">
        <v>666</v>
      </c>
      <c r="R115" s="462"/>
      <c r="S115" s="8"/>
      <c r="U115" s="3"/>
    </row>
    <row r="116" spans="2:21">
      <c r="B116" s="582" t="str">
        <f>D116</f>
        <v>University of Worcester</v>
      </c>
      <c r="C116" s="462">
        <v>110</v>
      </c>
      <c r="D116" s="463" t="s">
        <v>511</v>
      </c>
      <c r="E116" s="859">
        <v>0.823</v>
      </c>
      <c r="F116" s="859">
        <v>0.752</v>
      </c>
      <c r="G116" s="859">
        <v>0.759</v>
      </c>
      <c r="H116" s="859">
        <v>0.891</v>
      </c>
      <c r="I116" s="859">
        <v>0.752</v>
      </c>
      <c r="J116" s="863">
        <v>25000</v>
      </c>
      <c r="K116" s="859">
        <v>0.581</v>
      </c>
      <c r="L116" s="863">
        <v>2702</v>
      </c>
      <c r="M116" s="859">
        <v>0.518</v>
      </c>
      <c r="N116" s="859">
        <v>0.651</v>
      </c>
      <c r="O116" s="867">
        <v>108</v>
      </c>
      <c r="P116" s="867">
        <v>17.2</v>
      </c>
      <c r="Q116" s="462">
        <v>665</v>
      </c>
      <c r="R116" s="462"/>
      <c r="S116" s="8"/>
      <c r="U116" s="3"/>
    </row>
    <row r="117" spans="2:21">
      <c r="B117" s="582" t="str">
        <f>D117</f>
        <v>Falmouth University</v>
      </c>
      <c r="C117" s="462" t="s">
        <v>1937</v>
      </c>
      <c r="D117" s="463" t="s">
        <v>597</v>
      </c>
      <c r="E117" s="859">
        <v>0.814</v>
      </c>
      <c r="F117" s="859">
        <v>0.799</v>
      </c>
      <c r="G117" s="859">
        <v>0.764</v>
      </c>
      <c r="H117" s="859">
        <v>0.846</v>
      </c>
      <c r="I117" s="859">
        <v>0.616</v>
      </c>
      <c r="J117" s="863">
        <v>22000</v>
      </c>
      <c r="K117" s="859">
        <v>0.793</v>
      </c>
      <c r="L117" s="863">
        <v>1633</v>
      </c>
      <c r="M117" s="859">
        <v>0.336</v>
      </c>
      <c r="N117" s="859">
        <v>0.78</v>
      </c>
      <c r="O117" s="867">
        <v>122</v>
      </c>
      <c r="P117" s="867">
        <v>14.3</v>
      </c>
      <c r="Q117" s="462">
        <v>664</v>
      </c>
      <c r="R117" s="462"/>
      <c r="S117" s="8"/>
      <c r="U117" s="3"/>
    </row>
    <row r="118" spans="2:21">
      <c r="B118" s="582" t="str">
        <f>D118</f>
        <v>Buckinghamshire New University</v>
      </c>
      <c r="C118" s="462" t="s">
        <v>1937</v>
      </c>
      <c r="D118" s="463" t="s">
        <v>402</v>
      </c>
      <c r="E118" s="859">
        <v>0.887</v>
      </c>
      <c r="F118" s="859">
        <v>0.858</v>
      </c>
      <c r="G118" s="859">
        <v>0.805</v>
      </c>
      <c r="H118" s="859">
        <v>0.848</v>
      </c>
      <c r="I118" s="859">
        <v>0.68</v>
      </c>
      <c r="J118" s="863">
        <v>27000</v>
      </c>
      <c r="K118" s="859">
        <v>0.562</v>
      </c>
      <c r="L118" s="863">
        <v>1624</v>
      </c>
      <c r="M118" s="859">
        <v>0.542</v>
      </c>
      <c r="N118" s="859">
        <v>0.575</v>
      </c>
      <c r="O118" s="867">
        <v>103</v>
      </c>
      <c r="P118" s="867">
        <v>16.7</v>
      </c>
      <c r="Q118" s="462">
        <v>664</v>
      </c>
      <c r="R118" s="462"/>
      <c r="S118" s="8"/>
      <c r="U118" s="3"/>
    </row>
    <row r="119" spans="2:21">
      <c r="B119" s="582" t="str">
        <f>D119</f>
        <v>De Montfort University</v>
      </c>
      <c r="C119" s="462">
        <v>113</v>
      </c>
      <c r="D119" s="463" t="s">
        <v>363</v>
      </c>
      <c r="E119" s="859">
        <v>0.794</v>
      </c>
      <c r="F119" s="859">
        <v>0.772</v>
      </c>
      <c r="G119" s="859">
        <v>0.757</v>
      </c>
      <c r="H119" s="859">
        <v>0.884</v>
      </c>
      <c r="I119" s="859">
        <v>0.676</v>
      </c>
      <c r="J119" s="863">
        <v>24000</v>
      </c>
      <c r="K119" s="859">
        <v>0.672</v>
      </c>
      <c r="L119" s="863">
        <v>4117</v>
      </c>
      <c r="M119" s="859">
        <v>0.516</v>
      </c>
      <c r="N119" s="859">
        <v>0.706</v>
      </c>
      <c r="O119" s="867">
        <v>106</v>
      </c>
      <c r="P119" s="867">
        <v>18.3</v>
      </c>
      <c r="Q119" s="462">
        <v>663</v>
      </c>
      <c r="R119" s="462"/>
      <c r="S119" s="8"/>
      <c r="U119" s="3"/>
    </row>
    <row r="120" spans="2:21">
      <c r="B120" s="582" t="str">
        <f>D120</f>
        <v>University of Gloucestershire</v>
      </c>
      <c r="C120" s="462">
        <v>114</v>
      </c>
      <c r="D120" s="463" t="s">
        <v>398</v>
      </c>
      <c r="E120" s="859">
        <v>0.813</v>
      </c>
      <c r="F120" s="859">
        <v>0.788</v>
      </c>
      <c r="G120" s="859">
        <v>0.745</v>
      </c>
      <c r="H120" s="859">
        <v>0.909</v>
      </c>
      <c r="I120" s="859">
        <v>0.692</v>
      </c>
      <c r="J120" s="863">
        <v>24000</v>
      </c>
      <c r="K120" s="859">
        <v>0.607</v>
      </c>
      <c r="L120" s="863">
        <v>14000</v>
      </c>
      <c r="M120" s="859">
        <v>0.476</v>
      </c>
      <c r="N120" s="859">
        <v>0.59</v>
      </c>
      <c r="O120" s="867">
        <v>114</v>
      </c>
      <c r="P120" s="867">
        <v>15.4</v>
      </c>
      <c r="Q120" s="462">
        <v>661</v>
      </c>
      <c r="R120" s="462"/>
      <c r="S120" s="8"/>
      <c r="U120" s="3"/>
    </row>
    <row r="121" spans="2:21">
      <c r="B121" s="582" t="str">
        <f>D121</f>
        <v>Solent University Southampton</v>
      </c>
      <c r="C121" s="462">
        <v>115</v>
      </c>
      <c r="D121" s="463" t="s">
        <v>1940</v>
      </c>
      <c r="E121" s="859">
        <v>0.842</v>
      </c>
      <c r="F121" s="859">
        <v>0.82</v>
      </c>
      <c r="G121" s="859">
        <v>0.781</v>
      </c>
      <c r="H121" s="859">
        <v>0.877</v>
      </c>
      <c r="I121" s="859">
        <v>0.631</v>
      </c>
      <c r="J121" s="863">
        <v>24000</v>
      </c>
      <c r="K121" s="859">
        <v>0.54</v>
      </c>
      <c r="L121" s="863">
        <v>1018</v>
      </c>
      <c r="M121" s="859">
        <v>0.497</v>
      </c>
      <c r="N121" s="859">
        <v>0.723</v>
      </c>
      <c r="O121" s="867">
        <v>108</v>
      </c>
      <c r="P121" s="867">
        <v>15.3</v>
      </c>
      <c r="Q121" s="462">
        <v>658</v>
      </c>
      <c r="R121" s="462"/>
      <c r="S121" s="8"/>
      <c r="U121" s="3"/>
    </row>
    <row r="122" spans="2:21">
      <c r="B122" s="582" t="str">
        <f>D122</f>
        <v>London Metropolitan University</v>
      </c>
      <c r="C122" s="462">
        <v>116</v>
      </c>
      <c r="D122" s="463" t="s">
        <v>361</v>
      </c>
      <c r="E122" s="859">
        <v>0.847</v>
      </c>
      <c r="F122" s="859">
        <v>0.832</v>
      </c>
      <c r="G122" s="859">
        <v>0.804</v>
      </c>
      <c r="H122" s="859">
        <v>0.781</v>
      </c>
      <c r="I122" s="859">
        <v>0.619</v>
      </c>
      <c r="J122" s="863">
        <v>26000</v>
      </c>
      <c r="K122" s="859">
        <v>0.657</v>
      </c>
      <c r="L122" s="863">
        <v>6039</v>
      </c>
      <c r="M122" s="859">
        <v>0.492</v>
      </c>
      <c r="N122" s="859">
        <v>0.743</v>
      </c>
      <c r="O122" s="867">
        <v>94</v>
      </c>
      <c r="P122" s="867">
        <v>19.3</v>
      </c>
      <c r="Q122" s="462">
        <v>657</v>
      </c>
      <c r="R122" s="462"/>
      <c r="S122" s="8"/>
      <c r="U122" s="3"/>
    </row>
    <row r="123" spans="2:21">
      <c r="B123" s="582" t="str">
        <f>D123</f>
        <v>Hartpury University</v>
      </c>
      <c r="C123" s="462" t="s">
        <v>1938</v>
      </c>
      <c r="D123" s="463" t="s">
        <v>996</v>
      </c>
      <c r="E123" s="859">
        <v>0.889</v>
      </c>
      <c r="F123" s="859">
        <v>0.868</v>
      </c>
      <c r="G123" s="859">
        <v>0.797</v>
      </c>
      <c r="H123" s="859">
        <v>0.902</v>
      </c>
      <c r="I123" s="859">
        <v>0.552</v>
      </c>
      <c r="J123" s="863">
        <v>21000</v>
      </c>
      <c r="K123" s="859">
        <v>0.59</v>
      </c>
      <c r="L123" s="863">
        <v>15400</v>
      </c>
      <c r="M123" s="859">
        <v>0.453</v>
      </c>
      <c r="N123" s="859">
        <v>0.679</v>
      </c>
      <c r="O123" s="867">
        <v>115</v>
      </c>
      <c r="P123" s="867">
        <v>16.7</v>
      </c>
      <c r="Q123" s="462">
        <v>656</v>
      </c>
      <c r="R123" s="462"/>
      <c r="S123" s="8"/>
      <c r="U123" s="3"/>
    </row>
    <row r="124" spans="2:21">
      <c r="B124" s="582" t="str">
        <f>D124</f>
        <v>University of Winchester</v>
      </c>
      <c r="C124" s="462" t="s">
        <v>1938</v>
      </c>
      <c r="D124" s="463" t="s">
        <v>514</v>
      </c>
      <c r="E124" s="859">
        <v>0.799</v>
      </c>
      <c r="F124" s="859">
        <v>0.773</v>
      </c>
      <c r="G124" s="859">
        <v>0.742</v>
      </c>
      <c r="H124" s="859">
        <v>0.913</v>
      </c>
      <c r="I124" s="859">
        <v>0.636</v>
      </c>
      <c r="J124" s="863">
        <v>25000</v>
      </c>
      <c r="K124" s="859">
        <v>0.634</v>
      </c>
      <c r="L124" s="863">
        <v>2297</v>
      </c>
      <c r="M124" s="859">
        <v>0.477</v>
      </c>
      <c r="N124" s="859">
        <v>0.728</v>
      </c>
      <c r="O124" s="867">
        <v>108</v>
      </c>
      <c r="P124" s="867">
        <v>18.1</v>
      </c>
      <c r="Q124" s="462">
        <v>656</v>
      </c>
      <c r="R124" s="462"/>
      <c r="S124" s="8"/>
      <c r="U124" s="3"/>
    </row>
    <row r="125" spans="2:21">
      <c r="B125" s="582" t="str">
        <f>D125</f>
        <v>Arts University Bournemouth</v>
      </c>
      <c r="C125" s="462" t="s">
        <v>1286</v>
      </c>
      <c r="D125" s="463" t="s">
        <v>609</v>
      </c>
      <c r="E125" s="859">
        <v>0.778</v>
      </c>
      <c r="F125" s="859">
        <v>0.776</v>
      </c>
      <c r="G125" s="859">
        <v>0.733</v>
      </c>
      <c r="H125" s="859">
        <v>0.945</v>
      </c>
      <c r="I125" s="859">
        <v>0.572</v>
      </c>
      <c r="J125" s="863">
        <v>23500</v>
      </c>
      <c r="K125" s="859">
        <v>0.656</v>
      </c>
      <c r="L125" s="863">
        <v>1968</v>
      </c>
      <c r="M125" s="859">
        <v>0.378</v>
      </c>
      <c r="N125" s="859">
        <v>0.733</v>
      </c>
      <c r="O125" s="867">
        <v>144</v>
      </c>
      <c r="P125" s="867">
        <v>14.4</v>
      </c>
      <c r="Q125" s="462">
        <v>654</v>
      </c>
      <c r="R125" s="462"/>
      <c r="S125" s="8"/>
      <c r="U125" s="3"/>
    </row>
    <row r="126" spans="2:21">
      <c r="B126" s="582" t="str">
        <f>D126</f>
        <v>Liverpool Hope University</v>
      </c>
      <c r="C126" s="462" t="s">
        <v>1286</v>
      </c>
      <c r="D126" s="463" t="s">
        <v>404</v>
      </c>
      <c r="E126" s="859">
        <v>0.814</v>
      </c>
      <c r="F126" s="859">
        <v>0.814</v>
      </c>
      <c r="G126" s="859">
        <v>0.751</v>
      </c>
      <c r="H126" s="859">
        <v>0.892</v>
      </c>
      <c r="I126" s="859">
        <v>0.563</v>
      </c>
      <c r="J126" s="863">
        <v>23030</v>
      </c>
      <c r="K126" s="859">
        <v>0.631</v>
      </c>
      <c r="L126" s="863">
        <v>502</v>
      </c>
      <c r="M126" s="859">
        <v>0.488</v>
      </c>
      <c r="N126" s="859">
        <v>0.727</v>
      </c>
      <c r="O126" s="867">
        <v>115</v>
      </c>
      <c r="P126" s="867">
        <v>14.9</v>
      </c>
      <c r="Q126" s="462">
        <v>654</v>
      </c>
      <c r="R126" s="462"/>
      <c r="S126" s="8"/>
      <c r="U126" s="3"/>
    </row>
    <row r="127" spans="2:21">
      <c r="B127" s="582" t="str">
        <f>D127</f>
        <v>University of Wales Trinity St David</v>
      </c>
      <c r="C127" s="462">
        <v>121</v>
      </c>
      <c r="D127" s="463" t="s">
        <v>972</v>
      </c>
      <c r="E127" s="859">
        <v>0.861</v>
      </c>
      <c r="F127" s="859">
        <v>0.85</v>
      </c>
      <c r="G127" s="859">
        <v>0.798</v>
      </c>
      <c r="H127" s="859">
        <v>0.856</v>
      </c>
      <c r="I127" s="859">
        <v>0.569</v>
      </c>
      <c r="J127" s="863">
        <v>23000</v>
      </c>
      <c r="K127" s="859">
        <v>0.624</v>
      </c>
      <c r="L127" s="863">
        <v>1036</v>
      </c>
      <c r="M127" s="859">
        <v>0.493</v>
      </c>
      <c r="N127" s="859">
        <v>0.706</v>
      </c>
      <c r="O127" s="867">
        <v>125</v>
      </c>
      <c r="P127" s="867">
        <v>20.3</v>
      </c>
      <c r="Q127" s="462">
        <v>653</v>
      </c>
      <c r="R127" s="462"/>
      <c r="S127" s="8"/>
      <c r="U127" s="3"/>
    </row>
    <row r="128" spans="2:21">
      <c r="B128" s="582" t="str">
        <f>D128</f>
        <v>University of Northampton</v>
      </c>
      <c r="C128" s="462" t="s">
        <v>1553</v>
      </c>
      <c r="D128" s="463" t="s">
        <v>509</v>
      </c>
      <c r="E128" s="859">
        <v>0.815</v>
      </c>
      <c r="F128" s="859">
        <v>0.756</v>
      </c>
      <c r="G128" s="859">
        <v>0.746</v>
      </c>
      <c r="H128" s="859">
        <v>0.832</v>
      </c>
      <c r="I128" s="859">
        <v>0.695</v>
      </c>
      <c r="J128" s="863">
        <v>25000</v>
      </c>
      <c r="K128" s="859">
        <v>0.555</v>
      </c>
      <c r="L128" s="863">
        <v>6323</v>
      </c>
      <c r="M128" s="859">
        <v>0.529</v>
      </c>
      <c r="N128" s="859">
        <v>0.665</v>
      </c>
      <c r="O128" s="867">
        <v>105</v>
      </c>
      <c r="P128" s="867">
        <v>17.4</v>
      </c>
      <c r="Q128" s="462">
        <v>650</v>
      </c>
      <c r="R128" s="462"/>
      <c r="S128" s="8"/>
      <c r="U128" s="3"/>
    </row>
    <row r="129" spans="2:21">
      <c r="B129" s="582" t="str">
        <f>D129</f>
        <v>Wrexham Glyndwr University</v>
      </c>
      <c r="C129" s="462" t="s">
        <v>1553</v>
      </c>
      <c r="D129" s="463" t="s">
        <v>1034</v>
      </c>
      <c r="E129" s="859">
        <v>0.867</v>
      </c>
      <c r="F129" s="859">
        <v>0.86</v>
      </c>
      <c r="G129" s="859">
        <v>0.821</v>
      </c>
      <c r="H129" s="859">
        <v>0.791</v>
      </c>
      <c r="I129" s="859">
        <v>0.622</v>
      </c>
      <c r="J129" s="863">
        <v>25000</v>
      </c>
      <c r="K129" s="859">
        <v>0.547</v>
      </c>
      <c r="L129" s="863">
        <v>7913</v>
      </c>
      <c r="M129" s="859">
        <v>0.569</v>
      </c>
      <c r="N129" s="859">
        <v>0.69</v>
      </c>
      <c r="O129" s="867">
        <v>88</v>
      </c>
      <c r="P129" s="867">
        <v>22.4</v>
      </c>
      <c r="Q129" s="462">
        <v>650</v>
      </c>
      <c r="R129" s="462"/>
      <c r="S129" s="8"/>
      <c r="U129" s="3"/>
    </row>
    <row r="130" spans="2:21">
      <c r="B130" s="582" t="str">
        <f>D130</f>
        <v>University of Cumbria</v>
      </c>
      <c r="C130" s="462" t="s">
        <v>1939</v>
      </c>
      <c r="D130" s="463" t="s">
        <v>391</v>
      </c>
      <c r="E130" s="859">
        <v>0.739</v>
      </c>
      <c r="F130" s="859">
        <v>0.7</v>
      </c>
      <c r="G130" s="859">
        <v>0.683</v>
      </c>
      <c r="H130" s="859">
        <v>0.884</v>
      </c>
      <c r="I130" s="859">
        <v>0.705</v>
      </c>
      <c r="J130" s="863">
        <v>25714</v>
      </c>
      <c r="K130" s="859">
        <v>0.576</v>
      </c>
      <c r="L130" s="863">
        <v>1518</v>
      </c>
      <c r="M130" s="859">
        <v>0.565</v>
      </c>
      <c r="N130" s="859">
        <v>0.674</v>
      </c>
      <c r="O130" s="867">
        <v>115</v>
      </c>
      <c r="P130" s="867">
        <v>18.1</v>
      </c>
      <c r="Q130" s="462">
        <v>647</v>
      </c>
      <c r="R130" s="462"/>
      <c r="S130" s="8"/>
      <c r="U130" s="3"/>
    </row>
    <row r="131" spans="2:21">
      <c r="B131" s="582" t="str">
        <f>D131</f>
        <v>University of Bedfordshire</v>
      </c>
      <c r="C131" s="462" t="s">
        <v>1939</v>
      </c>
      <c r="D131" s="463" t="s">
        <v>372</v>
      </c>
      <c r="E131" s="859">
        <v>0.841</v>
      </c>
      <c r="F131" s="859">
        <v>0.768</v>
      </c>
      <c r="G131" s="859">
        <v>0.746</v>
      </c>
      <c r="H131" s="859">
        <v>0.789</v>
      </c>
      <c r="I131" s="859">
        <v>0.638</v>
      </c>
      <c r="J131" s="863">
        <v>25000</v>
      </c>
      <c r="K131" s="859">
        <v>0.677</v>
      </c>
      <c r="L131" s="863">
        <v>7467</v>
      </c>
      <c r="M131" s="859">
        <v>0.578</v>
      </c>
      <c r="N131" s="859">
        <v>0.644</v>
      </c>
      <c r="O131" s="867">
        <v>103</v>
      </c>
      <c r="P131" s="867">
        <v>24.5</v>
      </c>
      <c r="Q131" s="462">
        <v>647</v>
      </c>
      <c r="R131" s="462"/>
      <c r="S131" s="8"/>
      <c r="U131" s="3"/>
    </row>
    <row r="132" spans="2:21">
      <c r="B132" s="582" t="str">
        <f>D132</f>
        <v>Leeds Arts University</v>
      </c>
      <c r="C132" s="462">
        <v>126</v>
      </c>
      <c r="D132" s="463" t="s">
        <v>935</v>
      </c>
      <c r="E132" s="859">
        <v>0.804</v>
      </c>
      <c r="F132" s="859">
        <v>0.847</v>
      </c>
      <c r="G132" s="859">
        <v>0.793</v>
      </c>
      <c r="H132" s="859">
        <v>0.961</v>
      </c>
      <c r="I132" s="859">
        <v>0.594</v>
      </c>
      <c r="J132" s="863">
        <v>21000</v>
      </c>
      <c r="K132" s="859">
        <v>0.435</v>
      </c>
      <c r="L132" s="863">
        <v>0</v>
      </c>
      <c r="M132" s="859">
        <v>0.408</v>
      </c>
      <c r="N132" s="859">
        <v>0.754</v>
      </c>
      <c r="O132" s="867">
        <v>149</v>
      </c>
      <c r="P132" s="867">
        <v>16.5</v>
      </c>
      <c r="Q132" s="462">
        <v>646</v>
      </c>
      <c r="R132" s="462"/>
      <c r="S132" s="8"/>
      <c r="U132" s="3"/>
    </row>
    <row r="133" spans="2:21">
      <c r="B133" s="582" t="str">
        <f>D133</f>
        <v>Leeds Trinity University</v>
      </c>
      <c r="C133" s="462">
        <v>127</v>
      </c>
      <c r="D133" s="463" t="s">
        <v>600</v>
      </c>
      <c r="E133" s="859">
        <v>0.776</v>
      </c>
      <c r="F133" s="859">
        <v>0.793</v>
      </c>
      <c r="G133" s="859">
        <v>0.719</v>
      </c>
      <c r="H133" s="859">
        <v>0.834</v>
      </c>
      <c r="I133" s="859">
        <v>0.654</v>
      </c>
      <c r="J133" s="863">
        <v>22776</v>
      </c>
      <c r="K133" s="859">
        <v>0.528</v>
      </c>
      <c r="L133" s="863">
        <v>217</v>
      </c>
      <c r="M133" s="859">
        <v>0.574</v>
      </c>
      <c r="N133" s="859">
        <v>0.713</v>
      </c>
      <c r="O133" s="867">
        <v>102</v>
      </c>
      <c r="P133" s="867">
        <v>18.1</v>
      </c>
      <c r="Q133" s="462">
        <v>641</v>
      </c>
      <c r="R133" s="462"/>
      <c r="S133" s="8"/>
      <c r="U133" s="3"/>
    </row>
    <row r="134" spans="2:21">
      <c r="B134" s="582" t="str">
        <f>D134</f>
        <v>Arts University Plymouth</v>
      </c>
      <c r="C134" s="462">
        <v>128</v>
      </c>
      <c r="D134" s="463" t="s">
        <v>1444</v>
      </c>
      <c r="E134" s="859">
        <v>0.857</v>
      </c>
      <c r="F134" s="859">
        <v>0.866</v>
      </c>
      <c r="G134" s="859">
        <v>0.808</v>
      </c>
      <c r="H134" s="859">
        <v>0.864</v>
      </c>
      <c r="I134" s="859">
        <v>0.524</v>
      </c>
      <c r="J134" s="863">
        <v>20600</v>
      </c>
      <c r="K134" s="859">
        <v>0</v>
      </c>
      <c r="L134" s="863">
        <v>0</v>
      </c>
      <c r="M134" s="859">
        <v>0.627</v>
      </c>
      <c r="N134" s="859">
        <v>0.677</v>
      </c>
      <c r="O134" s="867">
        <v>124</v>
      </c>
      <c r="P134" s="867">
        <v>11.1</v>
      </c>
      <c r="Q134" s="462">
        <v>613</v>
      </c>
      <c r="R134" s="462"/>
      <c r="S134" s="8"/>
      <c r="U134" s="3"/>
    </row>
    <row r="135" spans="2:20">
      <c r="B135" s="582"/>
      <c r="C135" s="320"/>
      <c r="D135" s="320"/>
      <c r="E135" s="321"/>
      <c r="F135" s="320"/>
      <c r="G135" s="320"/>
      <c r="H135" s="320"/>
      <c r="I135" s="320"/>
      <c r="J135" s="320"/>
      <c r="K135" s="320"/>
      <c r="L135" s="320"/>
      <c r="M135" s="320"/>
      <c r="N135" s="320"/>
      <c r="O135" s="320"/>
      <c r="P135" s="320"/>
      <c r="Q135" s="320"/>
      <c r="R135" s="320"/>
      <c r="S135" s="8"/>
      <c r="T135" s="3"/>
    </row>
    <row r="136" spans="2:20">
      <c r="B136" s="7"/>
      <c r="C136" s="377" t="s">
        <v>1836</v>
      </c>
      <c r="D136" s="320"/>
      <c r="E136" s="321"/>
      <c r="F136" s="320"/>
      <c r="G136" s="185"/>
      <c r="H136" s="185"/>
      <c r="I136" s="185"/>
      <c r="J136" s="185"/>
      <c r="K136" s="185"/>
      <c r="L136" s="185"/>
      <c r="M136" s="185"/>
      <c r="N136" s="185"/>
      <c r="O136" s="185"/>
      <c r="P136" s="185"/>
      <c r="Q136" s="185"/>
      <c r="R136" s="185"/>
      <c r="S136" s="8"/>
      <c r="T136" s="3"/>
    </row>
    <row r="137" spans="2:20" ht="17.25" thickBot="1">
      <c r="B137" s="72"/>
      <c r="C137" s="322"/>
      <c r="D137" s="322"/>
      <c r="E137" s="323"/>
      <c r="F137" s="322"/>
      <c r="G137" s="219"/>
      <c r="H137" s="219"/>
      <c r="I137" s="219"/>
      <c r="J137" s="219"/>
      <c r="K137" s="219"/>
      <c r="L137" s="219"/>
      <c r="M137" s="219"/>
      <c r="N137" s="219"/>
      <c r="O137" s="219"/>
      <c r="P137" s="219"/>
      <c r="Q137" s="219"/>
      <c r="R137" s="219"/>
      <c r="S137" s="10"/>
      <c r="T137" s="3"/>
    </row>
    <row r="138" spans="1:21" s="212" customFormat="1" customHeight="1">
      <c r="A138" s="141"/>
      <c r="C138" s="141"/>
      <c r="D138" s="185"/>
      <c r="E138" s="141"/>
      <c r="F138" s="185"/>
      <c r="G138" s="185"/>
      <c r="H138" s="185"/>
      <c r="I138" s="185"/>
      <c r="J138" s="185"/>
      <c r="K138" s="185"/>
      <c r="L138" s="185"/>
      <c r="M138" s="185"/>
      <c r="N138" s="185"/>
      <c r="O138" s="185"/>
      <c r="P138" s="185"/>
      <c r="Q138" s="185"/>
      <c r="R138" s="185"/>
      <c r="S138" s="185"/>
      <c r="U138" s="185"/>
    </row>
    <row r="139" spans="3:3">
      <c r="C139" s="213"/>
    </row>
    <row r="140" spans="3:3">
      <c r="C140" s="141"/>
    </row>
    <row r="141" spans="3:3">
      <c r="C141" s="213"/>
    </row>
    <row r="142" spans="1:21" s="520" customFormat="1" ht="48" customHeight="1">
      <c r="A142" s="1"/>
      <c r="B142" s="1"/>
      <c r="C142" s="905"/>
      <c r="D142" s="905"/>
      <c r="E142" s="905"/>
      <c r="F142" s="905"/>
      <c r="G142" s="905"/>
      <c r="H142" s="905"/>
      <c r="I142" s="905"/>
      <c r="J142" s="905"/>
      <c r="K142" s="905"/>
      <c r="L142" s="905"/>
      <c r="M142" s="905"/>
      <c r="N142" s="905"/>
      <c r="O142" s="905"/>
      <c r="P142" s="905"/>
      <c r="Q142" s="905"/>
      <c r="R142" s="905"/>
      <c r="S142" s="905"/>
      <c r="T142" s="905"/>
      <c r="U142" s="1"/>
    </row>
    <row r="143" spans="3:3">
      <c r="C143" s="141"/>
    </row>
    <row r="144" spans="3:3">
      <c r="C144" s="141"/>
    </row>
    <row r="145" spans="3:3">
      <c r="C145" s="213"/>
    </row>
    <row r="146" spans="3:20" ht="67.5" customHeight="1">
      <c r="C146" s="905"/>
      <c r="D146" s="905"/>
      <c r="E146" s="905"/>
      <c r="F146" s="905"/>
      <c r="G146" s="905"/>
      <c r="H146" s="905"/>
      <c r="I146" s="905"/>
      <c r="J146" s="905"/>
      <c r="K146" s="905"/>
      <c r="L146" s="905"/>
      <c r="M146" s="905"/>
      <c r="N146" s="905"/>
      <c r="O146" s="905"/>
      <c r="P146" s="905"/>
      <c r="Q146" s="905"/>
      <c r="R146" s="905"/>
      <c r="S146" s="905"/>
      <c r="T146" s="905"/>
    </row>
    <row r="147" spans="3:20">
      <c r="C147" s="905"/>
      <c r="D147" s="905"/>
      <c r="E147" s="905"/>
      <c r="F147" s="905"/>
      <c r="G147" s="905"/>
      <c r="H147" s="905"/>
      <c r="I147" s="905"/>
      <c r="J147" s="905"/>
      <c r="K147" s="905"/>
      <c r="L147" s="905"/>
      <c r="M147" s="905"/>
      <c r="N147" s="905"/>
      <c r="O147" s="905"/>
      <c r="P147" s="905"/>
      <c r="Q147" s="905"/>
      <c r="R147" s="905"/>
      <c r="S147" s="905"/>
      <c r="T147" s="905"/>
    </row>
    <row r="148" spans="3:3">
      <c r="C148" s="213"/>
    </row>
    <row r="149" spans="3:3">
      <c r="C149" s="213"/>
    </row>
    <row r="150" spans="3:20" ht="84.75" customHeight="1">
      <c r="C150" s="905"/>
      <c r="D150" s="218"/>
      <c r="E150" s="218"/>
      <c r="F150" s="218"/>
      <c r="G150" s="218"/>
      <c r="H150" s="218"/>
      <c r="I150" s="218"/>
      <c r="J150" s="218"/>
      <c r="K150" s="218"/>
      <c r="L150" s="218"/>
      <c r="M150" s="218"/>
      <c r="N150" s="218"/>
      <c r="O150" s="218"/>
      <c r="P150" s="218"/>
      <c r="Q150" s="218"/>
      <c r="R150" s="218"/>
      <c r="S150" s="218"/>
      <c r="T150" s="218"/>
    </row>
    <row r="151" spans="3:3">
      <c r="C151" s="141"/>
    </row>
    <row r="152" spans="3:3">
      <c r="C152" s="141"/>
    </row>
    <row r="153" spans="3:3">
      <c r="C153" s="213"/>
    </row>
    <row r="154" spans="3:20" ht="31.5" customHeight="1">
      <c r="C154" s="905"/>
      <c r="D154" s="905"/>
      <c r="E154" s="905"/>
      <c r="F154" s="905"/>
      <c r="G154" s="905"/>
      <c r="H154" s="905"/>
      <c r="I154" s="905"/>
      <c r="J154" s="905"/>
      <c r="K154" s="905"/>
      <c r="L154" s="905"/>
      <c r="M154" s="905"/>
      <c r="N154" s="905"/>
      <c r="O154" s="905"/>
      <c r="P154" s="905"/>
      <c r="Q154" s="905"/>
      <c r="R154" s="905"/>
      <c r="S154" s="905"/>
      <c r="T154" s="905"/>
    </row>
    <row r="155" spans="3:3">
      <c r="C155" s="627"/>
    </row>
    <row r="156" spans="3:3">
      <c r="C156" s="141"/>
    </row>
    <row r="157" spans="3:22" s="1" customFormat="1">
      <c r="C157" s="213"/>
      <c r="D157" s="2"/>
      <c r="F157" s="2"/>
      <c r="G157" s="2"/>
      <c r="H157" s="2"/>
      <c r="I157" s="2"/>
      <c r="J157" s="2"/>
      <c r="K157" s="2"/>
      <c r="L157" s="2"/>
      <c r="M157" s="2"/>
      <c r="N157" s="2"/>
      <c r="O157" s="2"/>
      <c r="P157" s="2"/>
      <c r="Q157" s="2"/>
      <c r="R157" s="2"/>
      <c r="S157" s="185"/>
      <c r="V157" s="3"/>
    </row>
    <row r="158" spans="3:22" s="1" customFormat="1" ht="34.5" customHeight="1">
      <c r="C158" s="905"/>
      <c r="D158" s="905"/>
      <c r="E158" s="905"/>
      <c r="F158" s="905"/>
      <c r="G158" s="905"/>
      <c r="H158" s="905"/>
      <c r="I158" s="905"/>
      <c r="J158" s="905"/>
      <c r="K158" s="905"/>
      <c r="L158" s="905"/>
      <c r="M158" s="905"/>
      <c r="N158" s="905"/>
      <c r="O158" s="905"/>
      <c r="P158" s="905"/>
      <c r="Q158" s="905"/>
      <c r="R158" s="905"/>
      <c r="S158" s="905"/>
      <c r="T158" s="905"/>
      <c r="V158" s="3"/>
    </row>
    <row r="159" spans="3:22" s="1" customFormat="1">
      <c r="C159" s="857"/>
      <c r="D159" s="2"/>
      <c r="F159" s="2"/>
      <c r="G159" s="2"/>
      <c r="H159" s="2"/>
      <c r="I159" s="2"/>
      <c r="J159" s="2"/>
      <c r="K159" s="2"/>
      <c r="L159" s="2"/>
      <c r="M159" s="2"/>
      <c r="N159" s="2"/>
      <c r="O159" s="2"/>
      <c r="P159" s="2"/>
      <c r="Q159" s="2"/>
      <c r="R159" s="2"/>
      <c r="S159" s="185"/>
      <c r="V159" s="3"/>
    </row>
    <row r="160" spans="3:22" s="1" customFormat="1">
      <c r="C160" s="141"/>
      <c r="D160" s="2"/>
      <c r="F160" s="2"/>
      <c r="G160" s="2"/>
      <c r="H160" s="2"/>
      <c r="I160" s="2"/>
      <c r="J160" s="2"/>
      <c r="K160" s="2"/>
      <c r="L160" s="2"/>
      <c r="M160" s="2"/>
      <c r="N160" s="2"/>
      <c r="O160" s="2"/>
      <c r="P160" s="2"/>
      <c r="Q160" s="2"/>
      <c r="R160" s="2"/>
      <c r="S160" s="185"/>
      <c r="V160" s="3"/>
    </row>
    <row r="161" spans="3:22" s="1" customFormat="1">
      <c r="C161" s="141"/>
      <c r="D161" s="2"/>
      <c r="F161" s="2"/>
      <c r="G161" s="2"/>
      <c r="H161" s="2"/>
      <c r="I161" s="2"/>
      <c r="J161" s="2"/>
      <c r="K161" s="2"/>
      <c r="L161" s="2"/>
      <c r="M161" s="2"/>
      <c r="N161" s="2"/>
      <c r="O161" s="2"/>
      <c r="P161" s="2"/>
      <c r="Q161" s="2"/>
      <c r="R161" s="2"/>
      <c r="S161" s="185"/>
      <c r="V161" s="3"/>
    </row>
    <row r="162" spans="3:22" s="1" customFormat="1">
      <c r="C162" s="213"/>
      <c r="D162" s="2"/>
      <c r="F162" s="2"/>
      <c r="G162" s="2"/>
      <c r="H162" s="2"/>
      <c r="I162" s="2"/>
      <c r="J162" s="2"/>
      <c r="K162" s="2"/>
      <c r="L162" s="2"/>
      <c r="M162" s="2"/>
      <c r="N162" s="2"/>
      <c r="O162" s="2"/>
      <c r="P162" s="2"/>
      <c r="Q162" s="2"/>
      <c r="R162" s="2"/>
      <c r="S162" s="185"/>
      <c r="V162" s="3"/>
    </row>
    <row r="163" spans="3:22" s="1" customFormat="1" ht="32.25" customHeight="1">
      <c r="C163" s="905"/>
      <c r="D163" s="905"/>
      <c r="E163" s="905"/>
      <c r="F163" s="905"/>
      <c r="G163" s="905"/>
      <c r="H163" s="905"/>
      <c r="I163" s="905"/>
      <c r="J163" s="905"/>
      <c r="K163" s="905"/>
      <c r="L163" s="905"/>
      <c r="M163" s="905"/>
      <c r="N163" s="905"/>
      <c r="O163" s="905"/>
      <c r="P163" s="905"/>
      <c r="Q163" s="905"/>
      <c r="R163" s="905"/>
      <c r="S163" s="905"/>
      <c r="T163" s="905"/>
      <c r="V163" s="3"/>
    </row>
    <row r="164" spans="3:22" s="1" customFormat="1">
      <c r="C164" s="857"/>
      <c r="D164" s="2"/>
      <c r="F164" s="2"/>
      <c r="G164" s="2"/>
      <c r="H164" s="2"/>
      <c r="I164" s="2"/>
      <c r="J164" s="2"/>
      <c r="K164" s="2"/>
      <c r="L164" s="2"/>
      <c r="M164" s="2"/>
      <c r="N164" s="2"/>
      <c r="O164" s="2"/>
      <c r="P164" s="2"/>
      <c r="Q164" s="2"/>
      <c r="R164" s="2"/>
      <c r="S164" s="185"/>
      <c r="V164" s="3"/>
    </row>
    <row r="165" spans="3:22" s="1" customFormat="1">
      <c r="C165" s="141"/>
      <c r="D165" s="2"/>
      <c r="F165" s="2"/>
      <c r="G165" s="2"/>
      <c r="H165" s="2"/>
      <c r="I165" s="2"/>
      <c r="J165" s="2"/>
      <c r="K165" s="2"/>
      <c r="L165" s="2"/>
      <c r="M165" s="2"/>
      <c r="N165" s="2"/>
      <c r="O165" s="2"/>
      <c r="P165" s="2"/>
      <c r="Q165" s="2"/>
      <c r="R165" s="2"/>
      <c r="S165" s="185"/>
      <c r="V165" s="3"/>
    </row>
    <row r="166" spans="3:22" s="1" customFormat="1">
      <c r="C166" s="213"/>
      <c r="D166" s="2"/>
      <c r="F166" s="2"/>
      <c r="G166" s="2"/>
      <c r="H166" s="2"/>
      <c r="I166" s="2"/>
      <c r="J166" s="2"/>
      <c r="K166" s="2"/>
      <c r="L166" s="2"/>
      <c r="M166" s="2"/>
      <c r="N166" s="2"/>
      <c r="O166" s="2"/>
      <c r="P166" s="2"/>
      <c r="Q166" s="2"/>
      <c r="R166" s="2"/>
      <c r="S166" s="185"/>
      <c r="V166" s="3"/>
    </row>
    <row r="167" spans="3:22" s="1" customFormat="1" ht="32.25" customHeight="1">
      <c r="C167" s="905"/>
      <c r="D167" s="905"/>
      <c r="E167" s="905"/>
      <c r="F167" s="905"/>
      <c r="G167" s="905"/>
      <c r="H167" s="905"/>
      <c r="I167" s="905"/>
      <c r="J167" s="905"/>
      <c r="K167" s="905"/>
      <c r="L167" s="905"/>
      <c r="M167" s="905"/>
      <c r="N167" s="905"/>
      <c r="O167" s="905"/>
      <c r="P167" s="905"/>
      <c r="Q167" s="905"/>
      <c r="R167" s="905"/>
      <c r="S167" s="905"/>
      <c r="T167" s="905"/>
      <c r="V167" s="3"/>
    </row>
    <row r="168" spans="3:22" s="1" customFormat="1">
      <c r="C168" s="857"/>
      <c r="D168" s="2"/>
      <c r="F168" s="2"/>
      <c r="G168" s="2"/>
      <c r="H168" s="2"/>
      <c r="I168" s="2"/>
      <c r="J168" s="2"/>
      <c r="K168" s="2"/>
      <c r="L168" s="2"/>
      <c r="M168" s="2"/>
      <c r="N168" s="2"/>
      <c r="O168" s="2"/>
      <c r="P168" s="2"/>
      <c r="Q168" s="2"/>
      <c r="R168" s="2"/>
      <c r="S168" s="185"/>
      <c r="V168" s="3"/>
    </row>
    <row r="169" spans="3:22" s="1" customFormat="1">
      <c r="C169" s="213"/>
      <c r="D169" s="2"/>
      <c r="F169" s="2"/>
      <c r="G169" s="2"/>
      <c r="H169" s="2"/>
      <c r="I169" s="2"/>
      <c r="J169" s="2"/>
      <c r="K169" s="2"/>
      <c r="L169" s="2"/>
      <c r="M169" s="2"/>
      <c r="N169" s="2"/>
      <c r="O169" s="2"/>
      <c r="P169" s="2"/>
      <c r="Q169" s="2"/>
      <c r="R169" s="2"/>
      <c r="S169" s="185"/>
      <c r="V169" s="3"/>
    </row>
    <row r="170" spans="3:22" s="1" customFormat="1">
      <c r="C170" s="213"/>
      <c r="D170" s="2"/>
      <c r="F170" s="2"/>
      <c r="G170" s="2"/>
      <c r="H170" s="2"/>
      <c r="I170" s="2"/>
      <c r="J170" s="2"/>
      <c r="K170" s="2"/>
      <c r="L170" s="2"/>
      <c r="M170" s="2"/>
      <c r="N170" s="2"/>
      <c r="O170" s="2"/>
      <c r="P170" s="2"/>
      <c r="Q170" s="2"/>
      <c r="R170" s="2"/>
      <c r="S170" s="185"/>
      <c r="V170" s="3"/>
    </row>
    <row r="171" spans="3:22" s="1" customFormat="1" ht="51" customHeight="1">
      <c r="C171" s="905"/>
      <c r="D171" s="905"/>
      <c r="E171" s="905"/>
      <c r="F171" s="905"/>
      <c r="G171" s="905"/>
      <c r="H171" s="905"/>
      <c r="I171" s="905"/>
      <c r="J171" s="905"/>
      <c r="K171" s="905"/>
      <c r="L171" s="905"/>
      <c r="M171" s="905"/>
      <c r="N171" s="905"/>
      <c r="O171" s="905"/>
      <c r="P171" s="905"/>
      <c r="Q171" s="905"/>
      <c r="R171" s="905"/>
      <c r="S171" s="905"/>
      <c r="T171" s="905"/>
      <c r="V171" s="3"/>
    </row>
    <row r="172" spans="3:22" s="1" customFormat="1">
      <c r="C172" s="857"/>
      <c r="D172" s="2"/>
      <c r="F172" s="2"/>
      <c r="G172" s="2"/>
      <c r="H172" s="2"/>
      <c r="I172" s="2"/>
      <c r="J172" s="2"/>
      <c r="K172" s="2"/>
      <c r="L172" s="2"/>
      <c r="M172" s="2"/>
      <c r="N172" s="2"/>
      <c r="O172" s="2"/>
      <c r="P172" s="2"/>
      <c r="Q172" s="2"/>
      <c r="R172" s="2"/>
      <c r="S172" s="185"/>
      <c r="V172" s="3"/>
    </row>
    <row r="173" spans="1:22" s="2" customFormat="1">
      <c r="A173" s="1"/>
      <c r="B173" s="1"/>
      <c r="C173" s="141"/>
      <c r="E173" s="1"/>
      <c r="S173" s="185"/>
      <c r="T173" s="1"/>
      <c r="U173" s="1"/>
      <c r="V173" s="3"/>
    </row>
    <row r="174" spans="1:22" s="2" customFormat="1">
      <c r="A174" s="1"/>
      <c r="B174" s="1"/>
      <c r="C174" s="141"/>
      <c r="E174" s="1"/>
      <c r="S174" s="185"/>
      <c r="T174" s="1"/>
      <c r="U174" s="1"/>
      <c r="V174" s="3"/>
    </row>
    <row r="175" spans="1:22" s="2" customFormat="1">
      <c r="A175" s="1"/>
      <c r="B175" s="1"/>
      <c r="C175" s="213"/>
      <c r="E175" s="1"/>
      <c r="S175" s="185"/>
      <c r="T175" s="1"/>
      <c r="U175" s="1"/>
      <c r="V175" s="3"/>
    </row>
    <row r="176" spans="1:22" s="2" customFormat="1">
      <c r="A176" s="1"/>
      <c r="B176" s="1"/>
      <c r="C176" s="141"/>
      <c r="E176" s="1"/>
      <c r="S176" s="185"/>
      <c r="T176" s="1"/>
      <c r="U176" s="1"/>
      <c r="V176" s="3"/>
    </row>
    <row r="177" spans="1:22" s="2" customFormat="1">
      <c r="A177" s="1"/>
      <c r="B177" s="1"/>
      <c r="C177" s="141"/>
      <c r="E177" s="1"/>
      <c r="S177" s="185"/>
      <c r="T177" s="1"/>
      <c r="U177" s="1"/>
      <c r="V177" s="3"/>
    </row>
    <row r="178" spans="1:22" s="2" customFormat="1">
      <c r="A178" s="1"/>
      <c r="B178" s="1"/>
      <c r="C178" s="141"/>
      <c r="E178" s="1"/>
      <c r="S178" s="185"/>
      <c r="T178" s="1"/>
      <c r="U178" s="1"/>
      <c r="V178" s="3"/>
    </row>
    <row r="179" spans="1:22" s="2" customFormat="1">
      <c r="A179" s="1"/>
      <c r="B179" s="1"/>
      <c r="C179" s="141"/>
      <c r="E179" s="1"/>
      <c r="S179" s="185"/>
      <c r="T179" s="1"/>
      <c r="U179" s="1"/>
      <c r="V179" s="3"/>
    </row>
    <row r="180" spans="1:22" s="2" customFormat="1">
      <c r="A180" s="1"/>
      <c r="B180" s="1"/>
      <c r="C180" s="213"/>
      <c r="E180" s="1"/>
      <c r="S180" s="185"/>
      <c r="T180" s="1"/>
      <c r="U180" s="1"/>
      <c r="V180" s="3"/>
    </row>
    <row r="181" spans="1:22" s="2" customFormat="1">
      <c r="A181" s="1"/>
      <c r="B181" s="1"/>
      <c r="C181" s="141"/>
      <c r="E181" s="1"/>
      <c r="S181" s="185"/>
      <c r="T181" s="1"/>
      <c r="U181" s="1"/>
      <c r="V181" s="3"/>
    </row>
    <row r="182" spans="1:22" s="2" customFormat="1">
      <c r="A182" s="1"/>
      <c r="B182" s="1"/>
      <c r="C182" s="141"/>
      <c r="E182" s="1"/>
      <c r="S182" s="185"/>
      <c r="T182" s="1"/>
      <c r="U182" s="1"/>
      <c r="V182" s="3"/>
    </row>
    <row r="266" spans="3:18">
      <c r="C266" s="2" t="str">
        <f>C28</f>
        <v>22=</v>
      </c>
      <c r="D266" s="2" t="str">
        <f>D28</f>
        <v>St George's, University of London</v>
      </c>
      <c r="E266" s="2">
        <f>E28</f>
        <v>0.798</v>
      </c>
      <c r="F266" s="2">
        <f>F28</f>
        <v>0.71</v>
      </c>
      <c r="G266" s="2">
        <f>G28</f>
        <v>0.662</v>
      </c>
      <c r="H266" s="2">
        <f>H28</f>
        <v>0.941</v>
      </c>
      <c r="I266" s="2">
        <f>I28</f>
        <v>0.894</v>
      </c>
      <c r="J266" s="2">
        <f>J28</f>
        <v>30000</v>
      </c>
      <c r="K266" s="2">
        <f>K28</f>
        <v>0.809</v>
      </c>
      <c r="L266" s="2">
        <f>L28</f>
        <v>54493</v>
      </c>
      <c r="M266" s="2">
        <f>M28</f>
        <v>0.378</v>
      </c>
      <c r="N266" s="2">
        <f>N28</f>
        <v>0.84</v>
      </c>
      <c r="O266" s="2">
        <f>O28</f>
        <v>144</v>
      </c>
      <c r="P266" s="2">
        <f>P28</f>
        <v>14.2</v>
      </c>
      <c r="Q266" s="2">
        <f>Q28</f>
        <v>754</v>
      </c>
      <c r="R266" s="2">
        <f>R28</f>
        <v>5</v>
      </c>
    </row>
    <row r="267" spans="3:18">
      <c r="C267" s="2" t="str">
        <f>C40</f>
        <v>34=</v>
      </c>
      <c r="D267" s="2" t="str">
        <f>D40</f>
        <v>City, University of London</v>
      </c>
      <c r="E267" s="2">
        <f>E40</f>
        <v>0.806</v>
      </c>
      <c r="F267" s="2">
        <f>F40</f>
        <v>0.759</v>
      </c>
      <c r="G267" s="2">
        <f>G40</f>
        <v>0.784</v>
      </c>
      <c r="H267" s="2">
        <f>H40</f>
        <v>0.935</v>
      </c>
      <c r="I267" s="2">
        <f>I40</f>
        <v>0.804</v>
      </c>
      <c r="J267" s="2">
        <f>J40</f>
        <v>28335</v>
      </c>
      <c r="K267" s="2">
        <f>K40</f>
        <v>0.812</v>
      </c>
      <c r="L267" s="2">
        <f>L40</f>
        <v>15884</v>
      </c>
      <c r="M267" s="2">
        <f>M40</f>
        <v>0.56</v>
      </c>
      <c r="N267" s="2">
        <f>N40</f>
        <v>0.826</v>
      </c>
      <c r="O267" s="2">
        <f>O40</f>
        <v>126</v>
      </c>
      <c r="P267" s="2">
        <f>P40</f>
        <v>18.2</v>
      </c>
      <c r="Q267" s="2">
        <f>Q40</f>
        <v>736</v>
      </c>
      <c r="R267" s="2">
        <f>R40</f>
        <v>0</v>
      </c>
    </row>
    <row r="270" spans="3:3">
      <c r="C270" s="2" t="s">
        <v>2021</v>
      </c>
    </row>
  </sheetData>
  <autoFilter ref="C6:R134"/>
  <mergeCells count="9">
    <mergeCell ref="C158:T158"/>
    <mergeCell ref="C163:T163"/>
    <mergeCell ref="C167:T167"/>
    <mergeCell ref="C171:T171"/>
    <mergeCell ref="C142:T142"/>
    <mergeCell ref="C146:T146"/>
    <mergeCell ref="C147:T147"/>
    <mergeCell ref="C150:T150"/>
    <mergeCell ref="C154:T154"/>
  </mergeCells>
  <hyperlinks>
    <hyperlink ref="C5" location="Contents!A1" display="Click here to return to contents"/>
  </hyperlinks>
  <pageMargins left="0.7" right="0.7" top="0.75" bottom="0.75" header="0.3" footer="0.3"/>
  <pageSetup paperSize="9" orientation="portrait"/>
  <headerFooter scaleWithDoc="1" alignWithMargins="0" differentFirst="0" differentOddEven="0"/>
  <drawing r:id="rId2"/>
  <extLst/>
</worksheet>
</file>

<file path=xl/worksheets/sheet3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9"/>
  <dimension ref="A2:D62"/>
  <sheetViews>
    <sheetView topLeftCell="A19" view="normal" workbookViewId="0">
      <selection pane="topLeft" activeCell="K32" sqref="K32"/>
    </sheetView>
  </sheetViews>
  <sheetFormatPr defaultColWidth="9.28515625" defaultRowHeight="16.5"/>
  <cols>
    <col min="1" max="1" width="9.27734375" style="92" customWidth="1"/>
    <col min="2" max="2" width="42.5703125" style="92" bestFit="1" customWidth="1"/>
    <col min="3" max="16384" width="9.27734375" style="92" customWidth="1"/>
  </cols>
  <sheetData>
    <row r="2" spans="1:1">
      <c r="A2" s="92" t="s">
        <v>678</v>
      </c>
    </row>
    <row r="4" spans="1:3">
      <c r="A4" s="90">
        <v>1</v>
      </c>
      <c r="B4" s="92" t="s">
        <v>177</v>
      </c>
      <c r="C4" s="92" t="s">
        <v>799</v>
      </c>
    </row>
    <row r="5" spans="1:3">
      <c r="A5" s="90">
        <f>A4+1</f>
        <v>2</v>
      </c>
      <c r="B5" s="92" t="s">
        <v>603</v>
      </c>
      <c r="C5" s="92" t="s">
        <v>799</v>
      </c>
    </row>
    <row r="6" spans="1:3">
      <c r="A6" s="90">
        <f>A5+1</f>
        <v>3</v>
      </c>
      <c r="B6" s="92" t="s">
        <v>240</v>
      </c>
      <c r="C6" s="92" t="s">
        <v>799</v>
      </c>
    </row>
    <row r="7" spans="1:3">
      <c r="A7" s="90">
        <f>A6+1</f>
        <v>4</v>
      </c>
      <c r="B7" s="92" t="s">
        <v>249</v>
      </c>
      <c r="C7" s="92" t="s">
        <v>799</v>
      </c>
    </row>
    <row r="8" spans="1:3">
      <c r="A8" s="90">
        <f>A7+1</f>
        <v>5</v>
      </c>
      <c r="B8" s="92" t="s">
        <v>179</v>
      </c>
      <c r="C8" s="92" t="s">
        <v>799</v>
      </c>
    </row>
    <row r="9" spans="1:3">
      <c r="A9" s="90">
        <f>A8+1</f>
        <v>6</v>
      </c>
      <c r="B9" s="91" t="s">
        <v>698</v>
      </c>
      <c r="C9" s="92" t="s">
        <v>799</v>
      </c>
    </row>
    <row r="10" spans="1:3">
      <c r="A10" s="90">
        <f>A9+1</f>
        <v>7</v>
      </c>
      <c r="B10" s="92" t="s">
        <v>211</v>
      </c>
      <c r="C10" s="92" t="s">
        <v>799</v>
      </c>
    </row>
    <row r="11" spans="1:3">
      <c r="A11" s="90">
        <f>A10+1</f>
        <v>8</v>
      </c>
      <c r="B11" s="92" t="s">
        <v>212</v>
      </c>
      <c r="C11" s="92" t="s">
        <v>799</v>
      </c>
    </row>
    <row r="12" spans="1:3">
      <c r="A12" s="90">
        <f>A11+1</f>
        <v>9</v>
      </c>
      <c r="B12" s="92" t="s">
        <v>213</v>
      </c>
      <c r="C12" s="92" t="s">
        <v>799</v>
      </c>
    </row>
    <row r="13" spans="1:3">
      <c r="A13" s="90">
        <f>A12+1</f>
        <v>10</v>
      </c>
      <c r="B13" s="92" t="s">
        <v>175</v>
      </c>
      <c r="C13" s="92" t="s">
        <v>799</v>
      </c>
    </row>
    <row r="14" spans="1:3">
      <c r="A14" s="90">
        <f>A13+1</f>
        <v>11</v>
      </c>
      <c r="B14" s="92" t="s">
        <v>178</v>
      </c>
      <c r="C14" s="92" t="s">
        <v>799</v>
      </c>
    </row>
    <row r="15" spans="1:3">
      <c r="A15" s="90">
        <f>A14+1</f>
        <v>12</v>
      </c>
      <c r="B15" s="92" t="s">
        <v>215</v>
      </c>
      <c r="C15" s="92" t="s">
        <v>799</v>
      </c>
    </row>
    <row r="16" spans="1:3">
      <c r="A16" s="90">
        <f>A15+1</f>
        <v>13</v>
      </c>
      <c r="B16" s="92" t="s">
        <v>216</v>
      </c>
      <c r="C16" s="92" t="s">
        <v>799</v>
      </c>
    </row>
    <row r="17" spans="1:3">
      <c r="A17" s="90">
        <f>A16+1</f>
        <v>14</v>
      </c>
      <c r="B17" s="92" t="s">
        <v>174</v>
      </c>
      <c r="C17" s="92" t="s">
        <v>799</v>
      </c>
    </row>
    <row r="18" spans="1:3">
      <c r="A18" s="90">
        <f>A17+1</f>
        <v>15</v>
      </c>
      <c r="B18" s="92" t="s">
        <v>218</v>
      </c>
      <c r="C18" s="92" t="s">
        <v>799</v>
      </c>
    </row>
    <row r="19" spans="1:3">
      <c r="A19" s="90">
        <f>A18+1</f>
        <v>16</v>
      </c>
      <c r="B19" s="92" t="s">
        <v>176</v>
      </c>
      <c r="C19" s="92" t="s">
        <v>799</v>
      </c>
    </row>
    <row r="20" spans="1:2">
      <c r="A20" s="90">
        <f>A19+1</f>
        <v>17</v>
      </c>
      <c r="B20" s="92" t="s">
        <v>219</v>
      </c>
    </row>
    <row r="21" spans="1:3">
      <c r="A21" s="90">
        <f>A20+1</f>
        <v>18</v>
      </c>
      <c r="B21" s="92" t="s">
        <v>220</v>
      </c>
      <c r="C21" s="92" t="s">
        <v>799</v>
      </c>
    </row>
    <row r="22" spans="1:3">
      <c r="A22" s="90">
        <f>A21+1</f>
        <v>19</v>
      </c>
      <c r="B22" s="92" t="s">
        <v>241</v>
      </c>
      <c r="C22" s="92" t="s">
        <v>799</v>
      </c>
    </row>
    <row r="23" spans="1:1">
      <c r="A23" s="90"/>
    </row>
    <row r="24" spans="1:1">
      <c r="A24" s="90"/>
    </row>
    <row r="25" spans="1:1">
      <c r="A25" s="203" t="s">
        <v>701</v>
      </c>
    </row>
    <row r="26" spans="1:4">
      <c r="A26" s="203"/>
      <c r="D26" s="517" t="s">
        <v>974</v>
      </c>
    </row>
    <row r="27" spans="1:4">
      <c r="A27" s="90">
        <v>1</v>
      </c>
      <c r="B27" s="202" t="s">
        <v>2054</v>
      </c>
      <c r="D27" s="92" t="s">
        <v>240</v>
      </c>
    </row>
    <row r="28" spans="1:4">
      <c r="A28" s="90">
        <v>2</v>
      </c>
      <c r="B28" s="92" t="s">
        <v>240</v>
      </c>
      <c r="D28" s="92" t="s">
        <v>366</v>
      </c>
    </row>
    <row r="29" spans="1:4">
      <c r="A29" s="90">
        <v>3</v>
      </c>
      <c r="B29" s="92" t="s">
        <v>366</v>
      </c>
      <c r="D29" s="202" t="s">
        <v>589</v>
      </c>
    </row>
    <row r="30" spans="1:4">
      <c r="A30" s="90">
        <v>4</v>
      </c>
      <c r="B30" s="92" t="s">
        <v>217</v>
      </c>
      <c r="D30" s="202" t="s">
        <v>1039</v>
      </c>
    </row>
    <row r="31" spans="1:4">
      <c r="A31" s="90">
        <v>5</v>
      </c>
      <c r="B31" s="202" t="s">
        <v>589</v>
      </c>
      <c r="D31" s="92" t="s">
        <v>588</v>
      </c>
    </row>
    <row r="32" spans="1:4">
      <c r="A32" s="90">
        <v>6</v>
      </c>
      <c r="B32" s="92" t="s">
        <v>588</v>
      </c>
      <c r="D32" s="92" t="s">
        <v>241</v>
      </c>
    </row>
    <row r="34" spans="2:2">
      <c r="B34" s="259" t="s">
        <v>2055</v>
      </c>
    </row>
    <row r="37" spans="1:1">
      <c r="A37" s="92" t="s">
        <v>1581</v>
      </c>
    </row>
    <row r="38" spans="4:4">
      <c r="D38" s="517" t="s">
        <v>974</v>
      </c>
    </row>
    <row r="39" spans="1:4">
      <c r="A39" s="92">
        <v>1</v>
      </c>
      <c r="B39" s="92" t="s">
        <v>1557</v>
      </c>
      <c r="D39" s="92" t="s">
        <v>177</v>
      </c>
    </row>
    <row r="40" spans="1:4">
      <c r="A40" s="92">
        <v>2</v>
      </c>
      <c r="B40" s="92" t="s">
        <v>1558</v>
      </c>
      <c r="D40" s="92" t="s">
        <v>214</v>
      </c>
    </row>
    <row r="41" spans="1:4">
      <c r="A41" s="92">
        <v>3</v>
      </c>
      <c r="B41" s="92" t="s">
        <v>1559</v>
      </c>
      <c r="D41" s="92" t="s">
        <v>240</v>
      </c>
    </row>
    <row r="42" spans="1:4">
      <c r="A42" s="92">
        <v>4</v>
      </c>
      <c r="B42" s="92" t="s">
        <v>1560</v>
      </c>
      <c r="D42" s="92" t="s">
        <v>249</v>
      </c>
    </row>
    <row r="43" spans="1:4">
      <c r="A43" s="92">
        <v>5</v>
      </c>
      <c r="B43" s="92" t="s">
        <v>1561</v>
      </c>
      <c r="D43" s="92" t="s">
        <v>179</v>
      </c>
    </row>
    <row r="44" spans="1:4">
      <c r="A44" s="92">
        <v>6</v>
      </c>
      <c r="B44" s="92" t="s">
        <v>1562</v>
      </c>
      <c r="D44" s="92" t="s">
        <v>632</v>
      </c>
    </row>
    <row r="45" spans="1:4">
      <c r="A45" s="92">
        <v>7</v>
      </c>
      <c r="B45" s="92" t="s">
        <v>1563</v>
      </c>
      <c r="D45" s="92" t="s">
        <v>182</v>
      </c>
    </row>
    <row r="46" spans="1:4">
      <c r="A46" s="92">
        <v>8</v>
      </c>
      <c r="B46" s="92" t="s">
        <v>1564</v>
      </c>
      <c r="D46" s="92" t="s">
        <v>211</v>
      </c>
    </row>
    <row r="47" spans="1:4">
      <c r="A47" s="92">
        <v>9</v>
      </c>
      <c r="B47" s="92" t="s">
        <v>1565</v>
      </c>
      <c r="D47" s="92" t="s">
        <v>212</v>
      </c>
    </row>
    <row r="48" spans="1:4">
      <c r="A48" s="92">
        <v>10</v>
      </c>
      <c r="B48" s="92" t="s">
        <v>1566</v>
      </c>
      <c r="D48" s="92" t="s">
        <v>213</v>
      </c>
    </row>
    <row r="49" spans="1:4">
      <c r="A49" s="92">
        <v>11</v>
      </c>
      <c r="B49" s="92" t="s">
        <v>1567</v>
      </c>
      <c r="D49" s="92" t="s">
        <v>175</v>
      </c>
    </row>
    <row r="50" spans="1:4">
      <c r="A50" s="92">
        <v>12</v>
      </c>
      <c r="B50" s="92" t="s">
        <v>1568</v>
      </c>
      <c r="D50" s="92" t="s">
        <v>274</v>
      </c>
    </row>
    <row r="51" spans="1:4">
      <c r="A51" s="92">
        <v>13</v>
      </c>
      <c r="B51" s="92" t="s">
        <v>1569</v>
      </c>
      <c r="D51" s="92" t="s">
        <v>178</v>
      </c>
    </row>
    <row r="52" spans="1:4">
      <c r="A52" s="92">
        <v>14</v>
      </c>
      <c r="B52" s="92" t="s">
        <v>1570</v>
      </c>
      <c r="D52" s="92" t="s">
        <v>215</v>
      </c>
    </row>
    <row r="53" spans="1:4">
      <c r="A53" s="92">
        <v>15</v>
      </c>
      <c r="B53" s="92" t="s">
        <v>1571</v>
      </c>
      <c r="D53" s="92" t="s">
        <v>216</v>
      </c>
    </row>
    <row r="54" spans="1:4">
      <c r="A54" s="92">
        <v>16</v>
      </c>
      <c r="B54" s="92" t="s">
        <v>1572</v>
      </c>
      <c r="D54" s="92" t="s">
        <v>174</v>
      </c>
    </row>
    <row r="55" spans="1:4">
      <c r="A55" s="92">
        <v>17</v>
      </c>
      <c r="B55" s="92" t="s">
        <v>1573</v>
      </c>
      <c r="D55" s="92" t="s">
        <v>218</v>
      </c>
    </row>
    <row r="56" spans="1:4">
      <c r="A56" s="92">
        <v>18</v>
      </c>
      <c r="B56" s="92" t="s">
        <v>1574</v>
      </c>
      <c r="D56" s="92" t="s">
        <v>176</v>
      </c>
    </row>
    <row r="57" spans="1:4">
      <c r="A57" s="92">
        <v>19</v>
      </c>
      <c r="B57" s="92" t="s">
        <v>1575</v>
      </c>
      <c r="D57" s="92" t="s">
        <v>219</v>
      </c>
    </row>
    <row r="58" spans="1:4">
      <c r="A58" s="92">
        <v>20</v>
      </c>
      <c r="B58" s="92" t="s">
        <v>1576</v>
      </c>
      <c r="D58" s="92" t="s">
        <v>220</v>
      </c>
    </row>
    <row r="59" spans="1:4">
      <c r="A59" s="92">
        <v>21</v>
      </c>
      <c r="B59" s="92" t="s">
        <v>1577</v>
      </c>
      <c r="D59" s="92" t="s">
        <v>57</v>
      </c>
    </row>
    <row r="60" spans="1:4">
      <c r="A60" s="92">
        <v>22</v>
      </c>
      <c r="B60" s="92" t="s">
        <v>1578</v>
      </c>
      <c r="D60" s="92" t="s">
        <v>237</v>
      </c>
    </row>
    <row r="61" spans="1:4">
      <c r="A61" s="92">
        <v>23</v>
      </c>
      <c r="B61" s="92" t="s">
        <v>1579</v>
      </c>
      <c r="D61" s="92" t="s">
        <v>180</v>
      </c>
    </row>
    <row r="62" spans="1:4">
      <c r="A62" s="92">
        <v>24</v>
      </c>
      <c r="B62" s="92" t="s">
        <v>1580</v>
      </c>
      <c r="D62" s="92" t="s">
        <v>241</v>
      </c>
    </row>
  </sheetData>
  <sortState ref="D39:D62">
    <sortCondition ref="D39:D62"/>
  </sortState>
  <pageMargins left="0.7" right="0.7" top="0.75" bottom="0.75" header="0.3" footer="0.3"/>
  <pageSetup paperSize="9" orientation="portrait"/>
  <headerFooter scaleWithDoc="1" alignWithMargins="0" differentFirst="0" differentOddEven="0"/>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
    <tabColor theme="9" tint="0.79998168889431442"/>
    <pageSetUpPr fitToPage="1"/>
  </sheetPr>
  <dimension ref="A1:J232"/>
  <sheetViews>
    <sheetView topLeftCell="A1" view="normal" workbookViewId="0">
      <pane ySplit="5" topLeftCell="A28" activePane="bottomLeft" state="frozen"/>
      <selection pane="bottomLeft" activeCell="C36" sqref="C36"/>
    </sheetView>
  </sheetViews>
  <sheetFormatPr defaultColWidth="9.28515625" defaultRowHeight="16.5"/>
  <cols>
    <col min="1" max="1" width="8.5703125" style="1" customWidth="1"/>
    <col min="2" max="2" width="2.7109375" style="1" customWidth="1"/>
    <col min="3" max="3" width="55.7109375" style="1" customWidth="1"/>
    <col min="4" max="4" width="10.5703125" style="1" customWidth="1"/>
    <col min="5" max="5" width="16.5703125" style="1" customWidth="1"/>
    <col min="6" max="7" width="16.41796875" style="1" customWidth="1"/>
    <col min="8" max="8" width="2.7109375" style="1" customWidth="1"/>
    <col min="9" max="9" width="9.27734375" style="1" customWidth="1"/>
    <col min="10" max="10" width="10.41796875" style="1" hidden="1" customWidth="1"/>
    <col min="11" max="16384" width="9.27734375" style="1" customWidth="1"/>
  </cols>
  <sheetData>
    <row r="1" spans="3:3" ht="15" customHeight="1" thickBot="1">
      <c r="C1" s="376"/>
    </row>
    <row r="2" spans="2:8" ht="15" customHeight="1">
      <c r="B2" s="4"/>
      <c r="C2" s="5"/>
      <c r="D2" s="11"/>
      <c r="E2" s="11"/>
      <c r="F2" s="11"/>
      <c r="G2" s="11"/>
      <c r="H2" s="6"/>
    </row>
    <row r="3" spans="2:8" ht="15" customHeight="1">
      <c r="B3" s="7"/>
      <c r="C3" s="13" t="s">
        <v>2080</v>
      </c>
      <c r="D3" s="13"/>
      <c r="E3" s="13"/>
      <c r="F3" s="13"/>
      <c r="G3" s="13"/>
      <c r="H3" s="8"/>
    </row>
    <row r="4" spans="2:8" ht="26.25" customHeight="1">
      <c r="B4" s="7"/>
      <c r="C4" s="376" t="s">
        <v>772</v>
      </c>
      <c r="D4" s="2"/>
      <c r="E4" s="2"/>
      <c r="F4" s="2"/>
      <c r="G4" s="95" t="s">
        <v>605</v>
      </c>
      <c r="H4" s="8"/>
    </row>
    <row r="5" spans="2:10" ht="65.25" customHeight="1">
      <c r="B5" s="7"/>
      <c r="C5" s="223" t="s">
        <v>222</v>
      </c>
      <c r="D5" s="20" t="s">
        <v>2077</v>
      </c>
      <c r="E5" s="410" t="s">
        <v>2078</v>
      </c>
      <c r="F5" s="410" t="s">
        <v>2057</v>
      </c>
      <c r="G5" s="224" t="s">
        <v>2079</v>
      </c>
      <c r="H5" s="8"/>
      <c r="J5" s="1" t="s">
        <v>1082</v>
      </c>
    </row>
    <row r="6" spans="2:10">
      <c r="B6" s="7"/>
      <c r="C6" s="245" t="s">
        <v>401</v>
      </c>
      <c r="D6" s="145">
        <v>1</v>
      </c>
      <c r="E6" s="233">
        <v>108680</v>
      </c>
      <c r="F6" s="233">
        <v>147862</v>
      </c>
      <c r="G6" s="285">
        <v>0.73500967117988392</v>
      </c>
      <c r="H6" s="8"/>
      <c r="J6" s="440"/>
    </row>
    <row r="7" spans="2:8">
      <c r="B7" s="7"/>
      <c r="C7" s="245" t="s">
        <v>670</v>
      </c>
      <c r="D7" s="145">
        <v>2</v>
      </c>
      <c r="E7" s="233">
        <v>22671</v>
      </c>
      <c r="F7" s="233">
        <v>40928</v>
      </c>
      <c r="G7" s="285">
        <v>0.55392396403440192</v>
      </c>
      <c r="H7" s="8"/>
    </row>
    <row r="8" spans="2:8">
      <c r="B8" s="7"/>
      <c r="C8" s="245" t="s">
        <v>425</v>
      </c>
      <c r="D8" s="145">
        <v>3</v>
      </c>
      <c r="E8" s="233">
        <v>13923</v>
      </c>
      <c r="F8" s="233">
        <v>27650</v>
      </c>
      <c r="G8" s="285">
        <v>0.5035443037974684</v>
      </c>
      <c r="H8" s="8"/>
    </row>
    <row r="9" spans="2:8">
      <c r="B9" s="7"/>
      <c r="C9" s="245" t="s">
        <v>429</v>
      </c>
      <c r="D9" s="145">
        <v>4</v>
      </c>
      <c r="E9" s="233">
        <v>4888</v>
      </c>
      <c r="F9" s="233">
        <v>10140</v>
      </c>
      <c r="G9" s="285">
        <v>0.48205128205128206</v>
      </c>
      <c r="H9" s="8"/>
    </row>
    <row r="10" spans="2:8">
      <c r="B10" s="7"/>
      <c r="C10" s="245" t="s">
        <v>378</v>
      </c>
      <c r="D10" s="145">
        <v>5</v>
      </c>
      <c r="E10" s="233">
        <v>79154</v>
      </c>
      <c r="F10" s="233">
        <v>179350</v>
      </c>
      <c r="G10" s="285">
        <v>0.44133816559799277</v>
      </c>
      <c r="H10" s="8"/>
    </row>
    <row r="11" spans="2:8">
      <c r="B11" s="7"/>
      <c r="C11" s="245" t="s">
        <v>414</v>
      </c>
      <c r="D11" s="145">
        <v>6</v>
      </c>
      <c r="E11" s="233">
        <v>22205</v>
      </c>
      <c r="F11" s="233">
        <v>51117</v>
      </c>
      <c r="G11" s="285">
        <v>0.43439560224582818</v>
      </c>
      <c r="H11" s="8"/>
    </row>
    <row r="12" spans="2:8">
      <c r="B12" s="7"/>
      <c r="C12" s="245" t="s">
        <v>428</v>
      </c>
      <c r="D12" s="145">
        <v>7</v>
      </c>
      <c r="E12" s="233">
        <v>5923</v>
      </c>
      <c r="F12" s="233">
        <v>13863</v>
      </c>
      <c r="G12" s="285">
        <v>0.42725239847074947</v>
      </c>
      <c r="H12" s="8"/>
    </row>
    <row r="13" spans="2:8">
      <c r="B13" s="7"/>
      <c r="C13" s="245" t="s">
        <v>765</v>
      </c>
      <c r="D13" s="145">
        <v>8</v>
      </c>
      <c r="E13" s="233">
        <v>7665</v>
      </c>
      <c r="F13" s="233">
        <v>19059</v>
      </c>
      <c r="G13" s="285">
        <v>0.40217220210923971</v>
      </c>
      <c r="H13" s="8"/>
    </row>
    <row r="14" spans="2:8">
      <c r="B14" s="7"/>
      <c r="C14" s="245" t="s">
        <v>655</v>
      </c>
      <c r="D14" s="145">
        <v>9</v>
      </c>
      <c r="E14" s="233">
        <v>51955</v>
      </c>
      <c r="F14" s="233">
        <v>129364</v>
      </c>
      <c r="G14" s="285">
        <v>0.4016186883522464</v>
      </c>
      <c r="H14" s="8"/>
    </row>
    <row r="15" spans="2:8">
      <c r="B15" s="7"/>
      <c r="C15" s="245" t="s">
        <v>665</v>
      </c>
      <c r="D15" s="145">
        <v>10</v>
      </c>
      <c r="E15" s="233">
        <v>9633</v>
      </c>
      <c r="F15" s="233">
        <v>24027</v>
      </c>
      <c r="G15" s="285">
        <v>0.40092396054438756</v>
      </c>
      <c r="H15" s="8"/>
    </row>
    <row r="16" spans="2:8">
      <c r="B16" s="7"/>
      <c r="C16" s="245" t="s">
        <v>381</v>
      </c>
      <c r="D16" s="145">
        <v>11</v>
      </c>
      <c r="E16" s="233">
        <v>66508</v>
      </c>
      <c r="F16" s="233">
        <v>168844</v>
      </c>
      <c r="G16" s="285">
        <v>0.3939020634431783</v>
      </c>
      <c r="H16" s="8"/>
    </row>
    <row r="17" spans="2:8">
      <c r="B17" s="7"/>
      <c r="C17" s="245" t="s">
        <v>662</v>
      </c>
      <c r="D17" s="145">
        <v>12</v>
      </c>
      <c r="E17" s="233">
        <v>8216</v>
      </c>
      <c r="F17" s="233">
        <v>22246</v>
      </c>
      <c r="G17" s="285">
        <v>0.36932482243998921</v>
      </c>
      <c r="H17" s="8"/>
    </row>
    <row r="18" spans="2:8">
      <c r="B18" s="7"/>
      <c r="C18" s="245" t="s">
        <v>668</v>
      </c>
      <c r="D18" s="145">
        <v>13</v>
      </c>
      <c r="E18" s="233">
        <v>99065</v>
      </c>
      <c r="F18" s="233">
        <v>281451</v>
      </c>
      <c r="G18" s="285">
        <v>0.35197956305005135</v>
      </c>
      <c r="H18" s="8"/>
    </row>
    <row r="19" spans="2:8">
      <c r="B19" s="7"/>
      <c r="C19" s="245" t="s">
        <v>1623</v>
      </c>
      <c r="D19" s="145">
        <v>14</v>
      </c>
      <c r="E19" s="233">
        <v>1814</v>
      </c>
      <c r="F19" s="233">
        <v>5155</v>
      </c>
      <c r="G19" s="285">
        <v>0.3518913676042677</v>
      </c>
      <c r="H19" s="8"/>
    </row>
    <row r="20" spans="2:8">
      <c r="B20" s="7"/>
      <c r="C20" s="245" t="s">
        <v>596</v>
      </c>
      <c r="D20" s="145">
        <v>15</v>
      </c>
      <c r="E20" s="233">
        <v>31339</v>
      </c>
      <c r="F20" s="233">
        <v>91690</v>
      </c>
      <c r="G20" s="285">
        <v>0.34179299814592651</v>
      </c>
      <c r="H20" s="8"/>
    </row>
    <row r="21" spans="2:8">
      <c r="B21" s="7"/>
      <c r="C21" s="245" t="s">
        <v>413</v>
      </c>
      <c r="D21" s="145">
        <v>16</v>
      </c>
      <c r="E21" s="233">
        <v>60594</v>
      </c>
      <c r="F21" s="233">
        <v>183116</v>
      </c>
      <c r="G21" s="285">
        <v>0.33090500010922036</v>
      </c>
      <c r="H21" s="8"/>
    </row>
    <row r="22" spans="2:8">
      <c r="B22" s="7"/>
      <c r="C22" s="245" t="s">
        <v>1954</v>
      </c>
      <c r="D22" s="145">
        <v>17</v>
      </c>
      <c r="E22" s="233">
        <v>1100</v>
      </c>
      <c r="F22" s="233">
        <v>3340</v>
      </c>
      <c r="G22" s="285">
        <v>0.32934131736526945</v>
      </c>
      <c r="H22" s="8"/>
    </row>
    <row r="23" spans="2:8">
      <c r="B23" s="7"/>
      <c r="C23" s="245" t="s">
        <v>996</v>
      </c>
      <c r="D23" s="145">
        <v>18</v>
      </c>
      <c r="E23" s="233">
        <v>16955</v>
      </c>
      <c r="F23" s="233">
        <v>52029</v>
      </c>
      <c r="G23" s="285">
        <v>0.32587595379499895</v>
      </c>
      <c r="H23" s="8"/>
    </row>
    <row r="24" spans="2:8">
      <c r="B24" s="7"/>
      <c r="C24" s="245" t="s">
        <v>416</v>
      </c>
      <c r="D24" s="145">
        <v>19</v>
      </c>
      <c r="E24" s="233">
        <v>15248</v>
      </c>
      <c r="F24" s="233">
        <v>47110</v>
      </c>
      <c r="G24" s="285">
        <v>0.32366801103799619</v>
      </c>
      <c r="H24" s="8"/>
    </row>
    <row r="25" spans="2:8">
      <c r="B25" s="7"/>
      <c r="C25" s="245" t="s">
        <v>332</v>
      </c>
      <c r="D25" s="145">
        <v>20</v>
      </c>
      <c r="E25" s="233">
        <v>80421</v>
      </c>
      <c r="F25" s="233">
        <v>268635</v>
      </c>
      <c r="G25" s="285">
        <v>0.29936903233011336</v>
      </c>
      <c r="H25" s="8"/>
    </row>
    <row r="26" spans="2:8">
      <c r="B26" s="7"/>
      <c r="C26" s="245" t="s">
        <v>383</v>
      </c>
      <c r="D26" s="145">
        <v>21</v>
      </c>
      <c r="E26" s="233">
        <v>50415</v>
      </c>
      <c r="F26" s="233">
        <v>169700</v>
      </c>
      <c r="G26" s="285">
        <v>0.29708308780200354</v>
      </c>
      <c r="H26" s="8"/>
    </row>
    <row r="27" spans="2:8">
      <c r="B27" s="7"/>
      <c r="C27" s="245" t="s">
        <v>1953</v>
      </c>
      <c r="D27" s="145">
        <v>22</v>
      </c>
      <c r="E27" s="233">
        <v>900</v>
      </c>
      <c r="F27" s="233">
        <v>3065</v>
      </c>
      <c r="G27" s="285">
        <v>0.29363784665579118</v>
      </c>
      <c r="H27" s="8"/>
    </row>
    <row r="28" spans="2:8">
      <c r="B28" s="7"/>
      <c r="C28" s="245" t="s">
        <v>1389</v>
      </c>
      <c r="D28" s="145">
        <v>23</v>
      </c>
      <c r="E28" s="233">
        <v>1196</v>
      </c>
      <c r="F28" s="233">
        <v>4257</v>
      </c>
      <c r="G28" s="285">
        <v>0.28094902513507164</v>
      </c>
      <c r="H28" s="8"/>
    </row>
    <row r="29" spans="2:8">
      <c r="B29" s="7"/>
      <c r="C29" s="245" t="s">
        <v>598</v>
      </c>
      <c r="D29" s="145">
        <v>24</v>
      </c>
      <c r="E29" s="233">
        <v>14340</v>
      </c>
      <c r="F29" s="233">
        <v>51775</v>
      </c>
      <c r="G29" s="285">
        <v>0.27696764847899563</v>
      </c>
      <c r="H29" s="8"/>
    </row>
    <row r="30" spans="2:8">
      <c r="B30" s="7"/>
      <c r="C30" s="245" t="s">
        <v>329</v>
      </c>
      <c r="D30" s="145">
        <v>25</v>
      </c>
      <c r="E30" s="233">
        <v>86978</v>
      </c>
      <c r="F30" s="233">
        <v>325710</v>
      </c>
      <c r="G30" s="285">
        <v>0.26704123299867982</v>
      </c>
      <c r="H30" s="8"/>
    </row>
    <row r="31" spans="2:8">
      <c r="B31" s="7"/>
      <c r="C31" s="245" t="s">
        <v>427</v>
      </c>
      <c r="D31" s="145">
        <v>26</v>
      </c>
      <c r="E31" s="233">
        <v>7827</v>
      </c>
      <c r="F31" s="233">
        <v>29475</v>
      </c>
      <c r="G31" s="285">
        <v>0.26554707379134862</v>
      </c>
      <c r="H31" s="8"/>
    </row>
    <row r="32" spans="2:8">
      <c r="B32" s="7"/>
      <c r="C32" s="245" t="s">
        <v>406</v>
      </c>
      <c r="D32" s="145">
        <v>27</v>
      </c>
      <c r="E32" s="233">
        <v>35104</v>
      </c>
      <c r="F32" s="233">
        <v>136324</v>
      </c>
      <c r="G32" s="285">
        <v>0.25750418121533991</v>
      </c>
      <c r="H32" s="8"/>
    </row>
    <row r="33" spans="2:8">
      <c r="B33" s="7"/>
      <c r="C33" s="245" t="s">
        <v>422</v>
      </c>
      <c r="D33" s="145">
        <v>28</v>
      </c>
      <c r="E33" s="233">
        <v>6691</v>
      </c>
      <c r="F33" s="233">
        <v>26282</v>
      </c>
      <c r="G33" s="285">
        <v>0.25458488699490145</v>
      </c>
      <c r="H33" s="8"/>
    </row>
    <row r="34" spans="2:8">
      <c r="B34" s="7"/>
      <c r="C34" s="245" t="s">
        <v>1598</v>
      </c>
      <c r="D34" s="145">
        <v>29</v>
      </c>
      <c r="E34" s="233">
        <v>220</v>
      </c>
      <c r="F34" s="233">
        <v>916</v>
      </c>
      <c r="G34" s="285">
        <v>0.24017467248908297</v>
      </c>
      <c r="H34" s="8"/>
    </row>
    <row r="35" spans="2:8">
      <c r="B35" s="7"/>
      <c r="C35" s="245" t="s">
        <v>1444</v>
      </c>
      <c r="D35" s="145">
        <v>30</v>
      </c>
      <c r="E35" s="233">
        <v>3418</v>
      </c>
      <c r="F35" s="233">
        <v>14276</v>
      </c>
      <c r="G35" s="285">
        <v>0.23942280750910619</v>
      </c>
      <c r="H35" s="8"/>
    </row>
    <row r="36" spans="2:8">
      <c r="B36" s="7"/>
      <c r="C36" s="245" t="s">
        <v>328</v>
      </c>
      <c r="D36" s="145">
        <v>31</v>
      </c>
      <c r="E36" s="233">
        <v>115426</v>
      </c>
      <c r="F36" s="233">
        <v>487362</v>
      </c>
      <c r="G36" s="285">
        <v>0.23683832551573575</v>
      </c>
      <c r="H36" s="8"/>
    </row>
    <row r="37" spans="2:8">
      <c r="B37" s="7"/>
      <c r="C37" s="245" t="s">
        <v>417</v>
      </c>
      <c r="D37" s="145">
        <v>32</v>
      </c>
      <c r="E37" s="233">
        <v>6312</v>
      </c>
      <c r="F37" s="233">
        <v>26787</v>
      </c>
      <c r="G37" s="285">
        <v>0.23563668943890692</v>
      </c>
      <c r="H37" s="8"/>
    </row>
    <row r="38" spans="2:8">
      <c r="B38" s="7"/>
      <c r="C38" s="245" t="s">
        <v>182</v>
      </c>
      <c r="D38" s="145">
        <v>33</v>
      </c>
      <c r="E38" s="233">
        <v>108240</v>
      </c>
      <c r="F38" s="233">
        <v>460525</v>
      </c>
      <c r="G38" s="285">
        <v>0.23503610010314316</v>
      </c>
      <c r="H38" s="8"/>
    </row>
    <row r="39" spans="2:8">
      <c r="B39" s="7"/>
      <c r="C39" s="245" t="s">
        <v>399</v>
      </c>
      <c r="D39" s="145">
        <v>34</v>
      </c>
      <c r="E39" s="233">
        <v>27971</v>
      </c>
      <c r="F39" s="233">
        <v>123328</v>
      </c>
      <c r="G39" s="285">
        <v>0.22680169953295279</v>
      </c>
      <c r="H39" s="8"/>
    </row>
    <row r="40" spans="2:8">
      <c r="B40" s="7"/>
      <c r="C40" s="245" t="s">
        <v>1074</v>
      </c>
      <c r="D40" s="145">
        <v>35</v>
      </c>
      <c r="E40" s="233">
        <v>3869</v>
      </c>
      <c r="F40" s="233">
        <v>17154</v>
      </c>
      <c r="G40" s="285">
        <v>0.22554506237612218</v>
      </c>
      <c r="H40" s="8"/>
    </row>
    <row r="41" spans="2:8">
      <c r="B41" s="7"/>
      <c r="C41" s="253" t="s">
        <v>546</v>
      </c>
      <c r="D41" s="150">
        <v>36</v>
      </c>
      <c r="E41" s="235">
        <v>20163</v>
      </c>
      <c r="F41" s="235">
        <v>89656</v>
      </c>
      <c r="G41" s="286">
        <v>0.22489292406531633</v>
      </c>
      <c r="H41" s="8"/>
    </row>
    <row r="42" spans="2:10">
      <c r="B42" s="7"/>
      <c r="C42" s="245" t="s">
        <v>321</v>
      </c>
      <c r="D42" s="145">
        <v>37</v>
      </c>
      <c r="E42" s="233">
        <v>123382</v>
      </c>
      <c r="F42" s="233">
        <v>561944</v>
      </c>
      <c r="G42" s="285">
        <v>0.21956280341101606</v>
      </c>
      <c r="H42" s="8"/>
      <c r="J42" s="16">
        <f>'[1]1 Inc and Exp'!$D$12</f>
        <v>17229</v>
      </c>
    </row>
    <row r="43" spans="2:10">
      <c r="B43" s="7"/>
      <c r="C43" s="245" t="s">
        <v>392</v>
      </c>
      <c r="D43" s="145">
        <v>38</v>
      </c>
      <c r="E43" s="233">
        <v>29522</v>
      </c>
      <c r="F43" s="233">
        <v>138641</v>
      </c>
      <c r="G43" s="285">
        <v>0.21293845255011143</v>
      </c>
      <c r="H43" s="8"/>
      <c r="J43" s="614">
        <f>J42/F42</f>
        <v>0.030659638682858079</v>
      </c>
    </row>
    <row r="44" spans="2:8">
      <c r="B44" s="7"/>
      <c r="C44" s="245" t="s">
        <v>418</v>
      </c>
      <c r="D44" s="145">
        <v>39</v>
      </c>
      <c r="E44" s="233">
        <v>7062</v>
      </c>
      <c r="F44" s="233">
        <v>34074</v>
      </c>
      <c r="G44" s="285">
        <v>0.20725479837999647</v>
      </c>
      <c r="H44" s="8"/>
    </row>
    <row r="45" spans="2:8">
      <c r="B45" s="7"/>
      <c r="C45" s="245" t="s">
        <v>178</v>
      </c>
      <c r="D45" s="145">
        <v>40</v>
      </c>
      <c r="E45" s="233">
        <v>185947</v>
      </c>
      <c r="F45" s="233">
        <v>952196</v>
      </c>
      <c r="G45" s="285">
        <v>0.19528227381757537</v>
      </c>
      <c r="H45" s="8"/>
    </row>
    <row r="46" spans="2:8">
      <c r="B46" s="7"/>
      <c r="C46" s="245" t="s">
        <v>419</v>
      </c>
      <c r="D46" s="145">
        <v>41</v>
      </c>
      <c r="E46" s="233">
        <v>6222</v>
      </c>
      <c r="F46" s="233">
        <v>32525</v>
      </c>
      <c r="G46" s="285">
        <v>0.19129900076863951</v>
      </c>
      <c r="H46" s="8"/>
    </row>
    <row r="47" spans="2:8">
      <c r="B47" s="7"/>
      <c r="C47" s="245" t="s">
        <v>409</v>
      </c>
      <c r="D47" s="145">
        <v>42</v>
      </c>
      <c r="E47" s="233">
        <v>13951</v>
      </c>
      <c r="F47" s="233">
        <v>73160</v>
      </c>
      <c r="G47" s="285">
        <v>0.19069163477310005</v>
      </c>
      <c r="H47" s="8"/>
    </row>
    <row r="48" spans="2:8">
      <c r="B48" s="7"/>
      <c r="C48" s="245" t="s">
        <v>366</v>
      </c>
      <c r="D48" s="145">
        <v>43</v>
      </c>
      <c r="E48" s="233">
        <v>38077</v>
      </c>
      <c r="F48" s="233">
        <v>201926</v>
      </c>
      <c r="G48" s="285">
        <v>0.18856907976189297</v>
      </c>
      <c r="H48" s="8"/>
    </row>
    <row r="49" spans="2:8">
      <c r="B49" s="7"/>
      <c r="C49" s="245" t="s">
        <v>420</v>
      </c>
      <c r="D49" s="145">
        <v>44</v>
      </c>
      <c r="E49" s="233">
        <v>7451</v>
      </c>
      <c r="F49" s="233">
        <v>40074</v>
      </c>
      <c r="G49" s="285">
        <v>0.18593102759894195</v>
      </c>
      <c r="H49" s="8"/>
    </row>
    <row r="50" spans="2:8">
      <c r="B50" s="7"/>
      <c r="C50" s="245" t="s">
        <v>936</v>
      </c>
      <c r="D50" s="145">
        <v>45</v>
      </c>
      <c r="E50" s="233">
        <v>1030</v>
      </c>
      <c r="F50" s="233">
        <v>5607</v>
      </c>
      <c r="G50" s="285">
        <v>0.18369894774389156</v>
      </c>
      <c r="H50" s="8"/>
    </row>
    <row r="51" spans="2:8">
      <c r="B51" s="7"/>
      <c r="C51" s="245" t="s">
        <v>1158</v>
      </c>
      <c r="D51" s="145">
        <v>46</v>
      </c>
      <c r="E51" s="233">
        <v>715</v>
      </c>
      <c r="F51" s="233">
        <v>3939</v>
      </c>
      <c r="G51" s="285">
        <v>0.18151815181518152</v>
      </c>
      <c r="H51" s="8"/>
    </row>
    <row r="52" spans="2:8">
      <c r="B52" s="7"/>
      <c r="C52" s="245" t="s">
        <v>350</v>
      </c>
      <c r="D52" s="145">
        <v>47</v>
      </c>
      <c r="E52" s="233">
        <v>74251</v>
      </c>
      <c r="F52" s="233">
        <v>412637</v>
      </c>
      <c r="G52" s="285">
        <v>0.17994266146758531</v>
      </c>
      <c r="H52" s="8"/>
    </row>
    <row r="53" spans="2:8">
      <c r="B53" s="7"/>
      <c r="C53" s="245" t="s">
        <v>629</v>
      </c>
      <c r="D53" s="145">
        <v>48</v>
      </c>
      <c r="E53" s="233">
        <v>41004</v>
      </c>
      <c r="F53" s="233">
        <v>233031</v>
      </c>
      <c r="G53" s="285">
        <v>0.17595942170784146</v>
      </c>
      <c r="H53" s="8"/>
    </row>
    <row r="54" spans="2:8">
      <c r="B54" s="7"/>
      <c r="C54" s="245" t="s">
        <v>745</v>
      </c>
      <c r="D54" s="145">
        <v>49</v>
      </c>
      <c r="E54" s="233">
        <v>2428</v>
      </c>
      <c r="F54" s="233">
        <v>14758</v>
      </c>
      <c r="G54" s="285">
        <v>0.16452093779644938</v>
      </c>
      <c r="H54" s="8"/>
    </row>
    <row r="55" spans="2:8">
      <c r="B55" s="7"/>
      <c r="C55" s="245" t="s">
        <v>1355</v>
      </c>
      <c r="D55" s="145">
        <v>50</v>
      </c>
      <c r="E55" s="233">
        <v>530</v>
      </c>
      <c r="F55" s="233">
        <v>3369</v>
      </c>
      <c r="G55" s="285">
        <v>0.15731671119026416</v>
      </c>
      <c r="H55" s="8"/>
    </row>
    <row r="56" spans="2:8">
      <c r="B56" s="7"/>
      <c r="C56" s="245" t="s">
        <v>333</v>
      </c>
      <c r="D56" s="145">
        <v>51</v>
      </c>
      <c r="E56" s="233">
        <v>48390</v>
      </c>
      <c r="F56" s="233">
        <v>316331</v>
      </c>
      <c r="G56" s="285">
        <v>0.15297267735378448</v>
      </c>
      <c r="H56" s="8"/>
    </row>
    <row r="57" spans="2:8">
      <c r="B57" s="7"/>
      <c r="C57" s="245" t="s">
        <v>175</v>
      </c>
      <c r="D57" s="145">
        <v>52</v>
      </c>
      <c r="E57" s="233">
        <v>210900</v>
      </c>
      <c r="F57" s="233">
        <v>1384728</v>
      </c>
      <c r="G57" s="285">
        <v>0.15230427925195417</v>
      </c>
      <c r="H57" s="8"/>
    </row>
    <row r="58" spans="2:8">
      <c r="B58" s="7"/>
      <c r="C58" s="245" t="s">
        <v>390</v>
      </c>
      <c r="D58" s="145">
        <v>53</v>
      </c>
      <c r="E58" s="233">
        <v>16740</v>
      </c>
      <c r="F58" s="233">
        <v>110284</v>
      </c>
      <c r="G58" s="285">
        <v>0.15178992419571288</v>
      </c>
      <c r="H58" s="8"/>
    </row>
    <row r="59" spans="2:8">
      <c r="B59" s="7"/>
      <c r="C59" s="245" t="s">
        <v>179</v>
      </c>
      <c r="D59" s="145">
        <v>54</v>
      </c>
      <c r="E59" s="233">
        <v>89917</v>
      </c>
      <c r="F59" s="233">
        <v>608288</v>
      </c>
      <c r="G59" s="285">
        <v>0.1478197827344942</v>
      </c>
      <c r="H59" s="8"/>
    </row>
    <row r="60" spans="2:8">
      <c r="B60" s="7"/>
      <c r="C60" s="245" t="s">
        <v>327</v>
      </c>
      <c r="D60" s="145">
        <v>55</v>
      </c>
      <c r="E60" s="233">
        <v>50122</v>
      </c>
      <c r="F60" s="233">
        <v>345506</v>
      </c>
      <c r="G60" s="285">
        <v>0.14506839244470429</v>
      </c>
      <c r="H60" s="8"/>
    </row>
    <row r="61" spans="2:8">
      <c r="B61" s="7"/>
      <c r="C61" s="245" t="s">
        <v>214</v>
      </c>
      <c r="D61" s="145">
        <v>56</v>
      </c>
      <c r="E61" s="233">
        <v>183346</v>
      </c>
      <c r="F61" s="233">
        <v>1268852</v>
      </c>
      <c r="G61" s="285">
        <v>0.14449754581306568</v>
      </c>
      <c r="H61" s="8"/>
    </row>
    <row r="62" spans="2:8">
      <c r="B62" s="7"/>
      <c r="C62" s="245" t="s">
        <v>241</v>
      </c>
      <c r="D62" s="145">
        <v>57</v>
      </c>
      <c r="E62" s="233">
        <v>118732</v>
      </c>
      <c r="F62" s="233">
        <v>822840</v>
      </c>
      <c r="G62" s="285">
        <v>0.1442953672645958</v>
      </c>
      <c r="H62" s="8"/>
    </row>
    <row r="63" spans="2:8">
      <c r="B63" s="7"/>
      <c r="C63" s="245" t="s">
        <v>177</v>
      </c>
      <c r="D63" s="145">
        <v>58</v>
      </c>
      <c r="E63" s="233">
        <v>90199</v>
      </c>
      <c r="F63" s="233">
        <v>636381</v>
      </c>
      <c r="G63" s="285">
        <v>0.14173741830758618</v>
      </c>
      <c r="H63" s="8"/>
    </row>
    <row r="64" spans="2:8">
      <c r="B64" s="7"/>
      <c r="C64" s="245" t="s">
        <v>505</v>
      </c>
      <c r="D64" s="145">
        <v>59</v>
      </c>
      <c r="E64" s="233">
        <v>29101</v>
      </c>
      <c r="F64" s="233">
        <v>206323</v>
      </c>
      <c r="G64" s="285">
        <v>0.14104583589808214</v>
      </c>
      <c r="H64" s="8"/>
    </row>
    <row r="65" spans="2:8">
      <c r="B65" s="7"/>
      <c r="C65" s="245" t="s">
        <v>477</v>
      </c>
      <c r="D65" s="145">
        <v>60</v>
      </c>
      <c r="E65" s="233">
        <v>37302</v>
      </c>
      <c r="F65" s="233">
        <v>265324</v>
      </c>
      <c r="G65" s="285">
        <v>0.14059037252566672</v>
      </c>
      <c r="H65" s="8"/>
    </row>
    <row r="66" spans="2:8">
      <c r="B66" s="7"/>
      <c r="C66" s="245" t="s">
        <v>998</v>
      </c>
      <c r="D66" s="145">
        <v>61</v>
      </c>
      <c r="E66" s="233">
        <v>2151</v>
      </c>
      <c r="F66" s="233">
        <v>15307</v>
      </c>
      <c r="G66" s="285">
        <v>0.14052394329391782</v>
      </c>
      <c r="H66" s="8"/>
    </row>
    <row r="67" spans="2:8">
      <c r="B67" s="7"/>
      <c r="C67" s="245" t="s">
        <v>216</v>
      </c>
      <c r="D67" s="145">
        <v>62</v>
      </c>
      <c r="E67" s="233">
        <v>94606</v>
      </c>
      <c r="F67" s="233">
        <v>675158</v>
      </c>
      <c r="G67" s="285">
        <v>0.14012423758586878</v>
      </c>
      <c r="H67" s="8"/>
    </row>
    <row r="68" spans="2:8">
      <c r="B68" s="7"/>
      <c r="C68" s="245" t="s">
        <v>377</v>
      </c>
      <c r="D68" s="145">
        <v>63</v>
      </c>
      <c r="E68" s="233">
        <v>18571</v>
      </c>
      <c r="F68" s="233">
        <v>132771</v>
      </c>
      <c r="G68" s="285">
        <v>0.13987241189717634</v>
      </c>
      <c r="H68" s="8"/>
    </row>
    <row r="69" spans="2:8">
      <c r="B69" s="7"/>
      <c r="C69" s="245" t="s">
        <v>369</v>
      </c>
      <c r="D69" s="145">
        <v>64</v>
      </c>
      <c r="E69" s="233">
        <v>24518</v>
      </c>
      <c r="F69" s="233">
        <v>178022</v>
      </c>
      <c r="G69" s="285">
        <v>0.1377245508982036</v>
      </c>
      <c r="H69" s="8"/>
    </row>
    <row r="70" spans="2:8">
      <c r="B70" s="7"/>
      <c r="C70" s="245" t="s">
        <v>322</v>
      </c>
      <c r="D70" s="145">
        <v>65</v>
      </c>
      <c r="E70" s="233">
        <v>50655</v>
      </c>
      <c r="F70" s="233">
        <v>368999</v>
      </c>
      <c r="G70" s="285">
        <v>0.13727679478806176</v>
      </c>
      <c r="H70" s="8"/>
    </row>
    <row r="71" spans="2:8">
      <c r="B71" s="7"/>
      <c r="C71" s="245" t="s">
        <v>174</v>
      </c>
      <c r="D71" s="145">
        <v>66</v>
      </c>
      <c r="E71" s="233">
        <v>184180</v>
      </c>
      <c r="F71" s="233">
        <v>1344665</v>
      </c>
      <c r="G71" s="285">
        <v>0.13697091840718692</v>
      </c>
      <c r="H71" s="8"/>
    </row>
    <row r="72" spans="2:8">
      <c r="B72" s="7"/>
      <c r="C72" s="245" t="s">
        <v>212</v>
      </c>
      <c r="D72" s="145">
        <v>67</v>
      </c>
      <c r="E72" s="233">
        <v>127688</v>
      </c>
      <c r="F72" s="233">
        <v>934147</v>
      </c>
      <c r="G72" s="285">
        <v>0.13668940755577014</v>
      </c>
      <c r="H72" s="8"/>
    </row>
    <row r="73" spans="2:8">
      <c r="B73" s="7"/>
      <c r="C73" s="245" t="s">
        <v>2060</v>
      </c>
      <c r="D73" s="145">
        <v>68</v>
      </c>
      <c r="E73" s="233">
        <v>798</v>
      </c>
      <c r="F73" s="233">
        <v>5904</v>
      </c>
      <c r="G73" s="285">
        <v>0.13516260162601626</v>
      </c>
      <c r="H73" s="8"/>
    </row>
    <row r="74" spans="2:8">
      <c r="B74" s="7"/>
      <c r="C74" s="245" t="s">
        <v>1294</v>
      </c>
      <c r="D74" s="145">
        <v>69</v>
      </c>
      <c r="E74" s="233">
        <v>43321</v>
      </c>
      <c r="F74" s="233">
        <v>322445</v>
      </c>
      <c r="G74" s="285">
        <v>0.13435159484563258</v>
      </c>
      <c r="H74" s="8"/>
    </row>
    <row r="75" spans="2:8">
      <c r="B75" s="7"/>
      <c r="C75" s="245" t="s">
        <v>651</v>
      </c>
      <c r="D75" s="145">
        <v>70</v>
      </c>
      <c r="E75" s="233">
        <v>20601</v>
      </c>
      <c r="F75" s="233">
        <v>154796</v>
      </c>
      <c r="G75" s="285">
        <v>0.13308483423344272</v>
      </c>
      <c r="H75" s="8"/>
    </row>
    <row r="76" spans="2:8">
      <c r="B76" s="7"/>
      <c r="C76" s="245" t="s">
        <v>344</v>
      </c>
      <c r="D76" s="145">
        <v>71</v>
      </c>
      <c r="E76" s="233">
        <v>50464</v>
      </c>
      <c r="F76" s="233">
        <v>381775</v>
      </c>
      <c r="G76" s="285">
        <v>0.1321825682666492</v>
      </c>
      <c r="H76" s="8"/>
    </row>
    <row r="77" spans="2:8">
      <c r="B77" s="7"/>
      <c r="C77" s="245" t="s">
        <v>935</v>
      </c>
      <c r="D77" s="145">
        <v>72</v>
      </c>
      <c r="E77" s="233">
        <v>3398</v>
      </c>
      <c r="F77" s="233">
        <v>25732</v>
      </c>
      <c r="G77" s="285">
        <v>0.1320534742732784</v>
      </c>
      <c r="H77" s="8"/>
    </row>
    <row r="78" spans="2:8">
      <c r="B78" s="7"/>
      <c r="C78" s="245" t="s">
        <v>341</v>
      </c>
      <c r="D78" s="145">
        <v>73</v>
      </c>
      <c r="E78" s="233">
        <v>46694</v>
      </c>
      <c r="F78" s="233">
        <v>362945</v>
      </c>
      <c r="G78" s="285">
        <v>0.12865310170962543</v>
      </c>
      <c r="H78" s="8"/>
    </row>
    <row r="79" spans="2:8">
      <c r="B79" s="7"/>
      <c r="C79" s="245" t="s">
        <v>632</v>
      </c>
      <c r="D79" s="145">
        <v>74</v>
      </c>
      <c r="E79" s="233">
        <v>87247</v>
      </c>
      <c r="F79" s="233">
        <v>679819</v>
      </c>
      <c r="G79" s="285">
        <v>0.12833857247296707</v>
      </c>
      <c r="H79" s="8"/>
    </row>
    <row r="80" spans="2:8">
      <c r="B80" s="7"/>
      <c r="C80" s="245" t="s">
        <v>1135</v>
      </c>
      <c r="D80" s="145">
        <v>75</v>
      </c>
      <c r="E80" s="233">
        <v>2063</v>
      </c>
      <c r="F80" s="233">
        <v>16307</v>
      </c>
      <c r="G80" s="285">
        <v>0.12651008769240205</v>
      </c>
      <c r="H80" s="8"/>
    </row>
    <row r="81" spans="2:8">
      <c r="B81" s="7"/>
      <c r="C81" s="245" t="s">
        <v>380</v>
      </c>
      <c r="D81" s="145">
        <v>76</v>
      </c>
      <c r="E81" s="233">
        <v>35068</v>
      </c>
      <c r="F81" s="233">
        <v>278185</v>
      </c>
      <c r="G81" s="285">
        <v>0.12605999604579687</v>
      </c>
      <c r="H81" s="8"/>
    </row>
    <row r="82" spans="2:8">
      <c r="B82" s="7"/>
      <c r="C82" s="245" t="s">
        <v>176</v>
      </c>
      <c r="D82" s="145">
        <v>77</v>
      </c>
      <c r="E82" s="233">
        <v>111544</v>
      </c>
      <c r="F82" s="233">
        <v>886951</v>
      </c>
      <c r="G82" s="285">
        <v>0.12576117508182527</v>
      </c>
      <c r="H82" s="8"/>
    </row>
    <row r="83" spans="2:8">
      <c r="B83" s="7"/>
      <c r="C83" s="245" t="s">
        <v>430</v>
      </c>
      <c r="D83" s="145">
        <v>78</v>
      </c>
      <c r="E83" s="233">
        <v>1649</v>
      </c>
      <c r="F83" s="233">
        <v>13131</v>
      </c>
      <c r="G83" s="285">
        <v>0.12558068692407282</v>
      </c>
      <c r="H83" s="8"/>
    </row>
    <row r="84" spans="2:8">
      <c r="B84" s="7"/>
      <c r="C84" s="245" t="s">
        <v>219</v>
      </c>
      <c r="D84" s="145">
        <v>79</v>
      </c>
      <c r="E84" s="233">
        <v>91494</v>
      </c>
      <c r="F84" s="233">
        <v>730044</v>
      </c>
      <c r="G84" s="285">
        <v>0.12532669263770402</v>
      </c>
      <c r="H84" s="8"/>
    </row>
    <row r="85" spans="2:8">
      <c r="B85" s="7"/>
      <c r="C85" s="245" t="s">
        <v>391</v>
      </c>
      <c r="D85" s="145">
        <v>80</v>
      </c>
      <c r="E85" s="233">
        <v>9037</v>
      </c>
      <c r="F85" s="233">
        <v>73648</v>
      </c>
      <c r="G85" s="285">
        <v>0.12270530089072344</v>
      </c>
      <c r="H85" s="8"/>
    </row>
    <row r="86" spans="2:8">
      <c r="B86" s="7"/>
      <c r="C86" s="245" t="s">
        <v>211</v>
      </c>
      <c r="D86" s="145">
        <v>81</v>
      </c>
      <c r="E86" s="233">
        <v>112852</v>
      </c>
      <c r="F86" s="233">
        <v>928716</v>
      </c>
      <c r="G86" s="285">
        <v>0.1215140042811796</v>
      </c>
      <c r="H86" s="8"/>
    </row>
    <row r="87" spans="2:8">
      <c r="B87" s="7"/>
      <c r="C87" s="245" t="s">
        <v>348</v>
      </c>
      <c r="D87" s="145">
        <v>82</v>
      </c>
      <c r="E87" s="233">
        <v>25300</v>
      </c>
      <c r="F87" s="233">
        <v>208506</v>
      </c>
      <c r="G87" s="285">
        <v>0.12133943387720257</v>
      </c>
      <c r="H87" s="8"/>
    </row>
    <row r="88" spans="2:8">
      <c r="B88" s="7"/>
      <c r="C88" s="245" t="s">
        <v>240</v>
      </c>
      <c r="D88" s="145">
        <v>83</v>
      </c>
      <c r="E88" s="233">
        <v>148294</v>
      </c>
      <c r="F88" s="233">
        <v>1229959</v>
      </c>
      <c r="G88" s="285">
        <v>0.12056824658382921</v>
      </c>
      <c r="H88" s="8"/>
    </row>
    <row r="89" spans="2:8">
      <c r="B89" s="7"/>
      <c r="C89" s="245" t="s">
        <v>237</v>
      </c>
      <c r="D89" s="145">
        <v>84</v>
      </c>
      <c r="E89" s="233">
        <v>236720</v>
      </c>
      <c r="F89" s="233">
        <v>1968344</v>
      </c>
      <c r="G89" s="285">
        <v>0.12026353117138061</v>
      </c>
      <c r="H89" s="8"/>
    </row>
    <row r="90" spans="2:8">
      <c r="B90" s="7"/>
      <c r="C90" s="245" t="s">
        <v>274</v>
      </c>
      <c r="D90" s="145">
        <v>85</v>
      </c>
      <c r="E90" s="233">
        <v>75592</v>
      </c>
      <c r="F90" s="233">
        <v>632916</v>
      </c>
      <c r="G90" s="285">
        <v>0.11943449051690903</v>
      </c>
      <c r="H90" s="8"/>
    </row>
    <row r="91" spans="2:8">
      <c r="B91" s="7"/>
      <c r="C91" s="245" t="s">
        <v>379</v>
      </c>
      <c r="D91" s="145">
        <v>86</v>
      </c>
      <c r="E91" s="233">
        <v>26178</v>
      </c>
      <c r="F91" s="233">
        <v>220959</v>
      </c>
      <c r="G91" s="285">
        <v>0.118474468113994</v>
      </c>
      <c r="H91" s="8"/>
    </row>
    <row r="92" spans="2:8">
      <c r="B92" s="7"/>
      <c r="C92" s="245" t="s">
        <v>326</v>
      </c>
      <c r="D92" s="145">
        <v>87</v>
      </c>
      <c r="E92" s="233">
        <v>44333</v>
      </c>
      <c r="F92" s="233">
        <v>379054</v>
      </c>
      <c r="G92" s="285">
        <v>0.11695695072469886</v>
      </c>
      <c r="H92" s="8"/>
    </row>
    <row r="93" spans="2:8">
      <c r="B93" s="7"/>
      <c r="C93" s="245" t="s">
        <v>415</v>
      </c>
      <c r="D93" s="145">
        <v>88</v>
      </c>
      <c r="E93" s="233">
        <v>11654</v>
      </c>
      <c r="F93" s="233">
        <v>100405</v>
      </c>
      <c r="G93" s="285">
        <v>0.11606991683681092</v>
      </c>
      <c r="H93" s="8"/>
    </row>
    <row r="94" spans="2:8">
      <c r="B94" s="7"/>
      <c r="C94" s="245" t="s">
        <v>57</v>
      </c>
      <c r="D94" s="145">
        <v>89</v>
      </c>
      <c r="E94" s="233">
        <v>59459</v>
      </c>
      <c r="F94" s="233">
        <v>518675</v>
      </c>
      <c r="G94" s="285">
        <v>0.11463633296380199</v>
      </c>
      <c r="H94" s="8"/>
    </row>
    <row r="95" spans="2:8">
      <c r="B95" s="7"/>
      <c r="C95" s="245" t="s">
        <v>367</v>
      </c>
      <c r="D95" s="145">
        <v>90</v>
      </c>
      <c r="E95" s="233">
        <v>21609</v>
      </c>
      <c r="F95" s="233">
        <v>188918</v>
      </c>
      <c r="G95" s="285">
        <v>0.1143829598026657</v>
      </c>
      <c r="H95" s="8"/>
    </row>
    <row r="96" spans="2:8">
      <c r="B96" s="7"/>
      <c r="C96" s="245" t="s">
        <v>951</v>
      </c>
      <c r="D96" s="145">
        <v>91</v>
      </c>
      <c r="E96" s="233">
        <v>1685</v>
      </c>
      <c r="F96" s="233">
        <v>14792</v>
      </c>
      <c r="G96" s="285">
        <v>0.11391292590589508</v>
      </c>
      <c r="H96" s="8"/>
    </row>
    <row r="97" spans="2:8">
      <c r="B97" s="7"/>
      <c r="C97" s="245" t="s">
        <v>351</v>
      </c>
      <c r="D97" s="145">
        <v>92</v>
      </c>
      <c r="E97" s="233">
        <v>22969</v>
      </c>
      <c r="F97" s="233">
        <v>206163</v>
      </c>
      <c r="G97" s="285">
        <v>0.11141184402632869</v>
      </c>
      <c r="H97" s="8"/>
    </row>
    <row r="98" spans="2:8">
      <c r="B98" s="7"/>
      <c r="C98" s="245" t="s">
        <v>1946</v>
      </c>
      <c r="D98" s="145">
        <v>93</v>
      </c>
      <c r="E98" s="233">
        <v>5567</v>
      </c>
      <c r="F98" s="233">
        <v>50899</v>
      </c>
      <c r="G98" s="285">
        <v>0.10937346509754613</v>
      </c>
      <c r="H98" s="8"/>
    </row>
    <row r="99" spans="2:8">
      <c r="B99" s="7"/>
      <c r="C99" s="245" t="s">
        <v>215</v>
      </c>
      <c r="D99" s="145">
        <v>94</v>
      </c>
      <c r="E99" s="233">
        <v>107002</v>
      </c>
      <c r="F99" s="233">
        <v>985279</v>
      </c>
      <c r="G99" s="285">
        <v>0.10860071106762653</v>
      </c>
      <c r="H99" s="8"/>
    </row>
    <row r="100" spans="2:8">
      <c r="B100" s="7"/>
      <c r="C100" s="245" t="s">
        <v>1143</v>
      </c>
      <c r="D100" s="145">
        <v>95</v>
      </c>
      <c r="E100" s="233">
        <v>1100</v>
      </c>
      <c r="F100" s="233">
        <v>10132</v>
      </c>
      <c r="G100" s="285">
        <v>0.10856691669956574</v>
      </c>
      <c r="H100" s="8"/>
    </row>
    <row r="101" spans="2:8">
      <c r="B101" s="7"/>
      <c r="C101" s="245" t="s">
        <v>375</v>
      </c>
      <c r="D101" s="145">
        <v>96</v>
      </c>
      <c r="E101" s="233">
        <v>22680</v>
      </c>
      <c r="F101" s="233">
        <v>209652</v>
      </c>
      <c r="G101" s="285">
        <v>0.10817926850208917</v>
      </c>
      <c r="H101" s="8"/>
    </row>
    <row r="102" spans="2:8">
      <c r="B102" s="7"/>
      <c r="C102" s="245" t="s">
        <v>331</v>
      </c>
      <c r="D102" s="145">
        <v>97</v>
      </c>
      <c r="E102" s="233">
        <v>36535</v>
      </c>
      <c r="F102" s="233">
        <v>337802</v>
      </c>
      <c r="G102" s="285">
        <v>0.1081550730901534</v>
      </c>
      <c r="H102" s="8"/>
    </row>
    <row r="103" spans="2:8">
      <c r="B103" s="7"/>
      <c r="C103" s="245" t="s">
        <v>354</v>
      </c>
      <c r="D103" s="145">
        <v>98</v>
      </c>
      <c r="E103" s="233">
        <v>23699</v>
      </c>
      <c r="F103" s="233">
        <v>220286</v>
      </c>
      <c r="G103" s="285">
        <v>0.10758286954232225</v>
      </c>
      <c r="H103" s="8"/>
    </row>
    <row r="104" spans="2:8">
      <c r="B104" s="7"/>
      <c r="C104" s="245" t="s">
        <v>347</v>
      </c>
      <c r="D104" s="145">
        <v>99</v>
      </c>
      <c r="E104" s="233">
        <v>40356</v>
      </c>
      <c r="F104" s="233">
        <v>380169</v>
      </c>
      <c r="G104" s="285">
        <v>0.1061527899434199</v>
      </c>
      <c r="H104" s="8"/>
    </row>
    <row r="105" spans="2:8">
      <c r="B105" s="7"/>
      <c r="C105" s="245" t="s">
        <v>1955</v>
      </c>
      <c r="D105" s="145">
        <v>100</v>
      </c>
      <c r="E105" s="233">
        <v>286</v>
      </c>
      <c r="F105" s="233">
        <v>2710</v>
      </c>
      <c r="G105" s="285">
        <v>0.10553505535055351</v>
      </c>
      <c r="H105" s="8"/>
    </row>
    <row r="106" spans="2:8">
      <c r="B106" s="7"/>
      <c r="C106" s="245" t="s">
        <v>368</v>
      </c>
      <c r="D106" s="145">
        <v>101</v>
      </c>
      <c r="E106" s="233">
        <v>22578</v>
      </c>
      <c r="F106" s="233">
        <v>216104</v>
      </c>
      <c r="G106" s="285">
        <v>0.10447747380890682</v>
      </c>
      <c r="H106" s="8"/>
    </row>
    <row r="107" spans="2:8">
      <c r="B107" s="7"/>
      <c r="C107" s="245" t="s">
        <v>325</v>
      </c>
      <c r="D107" s="145">
        <v>102</v>
      </c>
      <c r="E107" s="233">
        <v>32253</v>
      </c>
      <c r="F107" s="233">
        <v>329672</v>
      </c>
      <c r="G107" s="285">
        <v>0.09783360430973817</v>
      </c>
      <c r="H107" s="8"/>
    </row>
    <row r="108" spans="2:8">
      <c r="B108" s="7"/>
      <c r="C108" s="245" t="s">
        <v>346</v>
      </c>
      <c r="D108" s="145">
        <v>103</v>
      </c>
      <c r="E108" s="233">
        <v>30542</v>
      </c>
      <c r="F108" s="233">
        <v>312438</v>
      </c>
      <c r="G108" s="285">
        <v>0.0977537943527996</v>
      </c>
      <c r="H108" s="8"/>
    </row>
    <row r="109" spans="2:8">
      <c r="B109" s="7"/>
      <c r="C109" s="245" t="s">
        <v>610</v>
      </c>
      <c r="D109" s="145">
        <v>104</v>
      </c>
      <c r="E109" s="233">
        <v>1973</v>
      </c>
      <c r="F109" s="233">
        <v>20264</v>
      </c>
      <c r="G109" s="285">
        <v>0.097364784840110546</v>
      </c>
      <c r="H109" s="8"/>
    </row>
    <row r="110" spans="2:8">
      <c r="B110" s="7"/>
      <c r="C110" s="245" t="s">
        <v>180</v>
      </c>
      <c r="D110" s="145">
        <v>105</v>
      </c>
      <c r="E110" s="233">
        <v>46778</v>
      </c>
      <c r="F110" s="233">
        <v>484223</v>
      </c>
      <c r="G110" s="285">
        <v>0.096604250520937671</v>
      </c>
      <c r="H110" s="8"/>
    </row>
    <row r="111" spans="2:8">
      <c r="B111" s="7"/>
      <c r="C111" s="245" t="s">
        <v>336</v>
      </c>
      <c r="D111" s="145">
        <v>106</v>
      </c>
      <c r="E111" s="233">
        <v>27978</v>
      </c>
      <c r="F111" s="233">
        <v>292494</v>
      </c>
      <c r="G111" s="285">
        <v>0.095653244169111168</v>
      </c>
      <c r="H111" s="8"/>
    </row>
    <row r="112" spans="2:8">
      <c r="B112" s="7"/>
      <c r="C112" s="245" t="s">
        <v>371</v>
      </c>
      <c r="D112" s="145">
        <v>107</v>
      </c>
      <c r="E112" s="233">
        <v>16762</v>
      </c>
      <c r="F112" s="233">
        <v>177114</v>
      </c>
      <c r="G112" s="285">
        <v>0.094639610646250441</v>
      </c>
      <c r="H112" s="8"/>
    </row>
    <row r="113" spans="2:8">
      <c r="B113" s="7"/>
      <c r="C113" s="245" t="s">
        <v>1141</v>
      </c>
      <c r="D113" s="145">
        <v>108</v>
      </c>
      <c r="E113" s="233">
        <v>1095</v>
      </c>
      <c r="F113" s="233">
        <v>11856</v>
      </c>
      <c r="G113" s="285">
        <v>0.0923582995951417</v>
      </c>
      <c r="H113" s="8"/>
    </row>
    <row r="114" spans="2:8">
      <c r="B114" s="7"/>
      <c r="C114" s="245" t="s">
        <v>334</v>
      </c>
      <c r="D114" s="145">
        <v>109</v>
      </c>
      <c r="E114" s="233">
        <v>21091</v>
      </c>
      <c r="F114" s="233">
        <v>229505</v>
      </c>
      <c r="G114" s="285">
        <v>0.091897780004792928</v>
      </c>
      <c r="H114" s="8"/>
    </row>
    <row r="115" spans="2:8">
      <c r="B115" s="7"/>
      <c r="C115" s="245" t="s">
        <v>358</v>
      </c>
      <c r="D115" s="145">
        <v>110</v>
      </c>
      <c r="E115" s="233">
        <v>30693</v>
      </c>
      <c r="F115" s="233">
        <v>334057</v>
      </c>
      <c r="G115" s="285">
        <v>0.09187952954136569</v>
      </c>
      <c r="H115" s="8"/>
    </row>
    <row r="116" spans="2:8">
      <c r="B116" s="7"/>
      <c r="C116" s="245" t="s">
        <v>352</v>
      </c>
      <c r="D116" s="145">
        <v>111</v>
      </c>
      <c r="E116" s="233">
        <v>21822</v>
      </c>
      <c r="F116" s="233">
        <v>238030</v>
      </c>
      <c r="G116" s="285">
        <v>0.091677519640381469</v>
      </c>
      <c r="H116" s="8"/>
    </row>
    <row r="117" spans="2:8">
      <c r="B117" s="7"/>
      <c r="C117" s="245" t="s">
        <v>349</v>
      </c>
      <c r="D117" s="145">
        <v>112</v>
      </c>
      <c r="E117" s="233">
        <v>25394</v>
      </c>
      <c r="F117" s="233">
        <v>277270</v>
      </c>
      <c r="G117" s="285">
        <v>0.091585818876906991</v>
      </c>
      <c r="H117" s="8"/>
    </row>
    <row r="118" spans="2:8">
      <c r="B118" s="7"/>
      <c r="C118" s="245" t="s">
        <v>746</v>
      </c>
      <c r="D118" s="145">
        <v>113</v>
      </c>
      <c r="E118" s="233">
        <v>24975</v>
      </c>
      <c r="F118" s="233">
        <v>276726</v>
      </c>
      <c r="G118" s="285">
        <v>0.090251729147243123</v>
      </c>
      <c r="H118" s="8"/>
    </row>
    <row r="119" spans="2:8">
      <c r="B119" s="7"/>
      <c r="C119" s="245" t="s">
        <v>360</v>
      </c>
      <c r="D119" s="145">
        <v>114</v>
      </c>
      <c r="E119" s="233">
        <v>15762</v>
      </c>
      <c r="F119" s="233">
        <v>176160</v>
      </c>
      <c r="G119" s="285">
        <v>0.089475476839237053</v>
      </c>
      <c r="H119" s="8"/>
    </row>
    <row r="120" spans="2:8">
      <c r="B120" s="7"/>
      <c r="C120" s="245" t="s">
        <v>773</v>
      </c>
      <c r="D120" s="145">
        <v>115</v>
      </c>
      <c r="E120" s="233">
        <v>9153</v>
      </c>
      <c r="F120" s="233">
        <v>102812</v>
      </c>
      <c r="G120" s="285">
        <v>0.089026572773606191</v>
      </c>
      <c r="H120" s="8"/>
    </row>
    <row r="121" spans="2:8">
      <c r="B121" s="7"/>
      <c r="C121" s="245" t="s">
        <v>342</v>
      </c>
      <c r="D121" s="145">
        <v>116</v>
      </c>
      <c r="E121" s="233">
        <v>23824</v>
      </c>
      <c r="F121" s="233">
        <v>268381</v>
      </c>
      <c r="G121" s="285">
        <v>0.088769324207004216</v>
      </c>
      <c r="H121" s="8"/>
    </row>
    <row r="122" spans="2:8">
      <c r="B122" s="7"/>
      <c r="C122" s="245" t="s">
        <v>220</v>
      </c>
      <c r="D122" s="145">
        <v>117</v>
      </c>
      <c r="E122" s="233">
        <v>74412</v>
      </c>
      <c r="F122" s="233">
        <v>839419</v>
      </c>
      <c r="G122" s="285">
        <v>0.08864702848041324</v>
      </c>
      <c r="H122" s="8"/>
    </row>
    <row r="123" spans="2:8">
      <c r="B123" s="7"/>
      <c r="C123" s="245" t="s">
        <v>364</v>
      </c>
      <c r="D123" s="145">
        <v>118</v>
      </c>
      <c r="E123" s="233">
        <v>18444</v>
      </c>
      <c r="F123" s="233">
        <v>210161</v>
      </c>
      <c r="G123" s="285">
        <v>0.0877612877746109</v>
      </c>
      <c r="H123" s="8"/>
    </row>
    <row r="124" spans="2:8">
      <c r="B124" s="7"/>
      <c r="C124" s="245" t="s">
        <v>486</v>
      </c>
      <c r="D124" s="145">
        <v>119</v>
      </c>
      <c r="E124" s="233">
        <v>32964</v>
      </c>
      <c r="F124" s="233">
        <v>382103</v>
      </c>
      <c r="G124" s="285">
        <v>0.08626993245276797</v>
      </c>
      <c r="H124" s="8"/>
    </row>
    <row r="125" spans="2:8">
      <c r="B125" s="7"/>
      <c r="C125" s="245" t="s">
        <v>1078</v>
      </c>
      <c r="D125" s="145">
        <v>120</v>
      </c>
      <c r="E125" s="233">
        <v>465</v>
      </c>
      <c r="F125" s="233">
        <v>5420</v>
      </c>
      <c r="G125" s="285">
        <v>0.085793357933579339</v>
      </c>
      <c r="H125" s="8"/>
    </row>
    <row r="126" spans="2:8">
      <c r="B126" s="7"/>
      <c r="C126" s="245" t="s">
        <v>395</v>
      </c>
      <c r="D126" s="145">
        <v>121</v>
      </c>
      <c r="E126" s="233">
        <v>12100</v>
      </c>
      <c r="F126" s="233">
        <v>141526</v>
      </c>
      <c r="G126" s="285">
        <v>0.0854966578579201</v>
      </c>
      <c r="H126" s="8"/>
    </row>
    <row r="127" spans="2:8">
      <c r="B127" s="7"/>
      <c r="C127" s="245" t="s">
        <v>971</v>
      </c>
      <c r="D127" s="145">
        <v>122</v>
      </c>
      <c r="E127" s="233">
        <v>3355</v>
      </c>
      <c r="F127" s="233">
        <v>39679</v>
      </c>
      <c r="G127" s="285">
        <v>0.0845535421759621</v>
      </c>
      <c r="H127" s="8"/>
    </row>
    <row r="128" spans="2:8">
      <c r="B128" s="7"/>
      <c r="C128" s="245" t="s">
        <v>654</v>
      </c>
      <c r="D128" s="145">
        <v>123</v>
      </c>
      <c r="E128" s="233">
        <v>23839</v>
      </c>
      <c r="F128" s="233">
        <v>282373</v>
      </c>
      <c r="G128" s="285">
        <v>0.084423794059630353</v>
      </c>
      <c r="H128" s="8"/>
    </row>
    <row r="129" spans="2:8">
      <c r="B129" s="7"/>
      <c r="C129" s="245" t="s">
        <v>2059</v>
      </c>
      <c r="D129" s="145">
        <v>124</v>
      </c>
      <c r="E129" s="233">
        <v>1172</v>
      </c>
      <c r="F129" s="233">
        <v>13936</v>
      </c>
      <c r="G129" s="285">
        <v>0.084098737083811714</v>
      </c>
      <c r="H129" s="8"/>
    </row>
    <row r="130" spans="2:8">
      <c r="B130" s="7"/>
      <c r="C130" s="245" t="s">
        <v>213</v>
      </c>
      <c r="D130" s="145">
        <v>125</v>
      </c>
      <c r="E130" s="233">
        <v>207607</v>
      </c>
      <c r="F130" s="233">
        <v>2518255</v>
      </c>
      <c r="G130" s="285">
        <v>0.082440817153147716</v>
      </c>
      <c r="H130" s="8"/>
    </row>
    <row r="131" spans="2:8">
      <c r="B131" s="7"/>
      <c r="C131" s="245" t="s">
        <v>374</v>
      </c>
      <c r="D131" s="145">
        <v>126</v>
      </c>
      <c r="E131" s="233">
        <v>15156</v>
      </c>
      <c r="F131" s="233">
        <v>184601</v>
      </c>
      <c r="G131" s="285">
        <v>0.08210139706718815</v>
      </c>
      <c r="H131" s="8"/>
    </row>
    <row r="132" spans="2:8">
      <c r="B132" s="7"/>
      <c r="C132" s="245" t="s">
        <v>389</v>
      </c>
      <c r="D132" s="145">
        <v>127</v>
      </c>
      <c r="E132" s="233">
        <v>19679</v>
      </c>
      <c r="F132" s="233">
        <v>240374</v>
      </c>
      <c r="G132" s="285">
        <v>0.08186825530215415</v>
      </c>
      <c r="H132" s="8"/>
    </row>
    <row r="133" spans="2:8">
      <c r="B133" s="7"/>
      <c r="C133" s="245" t="s">
        <v>324</v>
      </c>
      <c r="D133" s="145">
        <v>128</v>
      </c>
      <c r="E133" s="233">
        <v>34357</v>
      </c>
      <c r="F133" s="233">
        <v>422046</v>
      </c>
      <c r="G133" s="285">
        <v>0.081405818323121173</v>
      </c>
      <c r="H133" s="8"/>
    </row>
    <row r="134" spans="2:8">
      <c r="B134" s="7"/>
      <c r="C134" s="245" t="s">
        <v>373</v>
      </c>
      <c r="D134" s="145">
        <v>129</v>
      </c>
      <c r="E134" s="233">
        <v>13556</v>
      </c>
      <c r="F134" s="233">
        <v>168075</v>
      </c>
      <c r="G134" s="285">
        <v>0.080654469730774947</v>
      </c>
      <c r="H134" s="8"/>
    </row>
    <row r="135" spans="2:8">
      <c r="B135" s="7"/>
      <c r="C135" s="245" t="s">
        <v>356</v>
      </c>
      <c r="D135" s="145">
        <v>130</v>
      </c>
      <c r="E135" s="233">
        <v>26471</v>
      </c>
      <c r="F135" s="233">
        <v>335300</v>
      </c>
      <c r="G135" s="285">
        <v>0.078947211452430666</v>
      </c>
      <c r="H135" s="8"/>
    </row>
    <row r="136" spans="2:8">
      <c r="B136" s="7"/>
      <c r="C136" s="245" t="s">
        <v>218</v>
      </c>
      <c r="D136" s="145">
        <v>131</v>
      </c>
      <c r="E136" s="233">
        <v>229247</v>
      </c>
      <c r="F136" s="233">
        <v>2924682</v>
      </c>
      <c r="G136" s="285">
        <v>0.078383564435381345</v>
      </c>
      <c r="H136" s="8"/>
    </row>
    <row r="137" spans="2:8">
      <c r="B137" s="7"/>
      <c r="C137" s="245" t="s">
        <v>398</v>
      </c>
      <c r="D137" s="145">
        <v>132</v>
      </c>
      <c r="E137" s="233">
        <v>6893</v>
      </c>
      <c r="F137" s="233">
        <v>88234</v>
      </c>
      <c r="G137" s="285">
        <v>0.078121812453249312</v>
      </c>
      <c r="H137" s="8"/>
    </row>
    <row r="138" spans="2:8">
      <c r="B138" s="7"/>
      <c r="C138" s="245" t="s">
        <v>363</v>
      </c>
      <c r="D138" s="145">
        <v>133</v>
      </c>
      <c r="E138" s="233">
        <v>20566</v>
      </c>
      <c r="F138" s="233">
        <v>266325</v>
      </c>
      <c r="G138" s="285">
        <v>0.077221439969961517</v>
      </c>
      <c r="H138" s="8"/>
    </row>
    <row r="139" spans="2:8">
      <c r="B139" s="7"/>
      <c r="C139" s="245" t="s">
        <v>602</v>
      </c>
      <c r="D139" s="145">
        <v>134</v>
      </c>
      <c r="E139" s="233">
        <v>2395</v>
      </c>
      <c r="F139" s="233">
        <v>31140</v>
      </c>
      <c r="G139" s="285">
        <v>0.076910725754656392</v>
      </c>
      <c r="H139" s="8"/>
    </row>
    <row r="140" spans="2:8">
      <c r="B140" s="7"/>
      <c r="C140" s="245" t="s">
        <v>511</v>
      </c>
      <c r="D140" s="145">
        <v>135</v>
      </c>
      <c r="E140" s="233">
        <v>7365</v>
      </c>
      <c r="F140" s="233">
        <v>96093</v>
      </c>
      <c r="G140" s="285">
        <v>0.076644500640005</v>
      </c>
      <c r="H140" s="8"/>
    </row>
    <row r="141" spans="2:8">
      <c r="B141" s="7"/>
      <c r="C141" s="245" t="s">
        <v>950</v>
      </c>
      <c r="D141" s="145">
        <v>136</v>
      </c>
      <c r="E141" s="233">
        <v>8018</v>
      </c>
      <c r="F141" s="233">
        <v>106245</v>
      </c>
      <c r="G141" s="285">
        <v>0.07546708080380253</v>
      </c>
      <c r="H141" s="8"/>
    </row>
    <row r="142" spans="2:8">
      <c r="B142" s="7"/>
      <c r="C142" s="245" t="s">
        <v>601</v>
      </c>
      <c r="D142" s="145">
        <v>137</v>
      </c>
      <c r="E142" s="233">
        <v>1593</v>
      </c>
      <c r="F142" s="233">
        <v>21248</v>
      </c>
      <c r="G142" s="285">
        <v>0.074971762048192767</v>
      </c>
      <c r="H142" s="8"/>
    </row>
    <row r="143" spans="2:8">
      <c r="B143" s="7"/>
      <c r="C143" s="245" t="s">
        <v>345</v>
      </c>
      <c r="D143" s="145">
        <v>138</v>
      </c>
      <c r="E143" s="233">
        <v>14823</v>
      </c>
      <c r="F143" s="233">
        <v>201554</v>
      </c>
      <c r="G143" s="285">
        <v>0.073543566488385254</v>
      </c>
      <c r="H143" s="8"/>
    </row>
    <row r="144" spans="2:8">
      <c r="B144" s="7"/>
      <c r="C144" s="245" t="s">
        <v>600</v>
      </c>
      <c r="D144" s="145">
        <v>139</v>
      </c>
      <c r="E144" s="233">
        <v>4711</v>
      </c>
      <c r="F144" s="233">
        <v>64230</v>
      </c>
      <c r="G144" s="285">
        <v>0.07334578857231823</v>
      </c>
      <c r="H144" s="8"/>
    </row>
    <row r="145" spans="2:8">
      <c r="B145" s="7"/>
      <c r="C145" s="245" t="s">
        <v>393</v>
      </c>
      <c r="D145" s="145">
        <v>140</v>
      </c>
      <c r="E145" s="233">
        <v>10858</v>
      </c>
      <c r="F145" s="233">
        <v>153234</v>
      </c>
      <c r="G145" s="285">
        <v>0.070858947753109622</v>
      </c>
      <c r="H145" s="8"/>
    </row>
    <row r="146" spans="2:8">
      <c r="B146" s="7"/>
      <c r="C146" s="245" t="s">
        <v>338</v>
      </c>
      <c r="D146" s="145">
        <v>141</v>
      </c>
      <c r="E146" s="233">
        <v>30662</v>
      </c>
      <c r="F146" s="233">
        <v>433949</v>
      </c>
      <c r="G146" s="285">
        <v>0.070658072722831491</v>
      </c>
      <c r="H146" s="8"/>
    </row>
    <row r="147" spans="2:8">
      <c r="B147" s="7"/>
      <c r="C147" s="245" t="s">
        <v>1076</v>
      </c>
      <c r="D147" s="145">
        <v>142</v>
      </c>
      <c r="E147" s="233">
        <v>971</v>
      </c>
      <c r="F147" s="233">
        <v>13931</v>
      </c>
      <c r="G147" s="285">
        <v>0.069700667575909842</v>
      </c>
      <c r="H147" s="8"/>
    </row>
    <row r="148" spans="2:8">
      <c r="B148" s="7"/>
      <c r="C148" s="245" t="s">
        <v>625</v>
      </c>
      <c r="D148" s="145">
        <v>143</v>
      </c>
      <c r="E148" s="233">
        <v>2057</v>
      </c>
      <c r="F148" s="233">
        <v>29580</v>
      </c>
      <c r="G148" s="285">
        <v>0.069540229885057467</v>
      </c>
      <c r="H148" s="8"/>
    </row>
    <row r="149" spans="2:8">
      <c r="B149" s="7"/>
      <c r="C149" s="245" t="s">
        <v>353</v>
      </c>
      <c r="D149" s="145">
        <v>144</v>
      </c>
      <c r="E149" s="233">
        <v>21986</v>
      </c>
      <c r="F149" s="233">
        <v>316832</v>
      </c>
      <c r="G149" s="285">
        <v>0.069393243106756888</v>
      </c>
      <c r="H149" s="8"/>
    </row>
    <row r="150" spans="2:8">
      <c r="B150" s="7"/>
      <c r="C150" s="245" t="s">
        <v>394</v>
      </c>
      <c r="D150" s="145">
        <v>145</v>
      </c>
      <c r="E150" s="233">
        <v>14082</v>
      </c>
      <c r="F150" s="233">
        <v>204603</v>
      </c>
      <c r="G150" s="285">
        <v>0.068825970293690711</v>
      </c>
      <c r="H150" s="8"/>
    </row>
    <row r="151" spans="2:8">
      <c r="B151" s="7"/>
      <c r="C151" s="245" t="s">
        <v>376</v>
      </c>
      <c r="D151" s="145">
        <v>146</v>
      </c>
      <c r="E151" s="233">
        <v>18023</v>
      </c>
      <c r="F151" s="233">
        <v>263808</v>
      </c>
      <c r="G151" s="285">
        <v>0.068318625667151869</v>
      </c>
      <c r="H151" s="8"/>
    </row>
    <row r="152" spans="2:8">
      <c r="B152" s="7"/>
      <c r="C152" s="245" t="s">
        <v>330</v>
      </c>
      <c r="D152" s="145">
        <v>147</v>
      </c>
      <c r="E152" s="233">
        <v>25469</v>
      </c>
      <c r="F152" s="233">
        <v>383410</v>
      </c>
      <c r="G152" s="285">
        <v>0.0664275840484077</v>
      </c>
      <c r="H152" s="8"/>
    </row>
    <row r="153" spans="2:8">
      <c r="B153" s="7"/>
      <c r="C153" s="245" t="s">
        <v>658</v>
      </c>
      <c r="D153" s="145">
        <v>148</v>
      </c>
      <c r="E153" s="233">
        <v>15818</v>
      </c>
      <c r="F153" s="233">
        <v>238515</v>
      </c>
      <c r="G153" s="285">
        <v>0.066318680166865818</v>
      </c>
      <c r="H153" s="8"/>
    </row>
    <row r="154" spans="2:8">
      <c r="B154" s="7"/>
      <c r="C154" s="245" t="s">
        <v>323</v>
      </c>
      <c r="D154" s="145">
        <v>149</v>
      </c>
      <c r="E154" s="233">
        <v>25260</v>
      </c>
      <c r="F154" s="233">
        <v>383998</v>
      </c>
      <c r="G154" s="285">
        <v>0.065781592612461526</v>
      </c>
      <c r="H154" s="8"/>
    </row>
    <row r="155" spans="2:8">
      <c r="B155" s="7"/>
      <c r="C155" s="245" t="s">
        <v>1405</v>
      </c>
      <c r="D155" s="145">
        <v>150</v>
      </c>
      <c r="E155" s="233">
        <v>96</v>
      </c>
      <c r="F155" s="233">
        <v>1478</v>
      </c>
      <c r="G155" s="285">
        <v>0.064952638700947224</v>
      </c>
      <c r="H155" s="8"/>
    </row>
    <row r="156" spans="2:8">
      <c r="B156" s="7"/>
      <c r="C156" s="245" t="s">
        <v>597</v>
      </c>
      <c r="D156" s="145">
        <v>151</v>
      </c>
      <c r="E156" s="233">
        <v>4796</v>
      </c>
      <c r="F156" s="233">
        <v>73903</v>
      </c>
      <c r="G156" s="285">
        <v>0.064895877027996152</v>
      </c>
      <c r="H156" s="8"/>
    </row>
    <row r="157" spans="2:8">
      <c r="B157" s="7"/>
      <c r="C157" s="245" t="s">
        <v>404</v>
      </c>
      <c r="D157" s="145">
        <v>152</v>
      </c>
      <c r="E157" s="233">
        <v>3767</v>
      </c>
      <c r="F157" s="233">
        <v>58243</v>
      </c>
      <c r="G157" s="285">
        <v>0.064677300276428068</v>
      </c>
      <c r="H157" s="8"/>
    </row>
    <row r="158" spans="2:8">
      <c r="B158" s="7"/>
      <c r="C158" s="245" t="s">
        <v>339</v>
      </c>
      <c r="D158" s="145">
        <v>153</v>
      </c>
      <c r="E158" s="233">
        <v>19662</v>
      </c>
      <c r="F158" s="233">
        <v>307017</v>
      </c>
      <c r="G158" s="285">
        <v>0.064042056303071165</v>
      </c>
      <c r="H158" s="8"/>
    </row>
    <row r="159" spans="2:8">
      <c r="B159" s="7"/>
      <c r="C159" s="245" t="s">
        <v>397</v>
      </c>
      <c r="D159" s="145">
        <v>154</v>
      </c>
      <c r="E159" s="233">
        <v>9497</v>
      </c>
      <c r="F159" s="233">
        <v>148539</v>
      </c>
      <c r="G159" s="285">
        <v>0.0639360706615771</v>
      </c>
      <c r="H159" s="8"/>
    </row>
    <row r="160" spans="2:8">
      <c r="B160" s="7"/>
      <c r="C160" s="245" t="s">
        <v>410</v>
      </c>
      <c r="D160" s="145">
        <v>155</v>
      </c>
      <c r="E160" s="233">
        <v>5631</v>
      </c>
      <c r="F160" s="233">
        <v>88552</v>
      </c>
      <c r="G160" s="285">
        <v>0.063589755172102261</v>
      </c>
      <c r="H160" s="8"/>
    </row>
    <row r="161" spans="2:8">
      <c r="B161" s="7"/>
      <c r="C161" s="245" t="s">
        <v>652</v>
      </c>
      <c r="D161" s="145">
        <v>156</v>
      </c>
      <c r="E161" s="233">
        <v>3639</v>
      </c>
      <c r="F161" s="233">
        <v>57647</v>
      </c>
      <c r="G161" s="285">
        <v>0.063125574617933278</v>
      </c>
      <c r="H161" s="8"/>
    </row>
    <row r="162" spans="2:8">
      <c r="B162" s="7"/>
      <c r="C162" s="245" t="s">
        <v>1073</v>
      </c>
      <c r="D162" s="145">
        <v>157</v>
      </c>
      <c r="E162" s="233">
        <v>1200</v>
      </c>
      <c r="F162" s="233">
        <v>19036</v>
      </c>
      <c r="G162" s="285">
        <v>0.063038453456608537</v>
      </c>
      <c r="H162" s="8"/>
    </row>
    <row r="163" spans="2:8">
      <c r="B163" s="7"/>
      <c r="C163" s="245" t="s">
        <v>1140</v>
      </c>
      <c r="D163" s="145">
        <v>158</v>
      </c>
      <c r="E163" s="233">
        <v>241</v>
      </c>
      <c r="F163" s="233">
        <v>3832</v>
      </c>
      <c r="G163" s="285">
        <v>0.062891440501043838</v>
      </c>
      <c r="H163" s="8"/>
    </row>
    <row r="164" spans="2:8">
      <c r="B164" s="7"/>
      <c r="C164" s="245" t="s">
        <v>382</v>
      </c>
      <c r="D164" s="145">
        <v>159</v>
      </c>
      <c r="E164" s="233">
        <v>8995</v>
      </c>
      <c r="F164" s="233">
        <v>143879</v>
      </c>
      <c r="G164" s="285">
        <v>0.062517810104323779</v>
      </c>
      <c r="H164" s="8"/>
    </row>
    <row r="165" spans="2:8">
      <c r="B165" s="7"/>
      <c r="C165" s="245" t="s">
        <v>359</v>
      </c>
      <c r="D165" s="145">
        <v>160</v>
      </c>
      <c r="E165" s="233">
        <v>16186</v>
      </c>
      <c r="F165" s="233">
        <v>260420</v>
      </c>
      <c r="G165" s="285">
        <v>0.062153444435911219</v>
      </c>
      <c r="H165" s="8"/>
    </row>
    <row r="166" spans="2:8">
      <c r="B166" s="7"/>
      <c r="C166" s="245" t="s">
        <v>249</v>
      </c>
      <c r="D166" s="145">
        <v>161</v>
      </c>
      <c r="E166" s="233">
        <v>29123</v>
      </c>
      <c r="F166" s="233">
        <v>471305</v>
      </c>
      <c r="G166" s="285">
        <v>0.061792257667540131</v>
      </c>
      <c r="H166" s="8"/>
    </row>
    <row r="167" spans="2:8">
      <c r="B167" s="7"/>
      <c r="C167" s="245" t="s">
        <v>385</v>
      </c>
      <c r="D167" s="145">
        <v>162</v>
      </c>
      <c r="E167" s="233">
        <v>11885</v>
      </c>
      <c r="F167" s="233">
        <v>195454</v>
      </c>
      <c r="G167" s="285">
        <v>0.0608071464385482</v>
      </c>
      <c r="H167" s="8"/>
    </row>
    <row r="168" spans="2:8">
      <c r="B168" s="7"/>
      <c r="C168" s="245" t="s">
        <v>340</v>
      </c>
      <c r="D168" s="145">
        <v>163</v>
      </c>
      <c r="E168" s="233">
        <v>29680</v>
      </c>
      <c r="F168" s="233">
        <v>491296</v>
      </c>
      <c r="G168" s="285">
        <v>0.060411645932391067</v>
      </c>
      <c r="H168" s="8"/>
    </row>
    <row r="169" spans="2:8">
      <c r="B169" s="7"/>
      <c r="C169" s="245" t="s">
        <v>411</v>
      </c>
      <c r="D169" s="145">
        <v>164</v>
      </c>
      <c r="E169" s="233">
        <v>3969</v>
      </c>
      <c r="F169" s="233">
        <v>65959</v>
      </c>
      <c r="G169" s="285">
        <v>0.060173744295698842</v>
      </c>
      <c r="H169" s="8"/>
    </row>
    <row r="170" spans="2:8">
      <c r="B170" s="7"/>
      <c r="C170" s="245" t="s">
        <v>1859</v>
      </c>
      <c r="D170" s="145">
        <v>165</v>
      </c>
      <c r="E170" s="233">
        <v>1489</v>
      </c>
      <c r="F170" s="233">
        <v>25205</v>
      </c>
      <c r="G170" s="285">
        <v>0.059075580242015473</v>
      </c>
      <c r="H170" s="8"/>
    </row>
    <row r="171" spans="2:8">
      <c r="B171" s="7"/>
      <c r="C171" s="245" t="s">
        <v>1264</v>
      </c>
      <c r="D171" s="145">
        <v>166</v>
      </c>
      <c r="E171" s="233">
        <v>482</v>
      </c>
      <c r="F171" s="233">
        <v>8188</v>
      </c>
      <c r="G171" s="285">
        <v>0.058866634098680995</v>
      </c>
      <c r="H171" s="8"/>
    </row>
    <row r="172" spans="2:8">
      <c r="B172" s="7"/>
      <c r="C172" s="245" t="s">
        <v>361</v>
      </c>
      <c r="D172" s="145">
        <v>167</v>
      </c>
      <c r="E172" s="233">
        <v>8877</v>
      </c>
      <c r="F172" s="233">
        <v>152333</v>
      </c>
      <c r="G172" s="285">
        <v>0.05827365048938838</v>
      </c>
      <c r="H172" s="8"/>
    </row>
    <row r="173" spans="2:8">
      <c r="B173" s="7"/>
      <c r="C173" s="245" t="s">
        <v>372</v>
      </c>
      <c r="D173" s="145">
        <v>168</v>
      </c>
      <c r="E173" s="233">
        <v>8880</v>
      </c>
      <c r="F173" s="233">
        <v>153148</v>
      </c>
      <c r="G173" s="285">
        <v>0.057983127432287722</v>
      </c>
      <c r="H173" s="8"/>
    </row>
    <row r="174" spans="2:8">
      <c r="B174" s="7"/>
      <c r="C174" s="245" t="s">
        <v>407</v>
      </c>
      <c r="D174" s="145">
        <v>169</v>
      </c>
      <c r="E174" s="233">
        <v>4761</v>
      </c>
      <c r="F174" s="233">
        <v>85600</v>
      </c>
      <c r="G174" s="285">
        <v>0.055619158878504674</v>
      </c>
      <c r="H174" s="8"/>
    </row>
    <row r="175" spans="2:8">
      <c r="B175" s="7"/>
      <c r="C175" s="245" t="s">
        <v>403</v>
      </c>
      <c r="D175" s="145">
        <v>170</v>
      </c>
      <c r="E175" s="233">
        <v>6765</v>
      </c>
      <c r="F175" s="233">
        <v>123189</v>
      </c>
      <c r="G175" s="285">
        <v>0.054915617465845168</v>
      </c>
      <c r="H175" s="8"/>
    </row>
    <row r="176" spans="2:8">
      <c r="B176" s="7"/>
      <c r="C176" s="245" t="s">
        <v>365</v>
      </c>
      <c r="D176" s="145">
        <v>171</v>
      </c>
      <c r="E176" s="233">
        <v>10349</v>
      </c>
      <c r="F176" s="233">
        <v>196019</v>
      </c>
      <c r="G176" s="285">
        <v>0.052795902438028966</v>
      </c>
      <c r="H176" s="8"/>
    </row>
    <row r="177" spans="2:8">
      <c r="B177" s="7"/>
      <c r="C177" s="245" t="s">
        <v>370</v>
      </c>
      <c r="D177" s="145">
        <v>172</v>
      </c>
      <c r="E177" s="233">
        <v>11518</v>
      </c>
      <c r="F177" s="233">
        <v>227184</v>
      </c>
      <c r="G177" s="285">
        <v>0.050698992886823016</v>
      </c>
      <c r="H177" s="8"/>
    </row>
    <row r="178" spans="2:8">
      <c r="B178" s="7"/>
      <c r="C178" s="245" t="s">
        <v>599</v>
      </c>
      <c r="D178" s="145">
        <v>173</v>
      </c>
      <c r="E178" s="233">
        <v>2645</v>
      </c>
      <c r="F178" s="233">
        <v>52660</v>
      </c>
      <c r="G178" s="285">
        <v>0.050227876946448917</v>
      </c>
      <c r="H178" s="8"/>
    </row>
    <row r="179" spans="2:8">
      <c r="B179" s="7"/>
      <c r="C179" s="245" t="s">
        <v>402</v>
      </c>
      <c r="D179" s="145">
        <v>174</v>
      </c>
      <c r="E179" s="233">
        <v>9400</v>
      </c>
      <c r="F179" s="233">
        <v>188847</v>
      </c>
      <c r="G179" s="285">
        <v>0.049775744385666704</v>
      </c>
      <c r="H179" s="8"/>
    </row>
    <row r="180" spans="2:8">
      <c r="B180" s="7"/>
      <c r="C180" s="245" t="s">
        <v>744</v>
      </c>
      <c r="D180" s="145">
        <v>175</v>
      </c>
      <c r="E180" s="233">
        <v>6840</v>
      </c>
      <c r="F180" s="233">
        <v>144399</v>
      </c>
      <c r="G180" s="285">
        <v>0.047368749091060189</v>
      </c>
      <c r="H180" s="8"/>
    </row>
    <row r="181" spans="2:8">
      <c r="B181" s="7"/>
      <c r="C181" s="245" t="s">
        <v>1951</v>
      </c>
      <c r="D181" s="145">
        <v>176</v>
      </c>
      <c r="E181" s="233">
        <v>625</v>
      </c>
      <c r="F181" s="233">
        <v>13742</v>
      </c>
      <c r="G181" s="285">
        <v>0.045481007131421919</v>
      </c>
      <c r="H181" s="8"/>
    </row>
    <row r="182" spans="2:8">
      <c r="B182" s="7"/>
      <c r="C182" s="245" t="s">
        <v>1343</v>
      </c>
      <c r="D182" s="145">
        <v>177</v>
      </c>
      <c r="E182" s="233">
        <v>68</v>
      </c>
      <c r="F182" s="233">
        <v>1552</v>
      </c>
      <c r="G182" s="285">
        <v>0.043814432989690719</v>
      </c>
      <c r="H182" s="8"/>
    </row>
    <row r="183" spans="2:8">
      <c r="B183" s="7"/>
      <c r="C183" s="245" t="s">
        <v>335</v>
      </c>
      <c r="D183" s="145">
        <v>178</v>
      </c>
      <c r="E183" s="233">
        <v>18044</v>
      </c>
      <c r="F183" s="233">
        <v>425378</v>
      </c>
      <c r="G183" s="285">
        <v>0.042418742859292209</v>
      </c>
      <c r="H183" s="8"/>
    </row>
    <row r="184" spans="2:8">
      <c r="B184" s="7"/>
      <c r="C184" s="245" t="s">
        <v>355</v>
      </c>
      <c r="D184" s="145">
        <v>179</v>
      </c>
      <c r="E184" s="233">
        <v>10280</v>
      </c>
      <c r="F184" s="233">
        <v>247961</v>
      </c>
      <c r="G184" s="285">
        <v>0.041458132528905754</v>
      </c>
      <c r="H184" s="8"/>
    </row>
    <row r="185" spans="2:8">
      <c r="B185" s="7"/>
      <c r="C185" s="245" t="s">
        <v>405</v>
      </c>
      <c r="D185" s="145">
        <v>180</v>
      </c>
      <c r="E185" s="233">
        <v>5811</v>
      </c>
      <c r="F185" s="233">
        <v>145760</v>
      </c>
      <c r="G185" s="285">
        <v>0.039866904500548847</v>
      </c>
      <c r="H185" s="8"/>
    </row>
    <row r="186" spans="2:8">
      <c r="B186" s="7"/>
      <c r="C186" s="245" t="s">
        <v>1182</v>
      </c>
      <c r="D186" s="145">
        <v>181</v>
      </c>
      <c r="E186" s="233">
        <v>303</v>
      </c>
      <c r="F186" s="233">
        <v>8787</v>
      </c>
      <c r="G186" s="285">
        <v>0.034482758620689655</v>
      </c>
      <c r="H186" s="8"/>
    </row>
    <row r="187" spans="2:8">
      <c r="B187" s="7"/>
      <c r="C187" s="245" t="s">
        <v>1591</v>
      </c>
      <c r="D187" s="145">
        <v>182</v>
      </c>
      <c r="E187" s="233">
        <v>2265</v>
      </c>
      <c r="F187" s="233">
        <v>73315</v>
      </c>
      <c r="G187" s="285">
        <v>0.030894087158153175</v>
      </c>
      <c r="H187" s="8"/>
    </row>
    <row r="188" spans="2:8">
      <c r="B188" s="7"/>
      <c r="C188" s="245" t="s">
        <v>1173</v>
      </c>
      <c r="D188" s="145">
        <v>183</v>
      </c>
      <c r="E188" s="233">
        <v>126</v>
      </c>
      <c r="F188" s="233">
        <v>4592</v>
      </c>
      <c r="G188" s="285">
        <v>0.027439024390243903</v>
      </c>
      <c r="H188" s="8"/>
    </row>
    <row r="189" spans="2:8">
      <c r="B189" s="7"/>
      <c r="C189" s="245" t="s">
        <v>1163</v>
      </c>
      <c r="D189" s="145">
        <v>184</v>
      </c>
      <c r="E189" s="233">
        <v>13</v>
      </c>
      <c r="F189" s="233">
        <v>494</v>
      </c>
      <c r="G189" s="285">
        <v>0.026315789473684209</v>
      </c>
      <c r="H189" s="8"/>
    </row>
    <row r="190" spans="2:8">
      <c r="B190" s="7"/>
      <c r="C190" s="245" t="s">
        <v>1165</v>
      </c>
      <c r="D190" s="145">
        <v>185</v>
      </c>
      <c r="E190" s="233">
        <v>47</v>
      </c>
      <c r="F190" s="233">
        <v>2007</v>
      </c>
      <c r="G190" s="285">
        <v>0.023418036870951668</v>
      </c>
      <c r="H190" s="8"/>
    </row>
    <row r="191" spans="2:8">
      <c r="B191" s="7"/>
      <c r="C191" s="245" t="s">
        <v>1138</v>
      </c>
      <c r="D191" s="145">
        <v>186</v>
      </c>
      <c r="E191" s="233">
        <v>4643</v>
      </c>
      <c r="F191" s="233">
        <v>202522</v>
      </c>
      <c r="G191" s="285">
        <v>0.022925904346194487</v>
      </c>
      <c r="H191" s="8"/>
    </row>
    <row r="192" spans="2:8">
      <c r="B192" s="7"/>
      <c r="C192" s="245" t="s">
        <v>1079</v>
      </c>
      <c r="D192" s="145">
        <v>187</v>
      </c>
      <c r="E192" s="233">
        <v>66</v>
      </c>
      <c r="F192" s="233">
        <v>3004</v>
      </c>
      <c r="G192" s="285">
        <v>0.021970705725699067</v>
      </c>
      <c r="H192" s="8"/>
    </row>
    <row r="193" spans="2:8">
      <c r="B193" s="7"/>
      <c r="C193" s="245" t="s">
        <v>1618</v>
      </c>
      <c r="D193" s="145">
        <v>188</v>
      </c>
      <c r="E193" s="233">
        <v>1064</v>
      </c>
      <c r="F193" s="233">
        <v>54503</v>
      </c>
      <c r="G193" s="285">
        <v>0.019521861181953287</v>
      </c>
      <c r="H193" s="8"/>
    </row>
    <row r="194" spans="2:8">
      <c r="B194" s="7"/>
      <c r="C194" s="245" t="s">
        <v>1390</v>
      </c>
      <c r="D194" s="145">
        <v>189</v>
      </c>
      <c r="E194" s="233">
        <v>86</v>
      </c>
      <c r="F194" s="233">
        <v>4529</v>
      </c>
      <c r="G194" s="285">
        <v>0.018988739236034443</v>
      </c>
      <c r="H194" s="8"/>
    </row>
    <row r="195" spans="2:8">
      <c r="B195" s="7"/>
      <c r="C195" s="245" t="s">
        <v>1391</v>
      </c>
      <c r="D195" s="145">
        <v>190</v>
      </c>
      <c r="E195" s="233">
        <v>18</v>
      </c>
      <c r="F195" s="233">
        <v>1258</v>
      </c>
      <c r="G195" s="285">
        <v>0.014308426073131956</v>
      </c>
      <c r="H195" s="8"/>
    </row>
    <row r="196" spans="2:8">
      <c r="B196" s="7"/>
      <c r="C196" s="245" t="s">
        <v>1181</v>
      </c>
      <c r="D196" s="145">
        <v>191</v>
      </c>
      <c r="E196" s="233">
        <v>89</v>
      </c>
      <c r="F196" s="233">
        <v>6584</v>
      </c>
      <c r="G196" s="285">
        <v>0.013517618469015795</v>
      </c>
      <c r="H196" s="8"/>
    </row>
    <row r="197" spans="2:8">
      <c r="B197" s="7"/>
      <c r="C197" s="245" t="s">
        <v>1625</v>
      </c>
      <c r="D197" s="145">
        <v>192</v>
      </c>
      <c r="E197" s="233">
        <v>34</v>
      </c>
      <c r="F197" s="233">
        <v>3076</v>
      </c>
      <c r="G197" s="285">
        <v>0.011053315994798439</v>
      </c>
      <c r="H197" s="8"/>
    </row>
    <row r="198" spans="2:8">
      <c r="B198" s="7"/>
      <c r="C198" s="245" t="s">
        <v>1145</v>
      </c>
      <c r="D198" s="145">
        <v>193</v>
      </c>
      <c r="E198" s="233">
        <v>87</v>
      </c>
      <c r="F198" s="233">
        <v>7874</v>
      </c>
      <c r="G198" s="285">
        <v>0.011049022098044196</v>
      </c>
      <c r="H198" s="8"/>
    </row>
    <row r="199" spans="2:8">
      <c r="B199" s="7"/>
      <c r="C199" s="245" t="s">
        <v>1166</v>
      </c>
      <c r="D199" s="145">
        <v>194</v>
      </c>
      <c r="E199" s="233">
        <v>18</v>
      </c>
      <c r="F199" s="233">
        <v>1722</v>
      </c>
      <c r="G199" s="285">
        <v>0.010452961672473868</v>
      </c>
      <c r="H199" s="8"/>
    </row>
    <row r="200" spans="2:8">
      <c r="B200" s="7"/>
      <c r="C200" s="245" t="s">
        <v>1159</v>
      </c>
      <c r="D200" s="145">
        <v>195</v>
      </c>
      <c r="E200" s="233">
        <v>21</v>
      </c>
      <c r="F200" s="233">
        <v>2057</v>
      </c>
      <c r="G200" s="285">
        <v>0.010209042294603793</v>
      </c>
      <c r="H200" s="8"/>
    </row>
    <row r="201" spans="2:8">
      <c r="B201" s="7"/>
      <c r="C201" s="245" t="s">
        <v>1257</v>
      </c>
      <c r="D201" s="145">
        <v>196</v>
      </c>
      <c r="E201" s="233">
        <v>73</v>
      </c>
      <c r="F201" s="233">
        <v>9330</v>
      </c>
      <c r="G201" s="285">
        <v>0.00782422293676313</v>
      </c>
      <c r="H201" s="8"/>
    </row>
    <row r="202" spans="2:8">
      <c r="B202" s="7"/>
      <c r="C202" s="245" t="s">
        <v>1172</v>
      </c>
      <c r="D202" s="145">
        <v>197</v>
      </c>
      <c r="E202" s="233">
        <v>20</v>
      </c>
      <c r="F202" s="233">
        <v>2632</v>
      </c>
      <c r="G202" s="285">
        <v>0.0075987841945288756</v>
      </c>
      <c r="H202" s="8"/>
    </row>
    <row r="203" spans="2:8">
      <c r="B203" s="7"/>
      <c r="C203" s="245" t="s">
        <v>1183</v>
      </c>
      <c r="D203" s="145">
        <v>198</v>
      </c>
      <c r="E203" s="233">
        <v>8</v>
      </c>
      <c r="F203" s="233">
        <v>1168</v>
      </c>
      <c r="G203" s="285">
        <v>0.00684931506849315</v>
      </c>
      <c r="H203" s="8"/>
    </row>
    <row r="204" spans="2:8">
      <c r="B204" s="7"/>
      <c r="C204" s="245" t="s">
        <v>1164</v>
      </c>
      <c r="D204" s="145">
        <v>199</v>
      </c>
      <c r="E204" s="233">
        <v>27</v>
      </c>
      <c r="F204" s="233">
        <v>5182</v>
      </c>
      <c r="G204" s="285">
        <v>0.0052103434967194131</v>
      </c>
      <c r="H204" s="8"/>
    </row>
    <row r="205" spans="2:8">
      <c r="B205" s="7"/>
      <c r="C205" s="245" t="s">
        <v>1144</v>
      </c>
      <c r="D205" s="145">
        <v>200</v>
      </c>
      <c r="E205" s="233">
        <v>722</v>
      </c>
      <c r="F205" s="233">
        <v>168123</v>
      </c>
      <c r="G205" s="285">
        <v>0.004294474878511566</v>
      </c>
      <c r="H205" s="8"/>
    </row>
    <row r="206" spans="2:8">
      <c r="B206" s="7"/>
      <c r="C206" s="245" t="s">
        <v>1948</v>
      </c>
      <c r="D206" s="145">
        <v>201</v>
      </c>
      <c r="E206" s="233">
        <v>134</v>
      </c>
      <c r="F206" s="233">
        <v>44374</v>
      </c>
      <c r="G206" s="285">
        <v>0.0030197863613827917</v>
      </c>
      <c r="H206" s="8"/>
    </row>
    <row r="207" spans="2:8">
      <c r="B207" s="7"/>
      <c r="C207" s="245" t="s">
        <v>1388</v>
      </c>
      <c r="D207" s="145">
        <v>202</v>
      </c>
      <c r="E207" s="233">
        <v>12</v>
      </c>
      <c r="F207" s="233">
        <v>7175</v>
      </c>
      <c r="G207" s="285">
        <v>0.0016724738675958188</v>
      </c>
      <c r="H207" s="8"/>
    </row>
    <row r="208" spans="2:8">
      <c r="B208" s="7"/>
      <c r="D208" s="2"/>
      <c r="E208" s="2"/>
      <c r="F208" s="2"/>
      <c r="G208" s="2"/>
      <c r="H208" s="8"/>
    </row>
    <row r="209" spans="2:8">
      <c r="B209" s="7"/>
      <c r="C209" s="24" t="s">
        <v>2081</v>
      </c>
      <c r="D209" s="24"/>
      <c r="E209" s="24"/>
      <c r="F209" s="24"/>
      <c r="G209" s="24"/>
      <c r="H209" s="8"/>
    </row>
    <row r="210" spans="2:8" ht="17.25" thickBot="1">
      <c r="B210" s="9"/>
      <c r="C210" s="14" t="s">
        <v>2075</v>
      </c>
      <c r="D210" s="14"/>
      <c r="E210" s="14"/>
      <c r="F210" s="14"/>
      <c r="G210" s="14"/>
      <c r="H210" s="10"/>
    </row>
    <row r="212" spans="2:3">
      <c r="B212" s="141"/>
      <c r="C212" s="13" t="s">
        <v>129</v>
      </c>
    </row>
    <row r="213" spans="2:3">
      <c r="B213" s="141"/>
      <c r="C213" s="1" t="s">
        <v>712</v>
      </c>
    </row>
    <row r="214" spans="2:3">
      <c r="B214" s="141"/>
      <c r="C214" s="1" t="s">
        <v>713</v>
      </c>
    </row>
    <row r="215" spans="2:3">
      <c r="B215" s="141"/>
      <c r="C215" s="1" t="s">
        <v>714</v>
      </c>
    </row>
    <row r="216" spans="2:3">
      <c r="B216" s="141"/>
      <c r="C216" s="1" t="s">
        <v>715</v>
      </c>
    </row>
    <row r="217" spans="2:3">
      <c r="B217" s="141"/>
      <c r="C217" s="1" t="s">
        <v>716</v>
      </c>
    </row>
    <row r="218" spans="2:3">
      <c r="B218" s="141"/>
      <c r="C218" s="1" t="s">
        <v>717</v>
      </c>
    </row>
    <row r="219" spans="2:3">
      <c r="B219" s="141"/>
      <c r="C219" s="1" t="s">
        <v>718</v>
      </c>
    </row>
    <row r="220" spans="2:3">
      <c r="B220" s="141"/>
      <c r="C220" s="1" t="s">
        <v>719</v>
      </c>
    </row>
    <row r="222" spans="2:3">
      <c r="B222" s="141"/>
      <c r="C222" s="1" t="s">
        <v>1015</v>
      </c>
    </row>
    <row r="223" spans="2:3">
      <c r="B223" s="141"/>
      <c r="C223" s="1" t="s">
        <v>1016</v>
      </c>
    </row>
    <row r="224" spans="2:2">
      <c r="B224" s="141"/>
    </row>
    <row r="225" spans="2:3">
      <c r="B225" s="141"/>
      <c r="C225" s="13" t="s">
        <v>990</v>
      </c>
    </row>
    <row r="226" spans="3:3">
      <c r="C226" s="1" t="s">
        <v>128</v>
      </c>
    </row>
    <row r="227" spans="3:3">
      <c r="C227" s="13" t="s">
        <v>991</v>
      </c>
    </row>
    <row r="228" spans="3:5">
      <c r="C228" s="1" t="s">
        <v>999</v>
      </c>
      <c r="D228" s="1"/>
      <c r="E228" s="1"/>
    </row>
    <row r="229" spans="3:3">
      <c r="C229" s="1" t="s">
        <v>992</v>
      </c>
    </row>
    <row r="230" spans="3:3">
      <c r="C230" s="13" t="s">
        <v>989</v>
      </c>
    </row>
    <row r="231" spans="3:5">
      <c r="C231" s="1" t="s">
        <v>999</v>
      </c>
      <c r="D231" s="1"/>
      <c r="E231" s="1"/>
    </row>
    <row r="232" spans="3:4">
      <c r="C232" s="1" t="s">
        <v>988</v>
      </c>
      <c r="D232" s="2"/>
    </row>
  </sheetData>
  <mergeCells count="5">
    <mergeCell ref="C3:G3"/>
    <mergeCell ref="C210:G210"/>
    <mergeCell ref="C209:G209"/>
    <mergeCell ref="C231:E231"/>
    <mergeCell ref="C228:E228"/>
  </mergeCells>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8">
    <tabColor theme="9" tint="0.79998168889431442"/>
    <pageSetUpPr fitToPage="1"/>
  </sheetPr>
  <dimension ref="A1:M220"/>
  <sheetViews>
    <sheetView topLeftCell="A1" view="normal" workbookViewId="0">
      <pane ySplit="5" topLeftCell="A120" activePane="bottomLeft" state="frozen"/>
      <selection pane="bottomLeft" activeCell="C131" sqref="C131"/>
    </sheetView>
  </sheetViews>
  <sheetFormatPr defaultColWidth="9.28515625" defaultRowHeight="16.5"/>
  <cols>
    <col min="1" max="1" width="8.5703125" style="1" customWidth="1"/>
    <col min="2" max="2" width="2.7109375" style="1" customWidth="1"/>
    <col min="3" max="3" width="46.41796875" style="1" customWidth="1"/>
    <col min="4" max="4" width="21.27734375" style="2" customWidth="1"/>
    <col min="5" max="5" width="19.5703125" style="2" customWidth="1"/>
    <col min="6" max="7" width="18.27734375" style="185" customWidth="1"/>
    <col min="8" max="8" width="2.7109375" style="1" customWidth="1"/>
    <col min="9" max="16384" width="9.27734375" style="1" customWidth="1"/>
  </cols>
  <sheetData>
    <row r="1" spans="4:4" ht="15" customHeight="1" thickBot="1">
      <c r="D1" s="66"/>
    </row>
    <row r="2" spans="2:8">
      <c r="B2" s="4"/>
      <c r="C2" s="5"/>
      <c r="D2" s="11"/>
      <c r="E2" s="11"/>
      <c r="F2" s="315"/>
      <c r="G2" s="315"/>
      <c r="H2" s="6"/>
    </row>
    <row r="3" spans="2:8">
      <c r="B3" s="7"/>
      <c r="C3" s="13" t="s">
        <v>1446</v>
      </c>
      <c r="H3" s="8"/>
    </row>
    <row r="4" spans="2:8" ht="26.25">
      <c r="B4" s="7"/>
      <c r="C4" s="376" t="s">
        <v>772</v>
      </c>
      <c r="E4" s="95" t="s">
        <v>605</v>
      </c>
      <c r="H4" s="8"/>
    </row>
    <row r="5" spans="2:8" s="141" customFormat="1" ht="49.5">
      <c r="B5" s="216"/>
      <c r="C5" s="223" t="s">
        <v>1443</v>
      </c>
      <c r="D5" s="258" t="s">
        <v>1445</v>
      </c>
      <c r="E5" s="807" t="s">
        <v>1448</v>
      </c>
      <c r="F5" s="820" t="s">
        <v>1447</v>
      </c>
      <c r="G5" s="820" t="s">
        <v>1582</v>
      </c>
      <c r="H5" s="214"/>
    </row>
    <row r="6" spans="2:8" s="141" customFormat="1">
      <c r="B6" s="216"/>
      <c r="C6" s="136" t="s">
        <v>321</v>
      </c>
      <c r="D6" s="133">
        <v>1</v>
      </c>
      <c r="E6" s="554">
        <v>151840</v>
      </c>
      <c r="F6" s="443"/>
      <c r="G6" s="443" t="s">
        <v>1259</v>
      </c>
      <c r="H6" s="214"/>
    </row>
    <row r="7" spans="2:8" s="141" customFormat="1">
      <c r="B7" s="216"/>
      <c r="C7" s="136" t="s">
        <v>237</v>
      </c>
      <c r="D7" s="133">
        <v>2</v>
      </c>
      <c r="E7" s="554">
        <v>46830</v>
      </c>
      <c r="F7" s="443">
        <v>1</v>
      </c>
      <c r="G7" s="443">
        <v>1</v>
      </c>
      <c r="H7" s="214"/>
    </row>
    <row r="8" spans="2:8" s="141" customFormat="1">
      <c r="B8" s="216"/>
      <c r="C8" s="136" t="s">
        <v>174</v>
      </c>
      <c r="D8" s="133">
        <v>3</v>
      </c>
      <c r="E8" s="554">
        <v>46410</v>
      </c>
      <c r="F8" s="443"/>
      <c r="G8" s="443">
        <v>2</v>
      </c>
      <c r="H8" s="214"/>
    </row>
    <row r="9" spans="2:8" s="141" customFormat="1">
      <c r="B9" s="216"/>
      <c r="C9" s="136" t="s">
        <v>178</v>
      </c>
      <c r="D9" s="133">
        <v>4</v>
      </c>
      <c r="E9" s="554">
        <v>42980</v>
      </c>
      <c r="F9" s="443"/>
      <c r="G9" s="443">
        <v>3</v>
      </c>
      <c r="H9" s="214"/>
    </row>
    <row r="10" spans="2:8" s="141" customFormat="1">
      <c r="B10" s="216"/>
      <c r="C10" s="136" t="s">
        <v>240</v>
      </c>
      <c r="D10" s="133">
        <v>5</v>
      </c>
      <c r="E10" s="554">
        <v>41490</v>
      </c>
      <c r="F10" s="443">
        <v>2</v>
      </c>
      <c r="G10" s="443">
        <v>4</v>
      </c>
      <c r="H10" s="214"/>
    </row>
    <row r="11" spans="2:8" s="141" customFormat="1">
      <c r="B11" s="216"/>
      <c r="C11" s="136" t="s">
        <v>338</v>
      </c>
      <c r="D11" s="133">
        <v>6</v>
      </c>
      <c r="E11" s="554">
        <v>41465</v>
      </c>
      <c r="F11" s="443"/>
      <c r="G11" s="443"/>
      <c r="H11" s="214"/>
    </row>
    <row r="12" spans="2:8" s="141" customFormat="1">
      <c r="B12" s="216"/>
      <c r="C12" s="136" t="s">
        <v>175</v>
      </c>
      <c r="D12" s="133">
        <v>7</v>
      </c>
      <c r="E12" s="554">
        <v>41250</v>
      </c>
      <c r="F12" s="443"/>
      <c r="G12" s="443">
        <v>5</v>
      </c>
      <c r="H12" s="214"/>
    </row>
    <row r="13" spans="2:8" s="141" customFormat="1">
      <c r="B13" s="216"/>
      <c r="C13" s="136" t="s">
        <v>340</v>
      </c>
      <c r="D13" s="133">
        <v>8</v>
      </c>
      <c r="E13" s="554">
        <v>38190</v>
      </c>
      <c r="F13" s="443"/>
      <c r="G13" s="443"/>
      <c r="H13" s="214"/>
    </row>
    <row r="14" spans="2:8" s="141" customFormat="1">
      <c r="B14" s="216"/>
      <c r="C14" s="136" t="s">
        <v>211</v>
      </c>
      <c r="D14" s="133">
        <v>9</v>
      </c>
      <c r="E14" s="554">
        <v>37990</v>
      </c>
      <c r="F14" s="443"/>
      <c r="G14" s="443">
        <v>6</v>
      </c>
      <c r="H14" s="214"/>
    </row>
    <row r="15" spans="2:8" s="141" customFormat="1">
      <c r="B15" s="216"/>
      <c r="C15" s="136" t="s">
        <v>241</v>
      </c>
      <c r="D15" s="133">
        <v>10</v>
      </c>
      <c r="E15" s="554">
        <v>37260</v>
      </c>
      <c r="F15" s="443">
        <v>3</v>
      </c>
      <c r="G15" s="443">
        <v>7</v>
      </c>
      <c r="H15" s="214"/>
    </row>
    <row r="16" spans="2:8" s="141" customFormat="1">
      <c r="B16" s="216"/>
      <c r="C16" s="136" t="s">
        <v>215</v>
      </c>
      <c r="D16" s="133">
        <v>11</v>
      </c>
      <c r="E16" s="554">
        <v>37190</v>
      </c>
      <c r="F16" s="443"/>
      <c r="G16" s="443">
        <v>8</v>
      </c>
      <c r="H16" s="214"/>
    </row>
    <row r="17" spans="2:8" s="141" customFormat="1">
      <c r="B17" s="216"/>
      <c r="C17" s="136" t="s">
        <v>330</v>
      </c>
      <c r="D17" s="133">
        <v>12</v>
      </c>
      <c r="E17" s="554">
        <v>37170</v>
      </c>
      <c r="F17" s="443"/>
      <c r="G17" s="443"/>
      <c r="H17" s="214"/>
    </row>
    <row r="18" spans="2:8" s="141" customFormat="1">
      <c r="B18" s="216"/>
      <c r="C18" s="136" t="s">
        <v>324</v>
      </c>
      <c r="D18" s="133">
        <v>13</v>
      </c>
      <c r="E18" s="554">
        <v>36980</v>
      </c>
      <c r="F18" s="443"/>
      <c r="G18" s="443"/>
      <c r="H18" s="214"/>
    </row>
    <row r="19" spans="2:8" s="141" customFormat="1">
      <c r="B19" s="216"/>
      <c r="C19" s="136" t="s">
        <v>356</v>
      </c>
      <c r="D19" s="133">
        <v>14</v>
      </c>
      <c r="E19" s="554">
        <v>35195</v>
      </c>
      <c r="F19" s="443"/>
      <c r="G19" s="443"/>
      <c r="H19" s="214"/>
    </row>
    <row r="20" spans="2:8" s="141" customFormat="1">
      <c r="B20" s="216"/>
      <c r="C20" s="136" t="s">
        <v>668</v>
      </c>
      <c r="D20" s="133">
        <v>15</v>
      </c>
      <c r="E20" s="554">
        <v>34550</v>
      </c>
      <c r="F20" s="443"/>
      <c r="G20" s="443"/>
      <c r="H20" s="214"/>
    </row>
    <row r="21" spans="2:8" s="141" customFormat="1">
      <c r="B21" s="216"/>
      <c r="C21" s="136" t="s">
        <v>325</v>
      </c>
      <c r="D21" s="133">
        <v>16</v>
      </c>
      <c r="E21" s="554">
        <v>34535</v>
      </c>
      <c r="F21" s="443"/>
      <c r="G21" s="443"/>
      <c r="H21" s="214"/>
    </row>
    <row r="22" spans="2:8" s="141" customFormat="1">
      <c r="B22" s="216"/>
      <c r="C22" s="136" t="s">
        <v>177</v>
      </c>
      <c r="D22" s="133">
        <v>17</v>
      </c>
      <c r="E22" s="554">
        <v>33985</v>
      </c>
      <c r="F22" s="443"/>
      <c r="G22" s="443">
        <v>9</v>
      </c>
      <c r="H22" s="214"/>
    </row>
    <row r="23" spans="2:8" s="141" customFormat="1">
      <c r="B23" s="216"/>
      <c r="C23" s="136" t="s">
        <v>486</v>
      </c>
      <c r="D23" s="133">
        <v>18</v>
      </c>
      <c r="E23" s="554">
        <v>32570</v>
      </c>
      <c r="F23" s="443"/>
      <c r="G23" s="443"/>
      <c r="H23" s="214"/>
    </row>
    <row r="24" spans="2:8" s="141" customFormat="1">
      <c r="B24" s="216"/>
      <c r="C24" s="136" t="s">
        <v>274</v>
      </c>
      <c r="D24" s="133">
        <v>19</v>
      </c>
      <c r="E24" s="554">
        <v>32465</v>
      </c>
      <c r="F24" s="443"/>
      <c r="G24" s="443">
        <v>10</v>
      </c>
      <c r="H24" s="214"/>
    </row>
    <row r="25" spans="2:8" s="141" customFormat="1">
      <c r="B25" s="216"/>
      <c r="C25" s="136" t="s">
        <v>323</v>
      </c>
      <c r="D25" s="133">
        <v>20</v>
      </c>
      <c r="E25" s="554">
        <v>31940</v>
      </c>
      <c r="F25" s="443"/>
      <c r="G25" s="443"/>
      <c r="H25" s="214"/>
    </row>
    <row r="26" spans="2:8" s="141" customFormat="1">
      <c r="B26" s="216"/>
      <c r="C26" s="136" t="s">
        <v>212</v>
      </c>
      <c r="D26" s="133">
        <v>21</v>
      </c>
      <c r="E26" s="554">
        <v>31485</v>
      </c>
      <c r="F26" s="443"/>
      <c r="G26" s="443">
        <v>11</v>
      </c>
      <c r="H26" s="214"/>
    </row>
    <row r="27" spans="2:8" s="141" customFormat="1">
      <c r="B27" s="216"/>
      <c r="C27" s="136" t="s">
        <v>176</v>
      </c>
      <c r="D27" s="133">
        <v>22</v>
      </c>
      <c r="E27" s="554">
        <v>30860</v>
      </c>
      <c r="F27" s="443"/>
      <c r="G27" s="443">
        <v>12</v>
      </c>
      <c r="H27" s="214"/>
    </row>
    <row r="28" spans="2:8" s="141" customFormat="1">
      <c r="B28" s="216"/>
      <c r="C28" s="136" t="s">
        <v>353</v>
      </c>
      <c r="D28" s="133">
        <v>23</v>
      </c>
      <c r="E28" s="554">
        <v>30285</v>
      </c>
      <c r="F28" s="443"/>
      <c r="G28" s="443"/>
      <c r="H28" s="214"/>
    </row>
    <row r="29" spans="2:8" s="141" customFormat="1">
      <c r="B29" s="216"/>
      <c r="C29" s="136" t="s">
        <v>220</v>
      </c>
      <c r="D29" s="133">
        <v>24</v>
      </c>
      <c r="E29" s="554">
        <v>28825</v>
      </c>
      <c r="F29" s="443"/>
      <c r="G29" s="443">
        <v>13</v>
      </c>
      <c r="H29" s="214"/>
    </row>
    <row r="30" spans="2:8" s="141" customFormat="1">
      <c r="B30" s="216"/>
      <c r="C30" s="136" t="s">
        <v>216</v>
      </c>
      <c r="D30" s="133">
        <v>25</v>
      </c>
      <c r="E30" s="554">
        <v>28680</v>
      </c>
      <c r="F30" s="443"/>
      <c r="G30" s="443">
        <v>14</v>
      </c>
      <c r="H30" s="214"/>
    </row>
    <row r="31" spans="2:10">
      <c r="B31" s="7"/>
      <c r="C31" s="136" t="s">
        <v>363</v>
      </c>
      <c r="D31" s="133">
        <v>26</v>
      </c>
      <c r="E31" s="554">
        <v>28335</v>
      </c>
      <c r="F31" s="133"/>
      <c r="G31" s="133"/>
      <c r="H31" s="8"/>
      <c r="I31" s="141"/>
      <c r="J31" s="141"/>
    </row>
    <row r="32" spans="2:10">
      <c r="B32" s="7"/>
      <c r="C32" s="136" t="s">
        <v>336</v>
      </c>
      <c r="D32" s="133">
        <v>27</v>
      </c>
      <c r="E32" s="554">
        <v>28325</v>
      </c>
      <c r="F32" s="133"/>
      <c r="G32" s="133"/>
      <c r="H32" s="8"/>
      <c r="I32" s="141"/>
      <c r="J32" s="141"/>
    </row>
    <row r="33" spans="2:10">
      <c r="B33" s="7"/>
      <c r="C33" s="136" t="s">
        <v>349</v>
      </c>
      <c r="D33" s="133">
        <v>28</v>
      </c>
      <c r="E33" s="554">
        <v>28100</v>
      </c>
      <c r="F33" s="133"/>
      <c r="G33" s="133"/>
      <c r="H33" s="8"/>
      <c r="I33" s="141"/>
      <c r="J33" s="141"/>
    </row>
    <row r="34" spans="2:10">
      <c r="B34" s="7"/>
      <c r="C34" s="136" t="s">
        <v>218</v>
      </c>
      <c r="D34" s="133">
        <v>29</v>
      </c>
      <c r="E34" s="554">
        <v>27290</v>
      </c>
      <c r="F34" s="443"/>
      <c r="G34" s="443">
        <v>15</v>
      </c>
      <c r="H34" s="8"/>
      <c r="I34" s="141"/>
      <c r="J34" s="141"/>
    </row>
    <row r="35" spans="2:10">
      <c r="B35" s="7"/>
      <c r="C35" s="136" t="s">
        <v>179</v>
      </c>
      <c r="D35" s="133">
        <v>30</v>
      </c>
      <c r="E35" s="554">
        <v>27280</v>
      </c>
      <c r="F35" s="133"/>
      <c r="G35" s="133">
        <v>16</v>
      </c>
      <c r="H35" s="8"/>
      <c r="I35" s="141"/>
      <c r="J35" s="141"/>
    </row>
    <row r="36" spans="2:10">
      <c r="B36" s="7"/>
      <c r="C36" s="136" t="s">
        <v>339</v>
      </c>
      <c r="D36" s="133">
        <v>31</v>
      </c>
      <c r="E36" s="554">
        <v>26610</v>
      </c>
      <c r="F36" s="133"/>
      <c r="G36" s="133"/>
      <c r="H36" s="8"/>
      <c r="I36" s="141"/>
      <c r="J36" s="141"/>
    </row>
    <row r="37" spans="2:10">
      <c r="B37" s="7"/>
      <c r="C37" s="136" t="s">
        <v>346</v>
      </c>
      <c r="D37" s="133">
        <v>32</v>
      </c>
      <c r="E37" s="554">
        <v>26500</v>
      </c>
      <c r="F37" s="133"/>
      <c r="G37" s="133"/>
      <c r="H37" s="8"/>
      <c r="I37" s="141"/>
      <c r="J37" s="141"/>
    </row>
    <row r="38" spans="2:10">
      <c r="B38" s="7"/>
      <c r="C38" s="136" t="s">
        <v>632</v>
      </c>
      <c r="D38" s="133">
        <v>33</v>
      </c>
      <c r="E38" s="554">
        <v>26045</v>
      </c>
      <c r="F38" s="133">
        <v>4</v>
      </c>
      <c r="G38" s="133">
        <v>17</v>
      </c>
      <c r="H38" s="8"/>
      <c r="I38" s="141"/>
      <c r="J38" s="141"/>
    </row>
    <row r="39" spans="2:10">
      <c r="B39" s="7"/>
      <c r="C39" s="136" t="s">
        <v>328</v>
      </c>
      <c r="D39" s="133">
        <v>34</v>
      </c>
      <c r="E39" s="554">
        <v>25715</v>
      </c>
      <c r="F39" s="133"/>
      <c r="G39" s="133"/>
      <c r="H39" s="8"/>
      <c r="I39" s="141"/>
      <c r="J39" s="141"/>
    </row>
    <row r="40" spans="2:10">
      <c r="B40" s="7"/>
      <c r="C40" s="136" t="s">
        <v>342</v>
      </c>
      <c r="D40" s="133">
        <v>35</v>
      </c>
      <c r="E40" s="554">
        <v>25415</v>
      </c>
      <c r="F40" s="133"/>
      <c r="G40" s="133"/>
      <c r="H40" s="8"/>
      <c r="I40" s="141"/>
      <c r="J40" s="141"/>
    </row>
    <row r="41" spans="2:10">
      <c r="B41" s="7"/>
      <c r="C41" s="136" t="s">
        <v>182</v>
      </c>
      <c r="D41" s="133">
        <v>36</v>
      </c>
      <c r="E41" s="554">
        <v>25295</v>
      </c>
      <c r="F41" s="133"/>
      <c r="G41" s="133">
        <v>18</v>
      </c>
      <c r="H41" s="8"/>
      <c r="I41" s="141"/>
      <c r="J41" s="141"/>
    </row>
    <row r="42" spans="2:10">
      <c r="B42" s="7"/>
      <c r="C42" s="136" t="s">
        <v>376</v>
      </c>
      <c r="D42" s="133">
        <v>37</v>
      </c>
      <c r="E42" s="554">
        <v>24660</v>
      </c>
      <c r="F42" s="443"/>
      <c r="G42" s="443"/>
      <c r="H42" s="8"/>
      <c r="I42" s="141"/>
      <c r="J42" s="141"/>
    </row>
    <row r="43" spans="2:10">
      <c r="B43" s="7"/>
      <c r="C43" s="136" t="s">
        <v>219</v>
      </c>
      <c r="D43" s="133">
        <v>38</v>
      </c>
      <c r="E43" s="554">
        <v>23795</v>
      </c>
      <c r="F43" s="600">
        <v>5</v>
      </c>
      <c r="G43" s="600">
        <v>19</v>
      </c>
      <c r="H43" s="8"/>
      <c r="I43" s="141"/>
      <c r="J43" s="141"/>
    </row>
    <row r="44" spans="2:10">
      <c r="B44" s="7"/>
      <c r="C44" s="136" t="s">
        <v>57</v>
      </c>
      <c r="D44" s="133">
        <v>39</v>
      </c>
      <c r="E44" s="554">
        <v>23420</v>
      </c>
      <c r="F44" s="133"/>
      <c r="G44" s="133">
        <v>20</v>
      </c>
      <c r="H44" s="8"/>
      <c r="I44" s="141"/>
      <c r="J44" s="141"/>
    </row>
    <row r="45" spans="2:10">
      <c r="B45" s="7"/>
      <c r="C45" s="136" t="s">
        <v>658</v>
      </c>
      <c r="D45" s="133">
        <v>40</v>
      </c>
      <c r="E45" s="554">
        <v>23365</v>
      </c>
      <c r="F45" s="133"/>
      <c r="G45" s="133"/>
      <c r="H45" s="8"/>
      <c r="I45" s="141"/>
      <c r="J45" s="141"/>
    </row>
    <row r="46" spans="2:10">
      <c r="B46" s="7"/>
      <c r="C46" s="136" t="s">
        <v>629</v>
      </c>
      <c r="D46" s="133">
        <v>41</v>
      </c>
      <c r="E46" s="554">
        <v>23270</v>
      </c>
      <c r="F46" s="133"/>
      <c r="G46" s="133"/>
      <c r="H46" s="8"/>
      <c r="I46" s="141"/>
      <c r="J46" s="141"/>
    </row>
    <row r="47" spans="2:10">
      <c r="B47" s="7"/>
      <c r="C47" s="136" t="s">
        <v>364</v>
      </c>
      <c r="D47" s="133">
        <v>42</v>
      </c>
      <c r="E47" s="554">
        <v>22695</v>
      </c>
      <c r="F47" s="133"/>
      <c r="G47" s="133"/>
      <c r="H47" s="8"/>
      <c r="I47" s="141"/>
      <c r="J47" s="141"/>
    </row>
    <row r="48" spans="2:10">
      <c r="B48" s="7"/>
      <c r="C48" s="136" t="s">
        <v>213</v>
      </c>
      <c r="D48" s="133">
        <v>43</v>
      </c>
      <c r="E48" s="554">
        <v>22610</v>
      </c>
      <c r="F48" s="133"/>
      <c r="G48" s="133">
        <v>21</v>
      </c>
      <c r="H48" s="8"/>
      <c r="I48" s="141"/>
      <c r="J48" s="141"/>
    </row>
    <row r="49" spans="2:10">
      <c r="B49" s="7"/>
      <c r="C49" s="136" t="s">
        <v>335</v>
      </c>
      <c r="D49" s="133">
        <v>44</v>
      </c>
      <c r="E49" s="554">
        <v>22455</v>
      </c>
      <c r="F49" s="133"/>
      <c r="G49" s="133"/>
      <c r="H49" s="8"/>
      <c r="I49" s="141"/>
      <c r="J49" s="141"/>
    </row>
    <row r="50" spans="2:10">
      <c r="B50" s="7"/>
      <c r="C50" s="136" t="s">
        <v>350</v>
      </c>
      <c r="D50" s="133">
        <v>45</v>
      </c>
      <c r="E50" s="554">
        <v>22290</v>
      </c>
      <c r="F50" s="267"/>
      <c r="G50" s="267"/>
      <c r="H50" s="8"/>
      <c r="I50" s="141"/>
      <c r="J50" s="141"/>
    </row>
    <row r="51" spans="2:10">
      <c r="B51" s="7"/>
      <c r="C51" s="136" t="s">
        <v>180</v>
      </c>
      <c r="D51" s="133">
        <v>46</v>
      </c>
      <c r="E51" s="554">
        <v>22230</v>
      </c>
      <c r="F51" s="133"/>
      <c r="G51" s="133">
        <v>22</v>
      </c>
      <c r="H51" s="8"/>
      <c r="I51" s="141"/>
      <c r="J51" s="141"/>
    </row>
    <row r="52" spans="2:10">
      <c r="B52" s="7"/>
      <c r="C52" s="136" t="s">
        <v>214</v>
      </c>
      <c r="D52" s="133">
        <v>47</v>
      </c>
      <c r="E52" s="554">
        <v>21470</v>
      </c>
      <c r="F52" s="133"/>
      <c r="G52" s="133">
        <v>23</v>
      </c>
      <c r="H52" s="8"/>
      <c r="I52" s="141"/>
      <c r="J52" s="141"/>
    </row>
    <row r="53" spans="2:10">
      <c r="B53" s="7"/>
      <c r="C53" s="136" t="s">
        <v>375</v>
      </c>
      <c r="D53" s="133">
        <v>48</v>
      </c>
      <c r="E53" s="554">
        <v>20955</v>
      </c>
      <c r="F53" s="133"/>
      <c r="G53" s="133"/>
      <c r="H53" s="8"/>
      <c r="I53" s="141"/>
      <c r="J53" s="141"/>
    </row>
    <row r="54" spans="2:10">
      <c r="B54" s="7"/>
      <c r="C54" s="136" t="s">
        <v>359</v>
      </c>
      <c r="D54" s="133">
        <v>49</v>
      </c>
      <c r="E54" s="554">
        <v>20915</v>
      </c>
      <c r="F54" s="133"/>
      <c r="G54" s="133"/>
      <c r="H54" s="8"/>
      <c r="I54" s="141"/>
      <c r="J54" s="141"/>
    </row>
    <row r="55" spans="2:10">
      <c r="B55" s="7"/>
      <c r="C55" s="136" t="s">
        <v>367</v>
      </c>
      <c r="D55" s="133">
        <v>50</v>
      </c>
      <c r="E55" s="554">
        <v>20885</v>
      </c>
      <c r="F55" s="133"/>
      <c r="G55" s="133"/>
      <c r="H55" s="8"/>
      <c r="I55" s="141"/>
      <c r="J55" s="141"/>
    </row>
    <row r="56" spans="2:10">
      <c r="B56" s="7"/>
      <c r="C56" s="136" t="s">
        <v>746</v>
      </c>
      <c r="D56" s="133">
        <v>51</v>
      </c>
      <c r="E56" s="554">
        <v>20685</v>
      </c>
      <c r="F56" s="133"/>
      <c r="G56" s="133"/>
      <c r="H56" s="8"/>
      <c r="I56" s="141"/>
      <c r="J56" s="141"/>
    </row>
    <row r="57" spans="2:10">
      <c r="B57" s="7"/>
      <c r="C57" s="136" t="s">
        <v>402</v>
      </c>
      <c r="D57" s="133">
        <v>52</v>
      </c>
      <c r="E57" s="554">
        <v>20570</v>
      </c>
      <c r="F57" s="133"/>
      <c r="G57" s="133"/>
      <c r="H57" s="8"/>
      <c r="I57" s="141"/>
      <c r="J57" s="141"/>
    </row>
    <row r="58" spans="2:10">
      <c r="B58" s="7"/>
      <c r="C58" s="136" t="s">
        <v>360</v>
      </c>
      <c r="D58" s="133">
        <v>53</v>
      </c>
      <c r="E58" s="554">
        <v>20250</v>
      </c>
      <c r="F58" s="133"/>
      <c r="G58" s="133"/>
      <c r="H58" s="8"/>
      <c r="I58" s="141"/>
      <c r="J58" s="141"/>
    </row>
    <row r="59" spans="2:10">
      <c r="B59" s="7"/>
      <c r="C59" s="136" t="s">
        <v>387</v>
      </c>
      <c r="D59" s="133">
        <v>54</v>
      </c>
      <c r="E59" s="554">
        <v>20070</v>
      </c>
      <c r="F59" s="133"/>
      <c r="G59" s="133"/>
      <c r="H59" s="8"/>
      <c r="I59" s="141"/>
      <c r="J59" s="141"/>
    </row>
    <row r="60" spans="2:10">
      <c r="B60" s="7"/>
      <c r="C60" s="136" t="s">
        <v>378</v>
      </c>
      <c r="D60" s="133">
        <v>55</v>
      </c>
      <c r="E60" s="554">
        <v>20050</v>
      </c>
      <c r="F60" s="133"/>
      <c r="G60" s="133"/>
      <c r="H60" s="8"/>
      <c r="I60" s="141"/>
      <c r="J60" s="141"/>
    </row>
    <row r="61" spans="2:10">
      <c r="B61" s="7"/>
      <c r="C61" s="136" t="s">
        <v>370</v>
      </c>
      <c r="D61" s="133">
        <v>56</v>
      </c>
      <c r="E61" s="554">
        <v>19975</v>
      </c>
      <c r="F61" s="133"/>
      <c r="G61" s="133"/>
      <c r="H61" s="8"/>
      <c r="I61" s="141"/>
      <c r="J61" s="141"/>
    </row>
    <row r="62" spans="2:10">
      <c r="B62" s="7"/>
      <c r="C62" s="136" t="s">
        <v>334</v>
      </c>
      <c r="D62" s="133">
        <v>57</v>
      </c>
      <c r="E62" s="554">
        <v>19920</v>
      </c>
      <c r="F62" s="133"/>
      <c r="G62" s="133"/>
      <c r="H62" s="8"/>
      <c r="I62" s="141"/>
      <c r="J62" s="141"/>
    </row>
    <row r="63" spans="2:10">
      <c r="B63" s="7"/>
      <c r="C63" s="136" t="s">
        <v>347</v>
      </c>
      <c r="D63" s="133">
        <v>58</v>
      </c>
      <c r="E63" s="554">
        <v>19865</v>
      </c>
      <c r="F63" s="133"/>
      <c r="G63" s="133"/>
      <c r="H63" s="8"/>
      <c r="I63" s="141"/>
      <c r="J63" s="141"/>
    </row>
    <row r="64" spans="2:10">
      <c r="B64" s="7"/>
      <c r="C64" s="136" t="s">
        <v>355</v>
      </c>
      <c r="D64" s="133">
        <v>59</v>
      </c>
      <c r="E64" s="554">
        <v>19550</v>
      </c>
      <c r="F64" s="133"/>
      <c r="G64" s="133"/>
      <c r="H64" s="8"/>
      <c r="I64" s="141"/>
      <c r="J64" s="141"/>
    </row>
    <row r="65" spans="2:10">
      <c r="B65" s="7"/>
      <c r="C65" s="136" t="s">
        <v>331</v>
      </c>
      <c r="D65" s="133">
        <v>60</v>
      </c>
      <c r="E65" s="554">
        <v>19390</v>
      </c>
      <c r="F65" s="133"/>
      <c r="G65" s="200"/>
      <c r="H65" s="8"/>
      <c r="I65" s="141"/>
      <c r="J65" s="141"/>
    </row>
    <row r="66" spans="2:10">
      <c r="B66" s="7"/>
      <c r="C66" s="136" t="s">
        <v>345</v>
      </c>
      <c r="D66" s="133">
        <v>61</v>
      </c>
      <c r="E66" s="554">
        <v>19225</v>
      </c>
      <c r="F66" s="133"/>
      <c r="G66" s="133"/>
      <c r="H66" s="8"/>
      <c r="I66" s="141"/>
      <c r="J66" s="141"/>
    </row>
    <row r="67" spans="2:10">
      <c r="B67" s="7"/>
      <c r="C67" s="136" t="s">
        <v>366</v>
      </c>
      <c r="D67" s="133">
        <v>62</v>
      </c>
      <c r="E67" s="554">
        <v>19185</v>
      </c>
      <c r="F67" s="133">
        <v>6</v>
      </c>
      <c r="G67" s="133"/>
      <c r="H67" s="8"/>
      <c r="I67" s="141"/>
      <c r="J67" s="141"/>
    </row>
    <row r="68" spans="2:10">
      <c r="B68" s="7"/>
      <c r="C68" s="136" t="s">
        <v>327</v>
      </c>
      <c r="D68" s="133">
        <v>63</v>
      </c>
      <c r="E68" s="554">
        <v>19130</v>
      </c>
      <c r="F68" s="133"/>
      <c r="G68" s="133"/>
      <c r="H68" s="8"/>
      <c r="I68" s="141"/>
      <c r="J68" s="141"/>
    </row>
    <row r="69" spans="2:10">
      <c r="B69" s="7"/>
      <c r="C69" s="136" t="s">
        <v>477</v>
      </c>
      <c r="D69" s="133">
        <v>64</v>
      </c>
      <c r="E69" s="554">
        <v>19095</v>
      </c>
      <c r="F69" s="133"/>
      <c r="G69" s="133"/>
      <c r="H69" s="8"/>
      <c r="I69" s="141"/>
      <c r="J69" s="141"/>
    </row>
    <row r="70" spans="2:10">
      <c r="B70" s="7"/>
      <c r="C70" s="136" t="s">
        <v>341</v>
      </c>
      <c r="D70" s="133">
        <v>65</v>
      </c>
      <c r="E70" s="554">
        <v>18890</v>
      </c>
      <c r="F70" s="133"/>
      <c r="G70" s="133"/>
      <c r="H70" s="8"/>
      <c r="I70" s="141"/>
      <c r="J70" s="141"/>
    </row>
    <row r="71" spans="2:10">
      <c r="B71" s="7"/>
      <c r="C71" s="136" t="s">
        <v>326</v>
      </c>
      <c r="D71" s="133">
        <v>66</v>
      </c>
      <c r="E71" s="554">
        <v>18760</v>
      </c>
      <c r="F71" s="443"/>
      <c r="G71" s="443"/>
      <c r="H71" s="8"/>
      <c r="I71" s="141"/>
      <c r="J71" s="141"/>
    </row>
    <row r="72" spans="2:10">
      <c r="B72" s="7"/>
      <c r="C72" s="136" t="s">
        <v>394</v>
      </c>
      <c r="D72" s="133">
        <v>67</v>
      </c>
      <c r="E72" s="554">
        <v>18695</v>
      </c>
      <c r="F72" s="133"/>
      <c r="G72" s="133"/>
      <c r="H72" s="8"/>
      <c r="I72" s="141"/>
      <c r="J72" s="141"/>
    </row>
    <row r="73" spans="2:10">
      <c r="B73" s="7"/>
      <c r="C73" s="136" t="s">
        <v>654</v>
      </c>
      <c r="D73" s="133">
        <v>68</v>
      </c>
      <c r="E73" s="554">
        <v>18655</v>
      </c>
      <c r="F73" s="133"/>
      <c r="G73" s="133"/>
      <c r="H73" s="8"/>
      <c r="I73" s="141"/>
      <c r="J73" s="141"/>
    </row>
    <row r="74" spans="2:10">
      <c r="B74" s="7"/>
      <c r="C74" s="136" t="s">
        <v>373</v>
      </c>
      <c r="D74" s="133">
        <v>69</v>
      </c>
      <c r="E74" s="554">
        <v>18460</v>
      </c>
      <c r="F74" s="133"/>
      <c r="G74" s="133"/>
      <c r="H74" s="8"/>
      <c r="I74" s="141"/>
      <c r="J74" s="141"/>
    </row>
    <row r="75" spans="2:10">
      <c r="B75" s="7"/>
      <c r="C75" s="136" t="s">
        <v>343</v>
      </c>
      <c r="D75" s="133">
        <v>70</v>
      </c>
      <c r="E75" s="554">
        <v>18155</v>
      </c>
      <c r="F75" s="133"/>
      <c r="G75" s="133"/>
      <c r="H75" s="8"/>
      <c r="I75" s="141"/>
      <c r="J75" s="141"/>
    </row>
    <row r="76" spans="2:10">
      <c r="B76" s="7"/>
      <c r="C76" s="136" t="s">
        <v>358</v>
      </c>
      <c r="D76" s="133">
        <v>71</v>
      </c>
      <c r="E76" s="554">
        <v>18110</v>
      </c>
      <c r="F76" s="133"/>
      <c r="G76" s="133"/>
      <c r="H76" s="8"/>
      <c r="I76" s="141"/>
      <c r="J76" s="141"/>
    </row>
    <row r="77" spans="2:10">
      <c r="B77" s="7"/>
      <c r="C77" s="136" t="s">
        <v>329</v>
      </c>
      <c r="D77" s="133">
        <v>72</v>
      </c>
      <c r="E77" s="554">
        <v>18100</v>
      </c>
      <c r="F77" s="133"/>
      <c r="G77" s="133"/>
      <c r="H77" s="8"/>
      <c r="I77" s="141"/>
      <c r="J77" s="141"/>
    </row>
    <row r="78" spans="2:10">
      <c r="B78" s="7"/>
      <c r="C78" s="136" t="s">
        <v>389</v>
      </c>
      <c r="D78" s="133">
        <v>73</v>
      </c>
      <c r="E78" s="554">
        <v>17975</v>
      </c>
      <c r="F78" s="133"/>
      <c r="G78" s="133"/>
      <c r="H78" s="8"/>
      <c r="I78" s="141"/>
      <c r="J78" s="141"/>
    </row>
    <row r="79" spans="2:10">
      <c r="B79" s="7"/>
      <c r="C79" s="136" t="s">
        <v>374</v>
      </c>
      <c r="D79" s="133">
        <v>74</v>
      </c>
      <c r="E79" s="554">
        <v>17960</v>
      </c>
      <c r="F79" s="133"/>
      <c r="G79" s="133"/>
      <c r="H79" s="8"/>
      <c r="I79" s="141"/>
      <c r="J79" s="141"/>
    </row>
    <row r="80" spans="2:10">
      <c r="B80" s="7"/>
      <c r="C80" s="136" t="s">
        <v>351</v>
      </c>
      <c r="D80" s="133">
        <v>75</v>
      </c>
      <c r="E80" s="554">
        <v>17835</v>
      </c>
      <c r="F80" s="133"/>
      <c r="G80" s="133"/>
      <c r="H80" s="8"/>
      <c r="I80" s="141"/>
      <c r="J80" s="141"/>
    </row>
    <row r="81" spans="2:10">
      <c r="B81" s="7"/>
      <c r="C81" s="136" t="s">
        <v>344</v>
      </c>
      <c r="D81" s="133">
        <v>76</v>
      </c>
      <c r="E81" s="554">
        <v>17770</v>
      </c>
      <c r="F81" s="133"/>
      <c r="G81" s="133"/>
      <c r="H81" s="8"/>
      <c r="I81" s="141"/>
      <c r="J81" s="141"/>
    </row>
    <row r="82" spans="2:10">
      <c r="B82" s="7"/>
      <c r="C82" s="136" t="s">
        <v>379</v>
      </c>
      <c r="D82" s="133">
        <v>77</v>
      </c>
      <c r="E82" s="554">
        <v>17595</v>
      </c>
      <c r="F82" s="133"/>
      <c r="G82" s="133"/>
      <c r="H82" s="8"/>
      <c r="I82" s="141"/>
      <c r="J82" s="141"/>
    </row>
    <row r="83" spans="2:10">
      <c r="B83" s="7"/>
      <c r="C83" s="136" t="s">
        <v>352</v>
      </c>
      <c r="D83" s="133">
        <v>78</v>
      </c>
      <c r="E83" s="554">
        <v>17470</v>
      </c>
      <c r="F83" s="133"/>
      <c r="G83" s="133"/>
      <c r="H83" s="8"/>
      <c r="I83" s="141"/>
      <c r="J83" s="141"/>
    </row>
    <row r="84" spans="2:10">
      <c r="B84" s="7"/>
      <c r="C84" s="136" t="s">
        <v>322</v>
      </c>
      <c r="D84" s="133">
        <v>79</v>
      </c>
      <c r="E84" s="554">
        <v>16670</v>
      </c>
      <c r="F84" s="133"/>
      <c r="G84" s="133"/>
      <c r="H84" s="8"/>
      <c r="I84" s="141"/>
      <c r="J84" s="141"/>
    </row>
    <row r="85" spans="2:10">
      <c r="B85" s="7"/>
      <c r="C85" s="136" t="s">
        <v>332</v>
      </c>
      <c r="D85" s="133">
        <v>80</v>
      </c>
      <c r="E85" s="554">
        <v>16565</v>
      </c>
      <c r="F85" s="133"/>
      <c r="G85" s="133"/>
      <c r="H85" s="8"/>
      <c r="I85" s="141"/>
      <c r="J85" s="141"/>
    </row>
    <row r="86" spans="2:10">
      <c r="B86" s="7"/>
      <c r="C86" s="136" t="s">
        <v>372</v>
      </c>
      <c r="D86" s="133">
        <v>81</v>
      </c>
      <c r="E86" s="554">
        <v>16430</v>
      </c>
      <c r="F86" s="133"/>
      <c r="G86" s="133"/>
      <c r="H86" s="8"/>
      <c r="I86" s="141"/>
      <c r="J86" s="141"/>
    </row>
    <row r="87" spans="2:10">
      <c r="B87" s="7"/>
      <c r="C87" s="136" t="s">
        <v>386</v>
      </c>
      <c r="D87" s="133">
        <v>82</v>
      </c>
      <c r="E87" s="554">
        <v>16100</v>
      </c>
      <c r="F87" s="133"/>
      <c r="G87" s="133"/>
      <c r="H87" s="8"/>
      <c r="I87" s="141"/>
      <c r="J87" s="141"/>
    </row>
    <row r="88" spans="2:10">
      <c r="B88" s="7"/>
      <c r="C88" s="136" t="s">
        <v>333</v>
      </c>
      <c r="D88" s="133">
        <v>83</v>
      </c>
      <c r="E88" s="554">
        <v>15575</v>
      </c>
      <c r="F88" s="133"/>
      <c r="G88" s="133"/>
      <c r="H88" s="8"/>
      <c r="I88" s="141"/>
      <c r="J88" s="141"/>
    </row>
    <row r="89" spans="2:10">
      <c r="B89" s="7"/>
      <c r="C89" s="136" t="s">
        <v>381</v>
      </c>
      <c r="D89" s="133">
        <v>84</v>
      </c>
      <c r="E89" s="554">
        <v>15530</v>
      </c>
      <c r="F89" s="133"/>
      <c r="G89" s="133"/>
      <c r="H89" s="8"/>
      <c r="I89" s="141"/>
      <c r="J89" s="141"/>
    </row>
    <row r="90" spans="2:10">
      <c r="B90" s="7"/>
      <c r="C90" s="136" t="s">
        <v>348</v>
      </c>
      <c r="D90" s="133">
        <v>85</v>
      </c>
      <c r="E90" s="554">
        <v>15075</v>
      </c>
      <c r="F90" s="133"/>
      <c r="G90" s="133"/>
      <c r="H90" s="8"/>
      <c r="I90" s="141"/>
      <c r="J90" s="141"/>
    </row>
    <row r="91" spans="2:10">
      <c r="B91" s="7"/>
      <c r="C91" s="136" t="s">
        <v>413</v>
      </c>
      <c r="D91" s="133">
        <v>86</v>
      </c>
      <c r="E91" s="554">
        <v>15045</v>
      </c>
      <c r="F91" s="133"/>
      <c r="G91" s="133"/>
      <c r="H91" s="8"/>
      <c r="I91" s="141"/>
      <c r="J91" s="141"/>
    </row>
    <row r="92" spans="2:10">
      <c r="B92" s="7"/>
      <c r="C92" s="136" t="s">
        <v>655</v>
      </c>
      <c r="D92" s="133">
        <v>87</v>
      </c>
      <c r="E92" s="554">
        <v>14970</v>
      </c>
      <c r="F92" s="133"/>
      <c r="G92" s="133"/>
      <c r="H92" s="8"/>
      <c r="I92" s="141"/>
      <c r="J92" s="141"/>
    </row>
    <row r="93" spans="2:10">
      <c r="B93" s="7"/>
      <c r="C93" s="136" t="s">
        <v>383</v>
      </c>
      <c r="D93" s="133">
        <v>88</v>
      </c>
      <c r="E93" s="554">
        <v>14895</v>
      </c>
      <c r="F93" s="133"/>
      <c r="G93" s="133"/>
      <c r="H93" s="8"/>
      <c r="I93" s="141"/>
      <c r="J93" s="141"/>
    </row>
    <row r="94" spans="2:10">
      <c r="B94" s="7"/>
      <c r="C94" s="136" t="s">
        <v>382</v>
      </c>
      <c r="D94" s="133">
        <v>89</v>
      </c>
      <c r="E94" s="554">
        <v>14700</v>
      </c>
      <c r="F94" s="133"/>
      <c r="G94" s="133"/>
      <c r="H94" s="8"/>
      <c r="I94" s="141"/>
      <c r="J94" s="141"/>
    </row>
    <row r="95" spans="2:10">
      <c r="B95" s="7"/>
      <c r="C95" s="136" t="s">
        <v>744</v>
      </c>
      <c r="D95" s="133">
        <v>90</v>
      </c>
      <c r="E95" s="554">
        <v>14555</v>
      </c>
      <c r="F95" s="133"/>
      <c r="G95" s="133"/>
      <c r="H95" s="8"/>
      <c r="I95" s="141"/>
      <c r="J95" s="141"/>
    </row>
    <row r="96" spans="2:10">
      <c r="B96" s="7"/>
      <c r="C96" s="136" t="s">
        <v>396</v>
      </c>
      <c r="D96" s="133">
        <v>91</v>
      </c>
      <c r="E96" s="554">
        <v>14325</v>
      </c>
      <c r="F96" s="133"/>
      <c r="G96" s="133"/>
      <c r="H96" s="8"/>
      <c r="I96" s="141"/>
      <c r="J96" s="141"/>
    </row>
    <row r="97" spans="2:10">
      <c r="B97" s="7"/>
      <c r="C97" s="136" t="s">
        <v>361</v>
      </c>
      <c r="D97" s="133">
        <v>92</v>
      </c>
      <c r="E97" s="554">
        <v>13435</v>
      </c>
      <c r="F97" s="133"/>
      <c r="G97" s="133"/>
      <c r="H97" s="8"/>
      <c r="I97" s="141"/>
      <c r="J97" s="141"/>
    </row>
    <row r="98" spans="2:10">
      <c r="B98" s="7"/>
      <c r="C98" s="136" t="s">
        <v>405</v>
      </c>
      <c r="D98" s="133">
        <v>93</v>
      </c>
      <c r="E98" s="554">
        <v>13240</v>
      </c>
      <c r="F98" s="133"/>
      <c r="G98" s="133"/>
      <c r="H98" s="8"/>
      <c r="I98" s="141"/>
      <c r="J98" s="141"/>
    </row>
    <row r="99" spans="2:10">
      <c r="B99" s="7"/>
      <c r="C99" s="136" t="s">
        <v>249</v>
      </c>
      <c r="D99" s="133">
        <v>94</v>
      </c>
      <c r="E99" s="554">
        <v>12975</v>
      </c>
      <c r="F99" s="133"/>
      <c r="G99" s="133">
        <v>24</v>
      </c>
      <c r="H99" s="8"/>
      <c r="I99" s="141"/>
      <c r="J99" s="141"/>
    </row>
    <row r="100" spans="2:10">
      <c r="B100" s="7"/>
      <c r="C100" s="136" t="s">
        <v>393</v>
      </c>
      <c r="D100" s="133">
        <v>95</v>
      </c>
      <c r="E100" s="554">
        <v>12620</v>
      </c>
      <c r="F100" s="133"/>
      <c r="G100" s="133"/>
      <c r="H100" s="8"/>
      <c r="I100" s="141"/>
      <c r="J100" s="141"/>
    </row>
    <row r="101" spans="2:10">
      <c r="B101" s="7"/>
      <c r="C101" s="136" t="s">
        <v>368</v>
      </c>
      <c r="D101" s="133">
        <v>96</v>
      </c>
      <c r="E101" s="554">
        <v>12480</v>
      </c>
      <c r="F101" s="133"/>
      <c r="G101" s="133"/>
      <c r="H101" s="8"/>
      <c r="I101" s="141"/>
      <c r="J101" s="141"/>
    </row>
    <row r="102" spans="2:10">
      <c r="B102" s="7"/>
      <c r="C102" s="136" t="s">
        <v>397</v>
      </c>
      <c r="D102" s="133">
        <v>97</v>
      </c>
      <c r="E102" s="554">
        <v>12335</v>
      </c>
      <c r="F102" s="133"/>
      <c r="G102" s="133"/>
      <c r="H102" s="8"/>
      <c r="I102" s="141"/>
      <c r="J102" s="141"/>
    </row>
    <row r="103" spans="2:10">
      <c r="B103" s="7"/>
      <c r="C103" s="136" t="s">
        <v>505</v>
      </c>
      <c r="D103" s="133">
        <v>98</v>
      </c>
      <c r="E103" s="554">
        <v>12235</v>
      </c>
      <c r="F103" s="133"/>
      <c r="G103" s="133"/>
      <c r="H103" s="8"/>
      <c r="I103" s="141"/>
      <c r="J103" s="141"/>
    </row>
    <row r="104" spans="2:10">
      <c r="B104" s="7"/>
      <c r="C104" s="136" t="s">
        <v>371</v>
      </c>
      <c r="D104" s="133">
        <v>99</v>
      </c>
      <c r="E104" s="554">
        <v>11885</v>
      </c>
      <c r="F104" s="133"/>
      <c r="G104" s="133"/>
      <c r="H104" s="8"/>
      <c r="I104" s="141"/>
      <c r="J104" s="141"/>
    </row>
    <row r="105" spans="2:10">
      <c r="B105" s="7"/>
      <c r="C105" s="136" t="s">
        <v>1294</v>
      </c>
      <c r="D105" s="133">
        <v>100</v>
      </c>
      <c r="E105" s="554">
        <v>11820</v>
      </c>
      <c r="F105" s="133"/>
      <c r="G105" s="133"/>
      <c r="H105" s="8"/>
      <c r="I105" s="141"/>
      <c r="J105" s="141"/>
    </row>
    <row r="106" spans="2:10">
      <c r="B106" s="7"/>
      <c r="C106" s="136" t="s">
        <v>362</v>
      </c>
      <c r="D106" s="133">
        <v>101</v>
      </c>
      <c r="E106" s="554">
        <v>11680</v>
      </c>
      <c r="F106" s="133"/>
      <c r="G106" s="133"/>
      <c r="H106" s="8"/>
      <c r="I106" s="141"/>
      <c r="J106" s="141"/>
    </row>
    <row r="107" spans="2:10">
      <c r="B107" s="7"/>
      <c r="C107" s="136" t="s">
        <v>600</v>
      </c>
      <c r="D107" s="133">
        <v>102</v>
      </c>
      <c r="E107" s="554">
        <v>11640</v>
      </c>
      <c r="F107" s="133"/>
      <c r="G107" s="133"/>
      <c r="H107" s="8"/>
      <c r="I107" s="141"/>
      <c r="J107" s="141"/>
    </row>
    <row r="108" spans="2:10">
      <c r="B108" s="7"/>
      <c r="C108" s="136" t="s">
        <v>406</v>
      </c>
      <c r="D108" s="133">
        <v>103</v>
      </c>
      <c r="E108" s="554">
        <v>10995</v>
      </c>
      <c r="F108" s="133"/>
      <c r="G108" s="133"/>
      <c r="H108" s="8"/>
      <c r="I108" s="141"/>
      <c r="J108" s="141"/>
    </row>
    <row r="109" spans="2:10">
      <c r="B109" s="7"/>
      <c r="C109" s="136" t="s">
        <v>390</v>
      </c>
      <c r="D109" s="133">
        <v>104</v>
      </c>
      <c r="E109" s="554">
        <v>10660</v>
      </c>
      <c r="F109" s="133"/>
      <c r="G109" s="133"/>
      <c r="H109" s="8"/>
      <c r="I109" s="141"/>
      <c r="J109" s="141"/>
    </row>
    <row r="110" spans="2:10">
      <c r="B110" s="7"/>
      <c r="C110" s="136" t="s">
        <v>369</v>
      </c>
      <c r="D110" s="133">
        <v>105</v>
      </c>
      <c r="E110" s="554">
        <v>10505</v>
      </c>
      <c r="F110" s="133"/>
      <c r="G110" s="133"/>
      <c r="H110" s="8"/>
      <c r="I110" s="141"/>
      <c r="J110" s="141"/>
    </row>
    <row r="111" spans="2:10">
      <c r="B111" s="7"/>
      <c r="C111" s="136" t="s">
        <v>950</v>
      </c>
      <c r="D111" s="133">
        <v>106</v>
      </c>
      <c r="E111" s="554">
        <v>10070</v>
      </c>
      <c r="F111" s="133"/>
      <c r="G111" s="133"/>
      <c r="H111" s="8"/>
      <c r="I111" s="141"/>
      <c r="J111" s="141"/>
    </row>
    <row r="112" spans="2:10">
      <c r="B112" s="7"/>
      <c r="C112" s="136" t="s">
        <v>401</v>
      </c>
      <c r="D112" s="133">
        <v>107</v>
      </c>
      <c r="E112" s="554">
        <v>10005</v>
      </c>
      <c r="F112" s="133"/>
      <c r="G112" s="133"/>
      <c r="H112" s="8"/>
      <c r="I112" s="141"/>
      <c r="J112" s="141"/>
    </row>
    <row r="113" spans="2:10">
      <c r="B113" s="7"/>
      <c r="C113" s="136" t="s">
        <v>511</v>
      </c>
      <c r="D113" s="133">
        <v>108</v>
      </c>
      <c r="E113" s="554">
        <v>9900</v>
      </c>
      <c r="F113" s="133"/>
      <c r="G113" s="133"/>
      <c r="H113" s="8"/>
      <c r="I113" s="141"/>
      <c r="J113" s="141"/>
    </row>
    <row r="114" spans="2:10">
      <c r="B114" s="7"/>
      <c r="C114" s="136" t="s">
        <v>395</v>
      </c>
      <c r="D114" s="133">
        <v>109</v>
      </c>
      <c r="E114" s="554">
        <v>9880</v>
      </c>
      <c r="F114" s="133"/>
      <c r="G114" s="133"/>
      <c r="H114" s="8"/>
      <c r="I114" s="141"/>
      <c r="J114" s="141"/>
    </row>
    <row r="115" spans="2:10">
      <c r="B115" s="7"/>
      <c r="C115" s="136" t="s">
        <v>391</v>
      </c>
      <c r="D115" s="133">
        <v>110</v>
      </c>
      <c r="E115" s="554">
        <v>9705</v>
      </c>
      <c r="F115" s="133"/>
      <c r="G115" s="133"/>
      <c r="H115" s="8"/>
      <c r="I115" s="141"/>
      <c r="J115" s="141"/>
    </row>
    <row r="116" spans="2:10">
      <c r="B116" s="7"/>
      <c r="C116" s="136" t="s">
        <v>403</v>
      </c>
      <c r="D116" s="133">
        <v>111</v>
      </c>
      <c r="E116" s="554">
        <v>9430</v>
      </c>
      <c r="F116" s="133"/>
      <c r="G116" s="133"/>
      <c r="H116" s="8"/>
      <c r="I116" s="141"/>
      <c r="J116" s="141"/>
    </row>
    <row r="117" spans="2:10">
      <c r="B117" s="7"/>
      <c r="C117" s="136" t="s">
        <v>407</v>
      </c>
      <c r="D117" s="133">
        <v>112</v>
      </c>
      <c r="E117" s="554">
        <v>8280</v>
      </c>
      <c r="F117" s="133"/>
      <c r="G117" s="133"/>
      <c r="H117" s="8"/>
      <c r="I117" s="141"/>
      <c r="J117" s="141"/>
    </row>
    <row r="118" spans="2:10">
      <c r="B118" s="7"/>
      <c r="C118" s="136" t="s">
        <v>398</v>
      </c>
      <c r="D118" s="133">
        <v>113</v>
      </c>
      <c r="E118" s="554">
        <v>8210</v>
      </c>
      <c r="F118" s="133"/>
      <c r="G118" s="133"/>
      <c r="H118" s="8"/>
      <c r="I118" s="141"/>
      <c r="J118" s="141"/>
    </row>
    <row r="119" spans="2:10">
      <c r="B119" s="7"/>
      <c r="C119" s="136" t="s">
        <v>410</v>
      </c>
      <c r="D119" s="133">
        <v>114</v>
      </c>
      <c r="E119" s="554">
        <v>7935</v>
      </c>
      <c r="F119" s="133"/>
      <c r="G119" s="133"/>
      <c r="H119" s="8"/>
      <c r="I119" s="141"/>
      <c r="J119" s="141"/>
    </row>
    <row r="120" spans="2:10">
      <c r="B120" s="7"/>
      <c r="C120" s="136" t="s">
        <v>377</v>
      </c>
      <c r="D120" s="133">
        <v>115</v>
      </c>
      <c r="E120" s="554">
        <v>7845</v>
      </c>
      <c r="F120" s="148"/>
      <c r="G120" s="148"/>
      <c r="H120" s="8"/>
      <c r="I120" s="141"/>
      <c r="J120" s="141"/>
    </row>
    <row r="121" spans="2:10">
      <c r="B121" s="7"/>
      <c r="C121" s="136" t="s">
        <v>408</v>
      </c>
      <c r="D121" s="133">
        <v>116</v>
      </c>
      <c r="E121" s="554">
        <v>7490</v>
      </c>
      <c r="F121" s="133"/>
      <c r="G121" s="133"/>
      <c r="H121" s="8"/>
      <c r="I121" s="141"/>
      <c r="J121" s="141"/>
    </row>
    <row r="122" spans="2:10">
      <c r="B122" s="7"/>
      <c r="C122" s="136" t="s">
        <v>597</v>
      </c>
      <c r="D122" s="133">
        <v>117</v>
      </c>
      <c r="E122" s="554">
        <v>6635</v>
      </c>
      <c r="F122" s="133"/>
      <c r="G122" s="133"/>
      <c r="H122" s="8"/>
      <c r="I122" s="141"/>
      <c r="J122" s="141"/>
    </row>
    <row r="123" spans="2:10">
      <c r="B123" s="7"/>
      <c r="C123" s="136" t="s">
        <v>773</v>
      </c>
      <c r="D123" s="133">
        <v>118</v>
      </c>
      <c r="E123" s="554">
        <v>6295</v>
      </c>
      <c r="F123" s="133"/>
      <c r="G123" s="133"/>
      <c r="H123" s="8"/>
      <c r="I123" s="141"/>
      <c r="J123" s="141"/>
    </row>
    <row r="124" spans="2:10">
      <c r="B124" s="7"/>
      <c r="C124" s="136" t="s">
        <v>414</v>
      </c>
      <c r="D124" s="133">
        <v>119</v>
      </c>
      <c r="E124" s="554">
        <v>6250</v>
      </c>
      <c r="F124" s="133"/>
      <c r="G124" s="133"/>
      <c r="H124" s="8"/>
      <c r="I124" s="141"/>
      <c r="J124" s="141"/>
    </row>
    <row r="125" spans="2:10">
      <c r="B125" s="7"/>
      <c r="C125" s="136" t="s">
        <v>411</v>
      </c>
      <c r="D125" s="133">
        <v>120</v>
      </c>
      <c r="E125" s="554">
        <v>5985</v>
      </c>
      <c r="F125" s="133"/>
      <c r="G125" s="133"/>
      <c r="H125" s="8"/>
      <c r="I125" s="141"/>
      <c r="J125" s="141"/>
    </row>
    <row r="126" spans="2:10">
      <c r="B126" s="7"/>
      <c r="C126" s="136" t="s">
        <v>652</v>
      </c>
      <c r="D126" s="133">
        <v>121</v>
      </c>
      <c r="E126" s="554">
        <v>5895</v>
      </c>
      <c r="F126" s="133"/>
      <c r="G126" s="133"/>
      <c r="H126" s="8"/>
      <c r="I126" s="141"/>
      <c r="J126" s="141"/>
    </row>
    <row r="127" spans="2:10">
      <c r="B127" s="7"/>
      <c r="C127" s="136" t="s">
        <v>404</v>
      </c>
      <c r="D127" s="133">
        <v>122</v>
      </c>
      <c r="E127" s="554">
        <v>5640</v>
      </c>
      <c r="F127" s="133"/>
      <c r="G127" s="133"/>
      <c r="H127" s="8"/>
      <c r="I127" s="141"/>
      <c r="J127" s="141"/>
    </row>
    <row r="128" spans="2:10">
      <c r="B128" s="7"/>
      <c r="C128" s="136" t="s">
        <v>354</v>
      </c>
      <c r="D128" s="133">
        <v>123</v>
      </c>
      <c r="E128" s="554">
        <v>5400</v>
      </c>
      <c r="F128" s="133"/>
      <c r="G128" s="133"/>
      <c r="H128" s="8"/>
      <c r="I128" s="141"/>
      <c r="J128" s="141"/>
    </row>
    <row r="129" spans="2:10">
      <c r="B129" s="7"/>
      <c r="C129" s="136" t="s">
        <v>598</v>
      </c>
      <c r="D129" s="133">
        <v>124</v>
      </c>
      <c r="E129" s="554">
        <v>5275</v>
      </c>
      <c r="F129" s="133"/>
      <c r="G129" s="133"/>
      <c r="H129" s="8"/>
      <c r="I129" s="141"/>
      <c r="J129" s="141"/>
    </row>
    <row r="130" spans="2:10">
      <c r="B130" s="7"/>
      <c r="C130" s="136" t="s">
        <v>409</v>
      </c>
      <c r="D130" s="133">
        <v>125</v>
      </c>
      <c r="E130" s="554">
        <v>5170</v>
      </c>
      <c r="F130" s="136"/>
      <c r="G130" s="136"/>
      <c r="H130" s="8"/>
      <c r="I130" s="141"/>
      <c r="J130" s="141"/>
    </row>
    <row r="131" spans="2:10">
      <c r="B131" s="7"/>
      <c r="C131" s="808" t="s">
        <v>546</v>
      </c>
      <c r="D131" s="809">
        <v>126</v>
      </c>
      <c r="E131" s="810">
        <v>4825</v>
      </c>
      <c r="F131" s="628">
        <v>7</v>
      </c>
      <c r="G131" s="628"/>
      <c r="H131" s="8"/>
      <c r="I131" s="141"/>
      <c r="J131" s="141"/>
    </row>
    <row r="132" spans="2:10">
      <c r="B132" s="7"/>
      <c r="C132" s="136" t="s">
        <v>670</v>
      </c>
      <c r="D132" s="133">
        <v>127</v>
      </c>
      <c r="E132" s="554">
        <v>4790</v>
      </c>
      <c r="F132" s="133"/>
      <c r="G132" s="133"/>
      <c r="H132" s="8"/>
      <c r="I132" s="141"/>
      <c r="J132" s="141"/>
    </row>
    <row r="133" spans="2:10">
      <c r="B133" s="7"/>
      <c r="C133" s="136" t="s">
        <v>365</v>
      </c>
      <c r="D133" s="133">
        <v>128</v>
      </c>
      <c r="E133" s="554">
        <v>4290</v>
      </c>
      <c r="F133" s="133"/>
      <c r="G133" s="133"/>
      <c r="H133" s="8"/>
      <c r="I133" s="141"/>
      <c r="J133" s="141"/>
    </row>
    <row r="134" spans="2:10">
      <c r="B134" s="7"/>
      <c r="C134" s="136" t="s">
        <v>599</v>
      </c>
      <c r="D134" s="133">
        <v>129</v>
      </c>
      <c r="E134" s="554">
        <v>3725</v>
      </c>
      <c r="F134" s="133"/>
      <c r="G134" s="133"/>
      <c r="H134" s="8"/>
      <c r="I134" s="141"/>
      <c r="J134" s="141"/>
    </row>
    <row r="135" spans="2:10">
      <c r="B135" s="7"/>
      <c r="C135" s="136" t="s">
        <v>423</v>
      </c>
      <c r="D135" s="133">
        <v>130</v>
      </c>
      <c r="E135" s="554">
        <v>3430</v>
      </c>
      <c r="F135" s="133"/>
      <c r="G135" s="133"/>
      <c r="H135" s="8"/>
      <c r="I135" s="141"/>
      <c r="J135" s="141"/>
    </row>
    <row r="136" spans="2:10">
      <c r="B136" s="7"/>
      <c r="C136" s="136" t="s">
        <v>625</v>
      </c>
      <c r="D136" s="133">
        <v>131</v>
      </c>
      <c r="E136" s="554">
        <v>2890</v>
      </c>
      <c r="F136" s="133"/>
      <c r="G136" s="133"/>
      <c r="H136" s="8"/>
      <c r="I136" s="141"/>
      <c r="J136" s="141"/>
    </row>
    <row r="137" spans="2:10">
      <c r="B137" s="7"/>
      <c r="C137" s="136" t="s">
        <v>624</v>
      </c>
      <c r="D137" s="133">
        <v>132</v>
      </c>
      <c r="E137" s="554">
        <v>2760</v>
      </c>
      <c r="F137" s="133"/>
      <c r="G137" s="133"/>
      <c r="H137" s="8"/>
      <c r="I137" s="141"/>
      <c r="J137" s="141"/>
    </row>
    <row r="138" spans="2:10">
      <c r="B138" s="7"/>
      <c r="C138" s="136" t="s">
        <v>602</v>
      </c>
      <c r="D138" s="133">
        <v>133</v>
      </c>
      <c r="E138" s="554">
        <v>2760</v>
      </c>
      <c r="F138" s="133"/>
      <c r="G138" s="133"/>
      <c r="H138" s="8"/>
      <c r="I138" s="141"/>
      <c r="J138" s="141"/>
    </row>
    <row r="139" spans="2:10">
      <c r="B139" s="7"/>
      <c r="C139" s="136" t="s">
        <v>399</v>
      </c>
      <c r="D139" s="133">
        <v>134</v>
      </c>
      <c r="E139" s="554">
        <v>2590</v>
      </c>
      <c r="F139" s="133"/>
      <c r="G139" s="133"/>
      <c r="H139" s="8"/>
      <c r="I139" s="141"/>
      <c r="J139" s="141"/>
    </row>
    <row r="140" spans="2:10">
      <c r="B140" s="7"/>
      <c r="C140" s="136" t="s">
        <v>971</v>
      </c>
      <c r="D140" s="133">
        <v>135</v>
      </c>
      <c r="E140" s="554">
        <v>2585</v>
      </c>
      <c r="F140" s="133"/>
      <c r="G140" s="133"/>
      <c r="H140" s="8"/>
      <c r="I140" s="141"/>
      <c r="J140" s="141"/>
    </row>
    <row r="141" spans="2:10">
      <c r="B141" s="7"/>
      <c r="C141" s="136" t="s">
        <v>415</v>
      </c>
      <c r="D141" s="133">
        <v>136</v>
      </c>
      <c r="E141" s="554">
        <v>2575</v>
      </c>
      <c r="F141" s="133"/>
      <c r="G141" s="133"/>
      <c r="H141" s="8"/>
      <c r="I141" s="141"/>
      <c r="J141" s="141"/>
    </row>
    <row r="142" spans="2:10">
      <c r="B142" s="7"/>
      <c r="C142" s="136" t="s">
        <v>416</v>
      </c>
      <c r="D142" s="133">
        <v>137</v>
      </c>
      <c r="E142" s="554">
        <v>2440</v>
      </c>
      <c r="F142" s="133"/>
      <c r="G142" s="133"/>
      <c r="H142" s="8"/>
      <c r="I142" s="141"/>
      <c r="J142" s="141"/>
    </row>
    <row r="143" spans="2:10">
      <c r="B143" s="7"/>
      <c r="C143" s="136" t="s">
        <v>385</v>
      </c>
      <c r="D143" s="133">
        <v>138</v>
      </c>
      <c r="E143" s="554">
        <v>2390</v>
      </c>
      <c r="F143" s="133"/>
      <c r="G143" s="133"/>
      <c r="H143" s="8"/>
      <c r="I143" s="141"/>
      <c r="J143" s="141"/>
    </row>
    <row r="144" spans="2:10">
      <c r="B144" s="7"/>
      <c r="C144" s="136" t="s">
        <v>601</v>
      </c>
      <c r="D144" s="133">
        <v>139</v>
      </c>
      <c r="E144" s="554">
        <v>2370</v>
      </c>
      <c r="F144" s="267"/>
      <c r="G144" s="267"/>
      <c r="H144" s="8"/>
      <c r="I144" s="141"/>
      <c r="J144" s="141"/>
    </row>
    <row r="145" spans="2:10">
      <c r="B145" s="7"/>
      <c r="C145" s="136" t="s">
        <v>996</v>
      </c>
      <c r="D145" s="133">
        <v>140</v>
      </c>
      <c r="E145" s="554">
        <v>2355</v>
      </c>
      <c r="F145" s="133"/>
      <c r="G145" s="133"/>
      <c r="H145" s="8"/>
      <c r="I145" s="141"/>
      <c r="J145" s="141"/>
    </row>
    <row r="146" spans="2:10">
      <c r="B146" s="7"/>
      <c r="C146" s="136" t="s">
        <v>935</v>
      </c>
      <c r="D146" s="133">
        <v>141</v>
      </c>
      <c r="E146" s="554">
        <v>2340</v>
      </c>
      <c r="F146" s="133"/>
      <c r="G146" s="133"/>
      <c r="H146" s="8"/>
      <c r="I146" s="141"/>
      <c r="J146" s="141"/>
    </row>
    <row r="147" spans="2:10">
      <c r="B147" s="7"/>
      <c r="C147" s="136" t="s">
        <v>596</v>
      </c>
      <c r="D147" s="133">
        <v>142</v>
      </c>
      <c r="E147" s="554">
        <v>1700</v>
      </c>
      <c r="F147" s="133"/>
      <c r="G147" s="133"/>
      <c r="H147" s="8"/>
      <c r="I147" s="141"/>
      <c r="J147" s="141"/>
    </row>
    <row r="148" spans="2:10">
      <c r="B148" s="7"/>
      <c r="C148" s="136" t="s">
        <v>1135</v>
      </c>
      <c r="D148" s="133">
        <v>143</v>
      </c>
      <c r="E148" s="554">
        <v>1540</v>
      </c>
      <c r="F148" s="133"/>
      <c r="G148" s="133"/>
      <c r="H148" s="8"/>
      <c r="I148" s="141"/>
      <c r="J148" s="141"/>
    </row>
    <row r="149" spans="2:10">
      <c r="B149" s="7"/>
      <c r="C149" s="136" t="s">
        <v>417</v>
      </c>
      <c r="D149" s="133">
        <v>144</v>
      </c>
      <c r="E149" s="554">
        <v>1340</v>
      </c>
      <c r="F149" s="133"/>
      <c r="G149" s="133"/>
      <c r="H149" s="8"/>
      <c r="I149" s="141"/>
      <c r="J149" s="141"/>
    </row>
    <row r="150" spans="2:10">
      <c r="B150" s="7"/>
      <c r="C150" s="136" t="s">
        <v>428</v>
      </c>
      <c r="D150" s="133">
        <v>145</v>
      </c>
      <c r="E150" s="554">
        <v>1325</v>
      </c>
      <c r="F150" s="133"/>
      <c r="G150" s="133"/>
      <c r="H150" s="8"/>
      <c r="I150" s="141"/>
      <c r="J150" s="141"/>
    </row>
    <row r="151" spans="2:10">
      <c r="B151" s="7"/>
      <c r="C151" s="136" t="s">
        <v>425</v>
      </c>
      <c r="D151" s="133">
        <v>146</v>
      </c>
      <c r="E151" s="554">
        <v>1245</v>
      </c>
      <c r="F151" s="133"/>
      <c r="G151" s="133"/>
      <c r="H151" s="8"/>
      <c r="I151" s="141"/>
      <c r="J151" s="141"/>
    </row>
    <row r="152" spans="2:10">
      <c r="B152" s="7"/>
      <c r="C152" s="136" t="s">
        <v>610</v>
      </c>
      <c r="D152" s="133">
        <v>147</v>
      </c>
      <c r="E152" s="554">
        <v>1240</v>
      </c>
      <c r="F152" s="133"/>
      <c r="G152" s="133"/>
      <c r="H152" s="8"/>
      <c r="I152" s="141"/>
      <c r="J152" s="141"/>
    </row>
    <row r="153" spans="2:10">
      <c r="B153" s="7"/>
      <c r="C153" s="136" t="s">
        <v>380</v>
      </c>
      <c r="D153" s="133">
        <v>148</v>
      </c>
      <c r="E153" s="554">
        <v>1125</v>
      </c>
      <c r="F153" s="133"/>
      <c r="G153" s="133"/>
      <c r="H153" s="8"/>
      <c r="I153" s="141"/>
      <c r="J153" s="141"/>
    </row>
    <row r="154" spans="2:10">
      <c r="B154" s="7"/>
      <c r="C154" s="136" t="s">
        <v>420</v>
      </c>
      <c r="D154" s="133">
        <v>149</v>
      </c>
      <c r="E154" s="554">
        <v>1105</v>
      </c>
      <c r="F154" s="522"/>
      <c r="G154" s="522"/>
      <c r="H154" s="8"/>
      <c r="I154" s="141"/>
      <c r="J154" s="141"/>
    </row>
    <row r="155" spans="2:10">
      <c r="B155" s="7"/>
      <c r="C155" s="136" t="s">
        <v>426</v>
      </c>
      <c r="D155" s="133">
        <v>150</v>
      </c>
      <c r="E155" s="554">
        <v>1105</v>
      </c>
      <c r="F155" s="133"/>
      <c r="G155" s="133"/>
      <c r="H155" s="8"/>
      <c r="I155" s="141"/>
      <c r="J155" s="141"/>
    </row>
    <row r="156" spans="2:10">
      <c r="B156" s="7"/>
      <c r="C156" s="136" t="s">
        <v>745</v>
      </c>
      <c r="D156" s="133">
        <v>151</v>
      </c>
      <c r="E156" s="554">
        <v>1105</v>
      </c>
      <c r="F156" s="133"/>
      <c r="G156" s="133"/>
      <c r="H156" s="8"/>
      <c r="I156" s="141"/>
      <c r="J156" s="141"/>
    </row>
    <row r="157" spans="2:10">
      <c r="B157" s="7"/>
      <c r="C157" s="136" t="s">
        <v>665</v>
      </c>
      <c r="D157" s="133">
        <v>152</v>
      </c>
      <c r="E157" s="554">
        <v>1085</v>
      </c>
      <c r="F157" s="133"/>
      <c r="G157" s="133"/>
      <c r="H157" s="8"/>
      <c r="I157" s="141"/>
      <c r="J157" s="141"/>
    </row>
    <row r="158" spans="2:10">
      <c r="B158" s="7"/>
      <c r="C158" s="136" t="s">
        <v>1444</v>
      </c>
      <c r="D158" s="133">
        <v>153</v>
      </c>
      <c r="E158" s="554">
        <v>1060</v>
      </c>
      <c r="F158" s="133"/>
      <c r="G158" s="133"/>
      <c r="H158" s="8"/>
      <c r="I158" s="141"/>
      <c r="J158" s="141"/>
    </row>
    <row r="159" spans="2:10">
      <c r="B159" s="7"/>
      <c r="C159" s="136" t="s">
        <v>429</v>
      </c>
      <c r="D159" s="133">
        <v>154</v>
      </c>
      <c r="E159" s="554">
        <v>1040</v>
      </c>
      <c r="F159" s="133"/>
      <c r="G159" s="133"/>
      <c r="H159" s="8"/>
      <c r="I159" s="141"/>
      <c r="J159" s="141"/>
    </row>
    <row r="160" spans="2:10">
      <c r="B160" s="7"/>
      <c r="C160" s="136" t="s">
        <v>951</v>
      </c>
      <c r="D160" s="133">
        <v>155</v>
      </c>
      <c r="E160" s="554">
        <v>1035</v>
      </c>
      <c r="F160" s="133"/>
      <c r="G160" s="133"/>
      <c r="H160" s="8"/>
      <c r="I160" s="141"/>
      <c r="J160" s="141"/>
    </row>
    <row r="161" spans="2:10">
      <c r="B161" s="7"/>
      <c r="C161" s="136" t="s">
        <v>418</v>
      </c>
      <c r="D161" s="133">
        <v>156</v>
      </c>
      <c r="E161" s="554">
        <v>995</v>
      </c>
      <c r="F161" s="133"/>
      <c r="G161" s="133"/>
      <c r="H161" s="8"/>
      <c r="I161" s="141"/>
      <c r="J161" s="141"/>
    </row>
    <row r="162" spans="2:10">
      <c r="B162" s="7"/>
      <c r="C162" s="136" t="s">
        <v>430</v>
      </c>
      <c r="D162" s="133">
        <v>157</v>
      </c>
      <c r="E162" s="554">
        <v>990</v>
      </c>
      <c r="F162" s="133"/>
      <c r="G162" s="133"/>
      <c r="H162" s="8"/>
      <c r="I162" s="141"/>
      <c r="J162" s="141"/>
    </row>
    <row r="163" spans="2:10">
      <c r="B163" s="7"/>
      <c r="C163" s="136" t="s">
        <v>937</v>
      </c>
      <c r="D163" s="133">
        <v>158</v>
      </c>
      <c r="E163" s="554">
        <v>910</v>
      </c>
      <c r="F163" s="133"/>
      <c r="G163" s="133"/>
      <c r="H163" s="8"/>
      <c r="I163" s="141"/>
      <c r="J163" s="141"/>
    </row>
    <row r="164" spans="2:10">
      <c r="B164" s="7"/>
      <c r="C164" s="136" t="s">
        <v>422</v>
      </c>
      <c r="D164" s="133">
        <v>159</v>
      </c>
      <c r="E164" s="554">
        <v>870</v>
      </c>
      <c r="F164" s="133"/>
      <c r="G164" s="133"/>
      <c r="H164" s="8"/>
      <c r="I164" s="141"/>
      <c r="J164" s="141"/>
    </row>
    <row r="165" spans="2:10">
      <c r="B165" s="7"/>
      <c r="C165" s="136" t="s">
        <v>765</v>
      </c>
      <c r="D165" s="133">
        <v>160</v>
      </c>
      <c r="E165" s="554">
        <v>830</v>
      </c>
      <c r="F165" s="133"/>
      <c r="G165" s="133"/>
      <c r="H165" s="8"/>
      <c r="I165" s="141"/>
      <c r="J165" s="141"/>
    </row>
    <row r="166" spans="2:10">
      <c r="B166" s="7"/>
      <c r="C166" s="136" t="s">
        <v>419</v>
      </c>
      <c r="D166" s="133">
        <v>161</v>
      </c>
      <c r="E166" s="554">
        <v>790</v>
      </c>
      <c r="F166" s="133"/>
      <c r="G166" s="133"/>
      <c r="H166" s="8"/>
      <c r="I166" s="141"/>
      <c r="J166" s="141"/>
    </row>
    <row r="167" spans="2:10">
      <c r="B167" s="7"/>
      <c r="C167" s="136" t="s">
        <v>427</v>
      </c>
      <c r="D167" s="133">
        <v>162</v>
      </c>
      <c r="E167" s="554">
        <v>600</v>
      </c>
      <c r="F167" s="133"/>
      <c r="G167" s="133"/>
      <c r="H167" s="8"/>
      <c r="I167" s="141"/>
      <c r="J167" s="141"/>
    </row>
    <row r="168" spans="2:10">
      <c r="B168" s="7"/>
      <c r="C168" s="136" t="s">
        <v>662</v>
      </c>
      <c r="D168" s="133">
        <v>163</v>
      </c>
      <c r="E168" s="554">
        <v>555</v>
      </c>
      <c r="F168" s="133"/>
      <c r="G168" s="133"/>
      <c r="H168" s="8"/>
      <c r="I168" s="141"/>
      <c r="J168" s="141"/>
    </row>
    <row r="169" spans="2:10">
      <c r="B169" s="7"/>
      <c r="C169" s="136" t="s">
        <v>936</v>
      </c>
      <c r="D169" s="133">
        <v>164</v>
      </c>
      <c r="E169" s="554">
        <v>475</v>
      </c>
      <c r="F169" s="133"/>
      <c r="G169" s="133"/>
      <c r="H169" s="8"/>
      <c r="I169" s="141"/>
      <c r="J169" s="141"/>
    </row>
    <row r="170" spans="2:10">
      <c r="B170" s="7"/>
      <c r="C170" s="136" t="s">
        <v>1074</v>
      </c>
      <c r="D170" s="133">
        <v>165</v>
      </c>
      <c r="E170" s="554">
        <v>380</v>
      </c>
      <c r="F170" s="133"/>
      <c r="G170" s="133"/>
      <c r="H170" s="8"/>
      <c r="I170" s="141"/>
      <c r="J170" s="141"/>
    </row>
    <row r="171" spans="2:10">
      <c r="B171" s="7"/>
      <c r="C171" s="136" t="s">
        <v>392</v>
      </c>
      <c r="D171" s="133">
        <v>166</v>
      </c>
      <c r="E171" s="554">
        <v>365</v>
      </c>
      <c r="F171" s="133"/>
      <c r="G171" s="133"/>
      <c r="H171" s="8"/>
      <c r="I171" s="141"/>
      <c r="J171" s="141"/>
    </row>
    <row r="172" spans="2:10">
      <c r="B172" s="7"/>
      <c r="C172" s="136" t="s">
        <v>651</v>
      </c>
      <c r="D172" s="133">
        <v>167</v>
      </c>
      <c r="E172" s="554">
        <v>270</v>
      </c>
      <c r="F172" s="133"/>
      <c r="G172" s="133"/>
      <c r="H172" s="8"/>
      <c r="I172" s="141"/>
      <c r="J172" s="141"/>
    </row>
    <row r="173" spans="2:13">
      <c r="B173" s="7"/>
      <c r="C173" s="136" t="s">
        <v>998</v>
      </c>
      <c r="D173" s="133">
        <v>168</v>
      </c>
      <c r="E173" s="554">
        <v>195</v>
      </c>
      <c r="F173" s="133"/>
      <c r="G173" s="133"/>
      <c r="H173" s="8"/>
      <c r="I173" s="141"/>
      <c r="J173" s="141"/>
      <c r="K173" s="821"/>
      <c r="L173" s="822"/>
      <c r="M173" s="823"/>
    </row>
    <row r="174" spans="2:13">
      <c r="B174" s="7"/>
      <c r="C174" s="136" t="s">
        <v>939</v>
      </c>
      <c r="D174" s="133">
        <v>169</v>
      </c>
      <c r="E174" s="554">
        <v>180</v>
      </c>
      <c r="F174" s="133"/>
      <c r="G174" s="133"/>
      <c r="H174" s="8"/>
      <c r="I174" s="141"/>
      <c r="J174" s="141"/>
      <c r="K174" s="821"/>
      <c r="L174" s="822"/>
      <c r="M174" s="823"/>
    </row>
    <row r="175" spans="2:13">
      <c r="B175" s="7"/>
      <c r="C175" s="136" t="s">
        <v>938</v>
      </c>
      <c r="D175" s="133">
        <v>170</v>
      </c>
      <c r="E175" s="554">
        <v>50</v>
      </c>
      <c r="F175" s="133" t="s">
        <v>1259</v>
      </c>
      <c r="G175" s="133"/>
      <c r="H175" s="8"/>
      <c r="I175" s="141"/>
      <c r="J175" s="141"/>
      <c r="K175" s="824"/>
      <c r="L175" s="825"/>
      <c r="M175" s="825"/>
    </row>
    <row r="176" spans="2:8">
      <c r="B176" s="7"/>
      <c r="H176" s="8"/>
    </row>
    <row r="177" spans="2:8">
      <c r="B177" s="7"/>
      <c r="C177" s="81" t="s">
        <v>551</v>
      </c>
      <c r="H177" s="8"/>
    </row>
    <row r="178" spans="2:8">
      <c r="B178" s="7"/>
      <c r="C178" s="24" t="s">
        <v>1454</v>
      </c>
      <c r="H178" s="8"/>
    </row>
    <row r="179" spans="2:8" ht="17.25" thickBot="1">
      <c r="B179" s="9"/>
      <c r="C179" s="221" t="s">
        <v>1449</v>
      </c>
      <c r="D179" s="12"/>
      <c r="E179" s="12"/>
      <c r="F179" s="219"/>
      <c r="G179" s="219"/>
      <c r="H179" s="10"/>
    </row>
    <row r="181" spans="3:7">
      <c r="C181" s="26" t="s">
        <v>84</v>
      </c>
      <c r="D181" s="26"/>
      <c r="E181" s="26"/>
      <c r="F181" s="279"/>
      <c r="G181" s="279"/>
    </row>
    <row r="182" spans="3:7">
      <c r="C182" s="27" t="s">
        <v>95</v>
      </c>
      <c r="D182" s="27"/>
      <c r="E182" s="27"/>
      <c r="F182" s="218"/>
      <c r="G182" s="218"/>
    </row>
    <row r="183" spans="3:7">
      <c r="C183" s="27" t="s">
        <v>96</v>
      </c>
      <c r="D183" s="27"/>
      <c r="E183" s="27"/>
      <c r="F183" s="218"/>
      <c r="G183" s="218"/>
    </row>
    <row r="184" spans="3:7">
      <c r="C184" s="27" t="s">
        <v>97</v>
      </c>
      <c r="D184" s="27"/>
      <c r="E184" s="27"/>
      <c r="F184" s="218"/>
      <c r="G184" s="218"/>
    </row>
    <row r="185" spans="3:7">
      <c r="C185" s="27" t="s">
        <v>98</v>
      </c>
      <c r="D185" s="27"/>
      <c r="E185" s="27"/>
      <c r="F185" s="218"/>
      <c r="G185" s="218"/>
    </row>
    <row r="186" spans="3:7">
      <c r="C186" s="27" t="s">
        <v>99</v>
      </c>
      <c r="D186" s="27"/>
      <c r="E186" s="27"/>
      <c r="F186" s="218"/>
      <c r="G186" s="218"/>
    </row>
    <row r="187" spans="3:7">
      <c r="C187" s="27" t="s">
        <v>100</v>
      </c>
      <c r="D187" s="27"/>
      <c r="E187" s="27"/>
      <c r="F187" s="218"/>
      <c r="G187" s="218"/>
    </row>
    <row r="188" spans="3:7">
      <c r="C188" s="27" t="s">
        <v>101</v>
      </c>
      <c r="D188" s="27"/>
      <c r="E188" s="27"/>
      <c r="F188" s="218"/>
      <c r="G188" s="218"/>
    </row>
    <row r="189" spans="3:7">
      <c r="C189" s="27" t="s">
        <v>102</v>
      </c>
      <c r="D189" s="27"/>
      <c r="E189" s="27"/>
      <c r="F189" s="218"/>
      <c r="G189" s="218"/>
    </row>
    <row r="190" spans="2:7">
      <c r="B190" s="27"/>
      <c r="C190" s="27"/>
      <c r="D190" s="27"/>
      <c r="E190" s="27"/>
      <c r="F190" s="218"/>
      <c r="G190" s="218"/>
    </row>
    <row r="191" spans="3:7">
      <c r="C191" s="27" t="s">
        <v>978</v>
      </c>
      <c r="D191" s="27"/>
      <c r="E191" s="27"/>
      <c r="F191" s="218"/>
      <c r="G191" s="218"/>
    </row>
    <row r="192" spans="2:7">
      <c r="B192" s="27"/>
      <c r="C192" s="27"/>
      <c r="D192" s="27"/>
      <c r="E192" s="27"/>
      <c r="F192" s="218"/>
      <c r="G192" s="218"/>
    </row>
    <row r="193" spans="3:7">
      <c r="C193" s="26" t="s">
        <v>103</v>
      </c>
      <c r="D193" s="26"/>
      <c r="E193" s="26"/>
      <c r="F193" s="279"/>
      <c r="G193" s="279"/>
    </row>
    <row r="194" spans="3:7">
      <c r="C194" s="27" t="s">
        <v>104</v>
      </c>
      <c r="D194" s="27"/>
      <c r="E194" s="27"/>
      <c r="F194" s="218"/>
      <c r="G194" s="218"/>
    </row>
    <row r="195" spans="3:7">
      <c r="C195" s="27" t="s">
        <v>105</v>
      </c>
      <c r="D195" s="26"/>
      <c r="E195" s="26"/>
      <c r="F195" s="279"/>
      <c r="G195" s="279"/>
    </row>
    <row r="196" spans="2:7">
      <c r="B196" s="27"/>
      <c r="C196" s="27"/>
      <c r="D196" s="27"/>
      <c r="E196" s="27"/>
      <c r="F196" s="218"/>
      <c r="G196" s="218"/>
    </row>
    <row r="197" spans="3:7">
      <c r="C197" s="26" t="s">
        <v>85</v>
      </c>
      <c r="D197" s="26"/>
      <c r="E197" s="26"/>
      <c r="F197" s="279"/>
      <c r="G197" s="279"/>
    </row>
    <row r="198" spans="3:7">
      <c r="C198" s="27" t="s">
        <v>106</v>
      </c>
      <c r="D198" s="27"/>
      <c r="E198" s="27"/>
      <c r="F198" s="218"/>
      <c r="G198" s="218"/>
    </row>
    <row r="199" spans="3:7">
      <c r="C199" s="27" t="s">
        <v>107</v>
      </c>
      <c r="D199" s="27"/>
      <c r="E199" s="27"/>
      <c r="F199" s="218"/>
      <c r="G199" s="218"/>
    </row>
    <row r="200" spans="3:7">
      <c r="C200" s="27" t="s">
        <v>108</v>
      </c>
      <c r="D200" s="27"/>
      <c r="E200" s="27"/>
      <c r="F200" s="218"/>
      <c r="G200" s="218"/>
    </row>
    <row r="201" spans="3:7">
      <c r="C201" s="27" t="s">
        <v>109</v>
      </c>
      <c r="D201" s="27"/>
      <c r="E201" s="27"/>
      <c r="F201" s="218"/>
      <c r="G201" s="218"/>
    </row>
    <row r="202" spans="3:7">
      <c r="C202" s="27"/>
      <c r="D202" s="27"/>
      <c r="E202" s="27"/>
      <c r="F202" s="218"/>
      <c r="G202" s="218"/>
    </row>
    <row r="203" spans="3:7">
      <c r="C203" s="27" t="s">
        <v>110</v>
      </c>
      <c r="D203" s="27"/>
      <c r="E203" s="27"/>
      <c r="F203" s="218"/>
      <c r="G203" s="218"/>
    </row>
    <row r="204" spans="3:7">
      <c r="C204" s="27" t="s">
        <v>111</v>
      </c>
      <c r="D204" s="27"/>
      <c r="E204" s="27"/>
      <c r="F204" s="218"/>
      <c r="G204" s="218"/>
    </row>
    <row r="205" spans="3:7">
      <c r="C205" s="27" t="s">
        <v>112</v>
      </c>
      <c r="D205" s="27"/>
      <c r="E205" s="27"/>
      <c r="F205" s="218"/>
      <c r="G205" s="218"/>
    </row>
    <row r="206" spans="3:7">
      <c r="C206" s="27" t="s">
        <v>113</v>
      </c>
      <c r="D206" s="27"/>
      <c r="E206" s="27"/>
      <c r="F206" s="218"/>
      <c r="G206" s="218"/>
    </row>
    <row r="207" spans="3:7">
      <c r="C207" s="27" t="s">
        <v>114</v>
      </c>
      <c r="D207" s="27"/>
      <c r="E207" s="27"/>
      <c r="F207" s="218"/>
      <c r="G207" s="218"/>
    </row>
    <row r="208" spans="4:7">
      <c r="D208" s="27"/>
      <c r="E208" s="27"/>
      <c r="F208" s="218"/>
      <c r="G208" s="218"/>
    </row>
    <row r="209" spans="3:7">
      <c r="C209" s="27" t="s">
        <v>86</v>
      </c>
      <c r="D209" s="27"/>
      <c r="E209" s="27"/>
      <c r="F209" s="218"/>
      <c r="G209" s="218"/>
    </row>
    <row r="210" spans="3:7">
      <c r="C210" s="27" t="s">
        <v>87</v>
      </c>
      <c r="D210" s="27"/>
      <c r="E210" s="27"/>
      <c r="F210" s="218"/>
      <c r="G210" s="218"/>
    </row>
    <row r="211" spans="3:7">
      <c r="C211" s="27" t="s">
        <v>88</v>
      </c>
      <c r="D211" s="27"/>
      <c r="E211" s="27"/>
      <c r="F211" s="218"/>
      <c r="G211" s="218"/>
    </row>
    <row r="212" spans="3:7">
      <c r="C212" s="27" t="s">
        <v>89</v>
      </c>
      <c r="D212" s="27"/>
      <c r="E212" s="27"/>
      <c r="F212" s="218"/>
      <c r="G212" s="218"/>
    </row>
    <row r="213" spans="3:7">
      <c r="C213" s="27" t="s">
        <v>90</v>
      </c>
      <c r="D213" s="27"/>
      <c r="E213" s="27"/>
      <c r="F213" s="218"/>
      <c r="G213" s="218"/>
    </row>
    <row r="214" spans="3:7">
      <c r="C214" s="27" t="s">
        <v>91</v>
      </c>
      <c r="D214" s="27"/>
      <c r="E214" s="27"/>
      <c r="F214" s="218"/>
      <c r="G214" s="218"/>
    </row>
    <row r="215" spans="3:7">
      <c r="C215" s="27" t="s">
        <v>92</v>
      </c>
      <c r="D215" s="27"/>
      <c r="E215" s="27"/>
      <c r="F215" s="218"/>
      <c r="G215" s="218"/>
    </row>
    <row r="216" spans="3:7">
      <c r="C216" s="27" t="s">
        <v>93</v>
      </c>
      <c r="D216" s="27"/>
      <c r="E216" s="27"/>
      <c r="F216" s="218"/>
      <c r="G216" s="218"/>
    </row>
    <row r="217" spans="3:7">
      <c r="C217" s="27" t="s">
        <v>94</v>
      </c>
      <c r="D217" s="27"/>
      <c r="E217" s="27"/>
      <c r="F217" s="218"/>
      <c r="G217" s="218"/>
    </row>
    <row r="218" spans="3:7">
      <c r="C218" s="27"/>
      <c r="D218" s="27"/>
      <c r="E218" s="27"/>
      <c r="F218" s="218"/>
      <c r="G218" s="218"/>
    </row>
    <row r="219" spans="3:7">
      <c r="C219" s="27" t="s">
        <v>115</v>
      </c>
      <c r="D219" s="27"/>
      <c r="E219" s="27"/>
      <c r="F219" s="218"/>
      <c r="G219" s="218"/>
    </row>
    <row r="220" spans="2:7">
      <c r="B220" s="27"/>
      <c r="C220" s="27" t="s">
        <v>116</v>
      </c>
      <c r="D220" s="27"/>
      <c r="E220" s="27"/>
      <c r="F220" s="218"/>
      <c r="G220" s="218"/>
    </row>
  </sheetData>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9">
    <tabColor theme="9" tint="0.79998168889431442"/>
    <pageSetUpPr fitToPage="1"/>
  </sheetPr>
  <dimension ref="A1:N220"/>
  <sheetViews>
    <sheetView topLeftCell="A1" zoomScale="80" view="normal" workbookViewId="0">
      <pane ySplit="5" topLeftCell="A6" activePane="bottomLeft" state="frozen"/>
      <selection pane="bottomLeft" activeCell="C27" sqref="C27"/>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5" width="17.41796875" style="2" customWidth="1"/>
    <col min="6" max="6" width="14.7109375" style="2" customWidth="1"/>
    <col min="7" max="8" width="16.41796875" style="51" customWidth="1"/>
    <col min="9" max="9" width="2.7109375" style="1" customWidth="1"/>
    <col min="10" max="16384" width="9.27734375" style="1" customWidth="1"/>
  </cols>
  <sheetData>
    <row r="1" spans="4:4" ht="15" customHeight="1" thickBot="1">
      <c r="D1" s="66"/>
    </row>
    <row r="2" spans="2:9">
      <c r="B2" s="4"/>
      <c r="C2" s="5"/>
      <c r="D2" s="11"/>
      <c r="E2" s="11"/>
      <c r="F2" s="11"/>
      <c r="G2" s="85"/>
      <c r="H2" s="85"/>
      <c r="I2" s="6"/>
    </row>
    <row r="3" spans="2:9" s="141" customFormat="1">
      <c r="B3" s="216"/>
      <c r="C3" s="213" t="s">
        <v>1455</v>
      </c>
      <c r="D3" s="185"/>
      <c r="E3" s="185"/>
      <c r="F3" s="185"/>
      <c r="G3" s="255"/>
      <c r="H3" s="255"/>
      <c r="I3" s="214"/>
    </row>
    <row r="4" spans="2:9" s="141" customFormat="1" ht="39">
      <c r="B4" s="216"/>
      <c r="C4" s="435" t="s">
        <v>772</v>
      </c>
      <c r="D4" s="185"/>
      <c r="E4" s="185"/>
      <c r="F4" s="222" t="s">
        <v>605</v>
      </c>
      <c r="G4" s="255"/>
      <c r="H4" s="255"/>
      <c r="I4" s="214"/>
    </row>
    <row r="5" spans="2:9" s="141" customFormat="1" ht="53.45" customHeight="1">
      <c r="B5" s="216"/>
      <c r="C5" s="223" t="s">
        <v>222</v>
      </c>
      <c r="D5" s="217" t="s">
        <v>1554</v>
      </c>
      <c r="E5" s="224" t="s">
        <v>1555</v>
      </c>
      <c r="F5" s="224" t="s">
        <v>1556</v>
      </c>
      <c r="G5" s="820" t="s">
        <v>1584</v>
      </c>
      <c r="H5" s="820" t="s">
        <v>1582</v>
      </c>
      <c r="I5" s="214"/>
    </row>
    <row r="6" spans="2:9" s="141" customFormat="1">
      <c r="B6" s="216"/>
      <c r="C6" s="136" t="s">
        <v>428</v>
      </c>
      <c r="D6" s="283">
        <v>1</v>
      </c>
      <c r="E6" s="467">
        <v>1070</v>
      </c>
      <c r="F6" s="444">
        <v>0.8075471698113208</v>
      </c>
      <c r="G6" s="143"/>
      <c r="H6" s="143"/>
      <c r="I6" s="214"/>
    </row>
    <row r="7" spans="2:9" s="141" customFormat="1">
      <c r="B7" s="216"/>
      <c r="C7" s="136" t="s">
        <v>765</v>
      </c>
      <c r="D7" s="283">
        <v>2</v>
      </c>
      <c r="E7" s="467">
        <v>670</v>
      </c>
      <c r="F7" s="444">
        <v>0.80722891566265065</v>
      </c>
      <c r="G7" s="143"/>
      <c r="H7" s="143"/>
      <c r="I7" s="214"/>
    </row>
    <row r="8" spans="2:9" s="141" customFormat="1">
      <c r="B8" s="216"/>
      <c r="C8" s="136" t="s">
        <v>399</v>
      </c>
      <c r="D8" s="283">
        <v>3</v>
      </c>
      <c r="E8" s="467">
        <v>2080</v>
      </c>
      <c r="F8" s="444">
        <v>0.803088803088803</v>
      </c>
      <c r="G8" s="143"/>
      <c r="H8" s="143"/>
      <c r="I8" s="214"/>
    </row>
    <row r="9" spans="2:9" s="141" customFormat="1">
      <c r="B9" s="216"/>
      <c r="C9" s="136" t="s">
        <v>427</v>
      </c>
      <c r="D9" s="283">
        <v>4</v>
      </c>
      <c r="E9" s="467">
        <v>485</v>
      </c>
      <c r="F9" s="444">
        <v>0.80165289256198347</v>
      </c>
      <c r="G9" s="143"/>
      <c r="H9" s="143"/>
      <c r="I9" s="214"/>
    </row>
    <row r="10" spans="2:9" s="141" customFormat="1">
      <c r="B10" s="216"/>
      <c r="C10" s="136" t="s">
        <v>414</v>
      </c>
      <c r="D10" s="283">
        <v>5</v>
      </c>
      <c r="E10" s="467">
        <v>4860</v>
      </c>
      <c r="F10" s="444">
        <v>0.7776</v>
      </c>
      <c r="G10" s="143"/>
      <c r="H10" s="143"/>
      <c r="I10" s="214"/>
    </row>
    <row r="11" spans="2:9" s="141" customFormat="1">
      <c r="B11" s="216"/>
      <c r="C11" s="136" t="s">
        <v>624</v>
      </c>
      <c r="D11" s="283">
        <v>6</v>
      </c>
      <c r="E11" s="467">
        <v>2110</v>
      </c>
      <c r="F11" s="444">
        <v>0.7631103074141049</v>
      </c>
      <c r="G11" s="143"/>
      <c r="H11" s="143"/>
      <c r="I11" s="214"/>
    </row>
    <row r="12" spans="2:9" s="141" customFormat="1">
      <c r="B12" s="216"/>
      <c r="C12" s="136" t="s">
        <v>601</v>
      </c>
      <c r="D12" s="283">
        <v>7</v>
      </c>
      <c r="E12" s="467">
        <v>1800</v>
      </c>
      <c r="F12" s="444">
        <v>0.7610993657505285</v>
      </c>
      <c r="G12" s="143"/>
      <c r="H12" s="143"/>
      <c r="I12" s="214"/>
    </row>
    <row r="13" spans="2:9" s="141" customFormat="1">
      <c r="B13" s="216"/>
      <c r="C13" s="136" t="s">
        <v>335</v>
      </c>
      <c r="D13" s="283">
        <v>8</v>
      </c>
      <c r="E13" s="467">
        <v>16955</v>
      </c>
      <c r="F13" s="444">
        <v>0.75523385300668155</v>
      </c>
      <c r="G13" s="143"/>
      <c r="H13" s="143"/>
      <c r="I13" s="214"/>
    </row>
    <row r="14" spans="2:9" s="141" customFormat="1">
      <c r="B14" s="216"/>
      <c r="C14" s="136" t="s">
        <v>935</v>
      </c>
      <c r="D14" s="283">
        <v>9</v>
      </c>
      <c r="E14" s="467">
        <v>1760</v>
      </c>
      <c r="F14" s="444">
        <v>0.75213675213675213</v>
      </c>
      <c r="G14" s="143"/>
      <c r="H14" s="143"/>
      <c r="I14" s="214"/>
    </row>
    <row r="15" spans="2:9" s="141" customFormat="1">
      <c r="B15" s="216"/>
      <c r="C15" s="136" t="s">
        <v>1444</v>
      </c>
      <c r="D15" s="283">
        <v>10</v>
      </c>
      <c r="E15" s="467">
        <v>790</v>
      </c>
      <c r="F15" s="444">
        <v>0.74528301886792447</v>
      </c>
      <c r="G15" s="143"/>
      <c r="H15" s="143"/>
      <c r="I15" s="214"/>
    </row>
    <row r="16" spans="2:9" s="141" customFormat="1">
      <c r="B16" s="216"/>
      <c r="C16" s="136" t="s">
        <v>511</v>
      </c>
      <c r="D16" s="283">
        <v>11</v>
      </c>
      <c r="E16" s="467">
        <v>7245</v>
      </c>
      <c r="F16" s="444">
        <v>0.73181818181818181</v>
      </c>
      <c r="G16" s="143"/>
      <c r="H16" s="143"/>
      <c r="I16" s="214"/>
    </row>
    <row r="17" spans="2:9" s="141" customFormat="1">
      <c r="B17" s="216"/>
      <c r="C17" s="136" t="s">
        <v>429</v>
      </c>
      <c r="D17" s="283">
        <v>12</v>
      </c>
      <c r="E17" s="467">
        <v>755</v>
      </c>
      <c r="F17" s="444">
        <v>0.72596153846153844</v>
      </c>
      <c r="G17" s="143"/>
      <c r="H17" s="143"/>
      <c r="I17" s="214"/>
    </row>
    <row r="18" spans="2:9" s="141" customFormat="1">
      <c r="B18" s="216"/>
      <c r="C18" s="136" t="s">
        <v>380</v>
      </c>
      <c r="D18" s="145">
        <v>13</v>
      </c>
      <c r="E18" s="467">
        <v>805</v>
      </c>
      <c r="F18" s="444">
        <v>0.71238938053097345</v>
      </c>
      <c r="G18" s="143"/>
      <c r="H18" s="143"/>
      <c r="I18" s="214"/>
    </row>
    <row r="19" spans="2:14">
      <c r="B19" s="7"/>
      <c r="C19" s="245" t="s">
        <v>651</v>
      </c>
      <c r="D19" s="145">
        <v>14</v>
      </c>
      <c r="E19" s="226">
        <v>190</v>
      </c>
      <c r="F19" s="414">
        <v>0.70370370370370372</v>
      </c>
      <c r="G19" s="266"/>
      <c r="H19" s="266"/>
      <c r="I19" s="8"/>
      <c r="J19" s="141"/>
      <c r="K19" s="141"/>
      <c r="N19" s="141"/>
    </row>
    <row r="20" spans="2:14">
      <c r="B20" s="7"/>
      <c r="C20" s="245" t="s">
        <v>382</v>
      </c>
      <c r="D20" s="145">
        <v>15</v>
      </c>
      <c r="E20" s="226">
        <v>10335</v>
      </c>
      <c r="F20" s="414">
        <v>0.70306122448979591</v>
      </c>
      <c r="G20" s="266"/>
      <c r="H20" s="266"/>
      <c r="I20" s="8"/>
      <c r="J20" s="141"/>
      <c r="K20" s="141"/>
      <c r="N20" s="141"/>
    </row>
    <row r="21" spans="2:11">
      <c r="B21" s="7"/>
      <c r="C21" s="245" t="s">
        <v>599</v>
      </c>
      <c r="D21" s="145">
        <v>16</v>
      </c>
      <c r="E21" s="226">
        <v>2620</v>
      </c>
      <c r="F21" s="414">
        <v>0.7024128686327078</v>
      </c>
      <c r="G21" s="266"/>
      <c r="H21" s="266"/>
      <c r="I21" s="8"/>
      <c r="J21" s="141"/>
      <c r="K21" s="141"/>
    </row>
    <row r="22" spans="2:11">
      <c r="B22" s="7"/>
      <c r="C22" s="245" t="s">
        <v>426</v>
      </c>
      <c r="D22" s="145">
        <v>17</v>
      </c>
      <c r="E22" s="226">
        <v>775</v>
      </c>
      <c r="F22" s="414">
        <v>0.70135746606334837</v>
      </c>
      <c r="G22" s="266"/>
      <c r="H22" s="266"/>
      <c r="I22" s="8"/>
      <c r="J22" s="141"/>
      <c r="K22" s="141"/>
    </row>
    <row r="23" spans="2:11">
      <c r="B23" s="7"/>
      <c r="C23" s="245" t="s">
        <v>415</v>
      </c>
      <c r="D23" s="145">
        <v>18</v>
      </c>
      <c r="E23" s="226">
        <v>1805</v>
      </c>
      <c r="F23" s="414">
        <v>0.70097087378640777</v>
      </c>
      <c r="G23" s="266"/>
      <c r="H23" s="266"/>
      <c r="I23" s="8"/>
      <c r="J23" s="141"/>
      <c r="K23" s="141"/>
    </row>
    <row r="24" spans="2:11">
      <c r="B24" s="7"/>
      <c r="C24" s="245" t="s">
        <v>996</v>
      </c>
      <c r="D24" s="145">
        <v>19</v>
      </c>
      <c r="E24" s="226">
        <v>1650</v>
      </c>
      <c r="F24" s="414">
        <v>0.69915254237288138</v>
      </c>
      <c r="G24" s="266"/>
      <c r="H24" s="266"/>
      <c r="I24" s="8"/>
      <c r="J24" s="141"/>
      <c r="K24" s="141"/>
    </row>
    <row r="25" spans="2:11">
      <c r="B25" s="7"/>
      <c r="C25" s="245" t="s">
        <v>392</v>
      </c>
      <c r="D25" s="145">
        <v>20</v>
      </c>
      <c r="E25" s="226">
        <v>250</v>
      </c>
      <c r="F25" s="414">
        <v>0.69444444444444442</v>
      </c>
      <c r="G25" s="266"/>
      <c r="H25" s="266"/>
      <c r="I25" s="8"/>
      <c r="J25" s="141"/>
      <c r="K25" s="141"/>
    </row>
    <row r="26" spans="2:11">
      <c r="B26" s="7"/>
      <c r="C26" s="245" t="s">
        <v>665</v>
      </c>
      <c r="D26" s="145">
        <v>21</v>
      </c>
      <c r="E26" s="226">
        <v>750</v>
      </c>
      <c r="F26" s="414">
        <v>0.69124423963133641</v>
      </c>
      <c r="G26" s="266"/>
      <c r="H26" s="266"/>
      <c r="I26" s="8"/>
      <c r="J26" s="141"/>
      <c r="K26" s="141"/>
    </row>
    <row r="27" spans="2:11">
      <c r="B27" s="7"/>
      <c r="C27" s="253" t="s">
        <v>546</v>
      </c>
      <c r="D27" s="150">
        <v>22</v>
      </c>
      <c r="E27" s="229">
        <v>3335</v>
      </c>
      <c r="F27" s="416">
        <v>0.69119170984455958</v>
      </c>
      <c r="G27" s="269">
        <v>1</v>
      </c>
      <c r="H27" s="269"/>
      <c r="I27" s="8"/>
      <c r="J27" s="141"/>
      <c r="K27" s="141"/>
    </row>
    <row r="28" spans="2:11">
      <c r="B28" s="7"/>
      <c r="C28" s="245" t="s">
        <v>395</v>
      </c>
      <c r="D28" s="145">
        <v>23</v>
      </c>
      <c r="E28" s="226">
        <v>6740</v>
      </c>
      <c r="F28" s="414">
        <v>0.6825316455696202</v>
      </c>
      <c r="G28" s="268"/>
      <c r="H28" s="268"/>
      <c r="I28" s="8"/>
      <c r="J28" s="141"/>
      <c r="K28" s="141"/>
    </row>
    <row r="29" spans="2:11">
      <c r="B29" s="7"/>
      <c r="C29" s="245" t="s">
        <v>416</v>
      </c>
      <c r="D29" s="145">
        <v>24</v>
      </c>
      <c r="E29" s="226">
        <v>1665</v>
      </c>
      <c r="F29" s="414">
        <v>0.68098159509202449</v>
      </c>
      <c r="G29" s="266"/>
      <c r="H29" s="266"/>
      <c r="I29" s="8"/>
      <c r="J29" s="141"/>
      <c r="K29" s="141"/>
    </row>
    <row r="30" spans="2:11">
      <c r="B30" s="7"/>
      <c r="C30" s="245" t="s">
        <v>396</v>
      </c>
      <c r="D30" s="145">
        <v>25</v>
      </c>
      <c r="E30" s="226">
        <v>9550</v>
      </c>
      <c r="F30" s="414">
        <v>0.66666666666666663</v>
      </c>
      <c r="G30" s="266"/>
      <c r="H30" s="266"/>
      <c r="I30" s="8"/>
      <c r="J30" s="141"/>
      <c r="K30" s="141"/>
    </row>
    <row r="31" spans="2:11">
      <c r="B31" s="7"/>
      <c r="C31" s="245" t="s">
        <v>407</v>
      </c>
      <c r="D31" s="145">
        <v>26</v>
      </c>
      <c r="E31" s="226">
        <v>5515</v>
      </c>
      <c r="F31" s="414">
        <v>0.66606280193236711</v>
      </c>
      <c r="G31" s="266"/>
      <c r="H31" s="266"/>
      <c r="I31" s="8"/>
      <c r="J31" s="141"/>
      <c r="K31" s="141"/>
    </row>
    <row r="32" spans="2:11">
      <c r="B32" s="7"/>
      <c r="C32" s="245" t="s">
        <v>417</v>
      </c>
      <c r="D32" s="145">
        <v>27</v>
      </c>
      <c r="E32" s="226">
        <v>890</v>
      </c>
      <c r="F32" s="414">
        <v>0.66171003717472121</v>
      </c>
      <c r="G32" s="266"/>
      <c r="H32" s="266"/>
      <c r="I32" s="8"/>
      <c r="J32" s="141"/>
      <c r="K32" s="141"/>
    </row>
    <row r="33" spans="2:11">
      <c r="B33" s="7"/>
      <c r="C33" s="245" t="s">
        <v>360</v>
      </c>
      <c r="D33" s="145">
        <v>28</v>
      </c>
      <c r="E33" s="226">
        <v>13320</v>
      </c>
      <c r="F33" s="414">
        <v>0.65777777777777779</v>
      </c>
      <c r="G33" s="200"/>
      <c r="H33" s="200"/>
      <c r="I33" s="8"/>
      <c r="J33" s="141"/>
      <c r="K33" s="141"/>
    </row>
    <row r="34" spans="2:11">
      <c r="B34" s="7"/>
      <c r="C34" s="245" t="s">
        <v>409</v>
      </c>
      <c r="D34" s="145">
        <v>29</v>
      </c>
      <c r="E34" s="226">
        <v>3370</v>
      </c>
      <c r="F34" s="414">
        <v>0.65183752417794971</v>
      </c>
      <c r="G34" s="268"/>
      <c r="H34" s="268"/>
      <c r="I34" s="8"/>
      <c r="J34" s="141"/>
      <c r="K34" s="141"/>
    </row>
    <row r="35" spans="2:11">
      <c r="B35" s="7"/>
      <c r="C35" s="245" t="s">
        <v>329</v>
      </c>
      <c r="D35" s="145">
        <v>30</v>
      </c>
      <c r="E35" s="226">
        <v>11760</v>
      </c>
      <c r="F35" s="414">
        <v>0.6499032882011605</v>
      </c>
      <c r="G35" s="266"/>
      <c r="H35" s="266"/>
      <c r="I35" s="8"/>
      <c r="J35" s="141"/>
      <c r="K35" s="141"/>
    </row>
    <row r="36" spans="2:11">
      <c r="B36" s="7"/>
      <c r="C36" s="245" t="s">
        <v>361</v>
      </c>
      <c r="D36" s="145">
        <v>31</v>
      </c>
      <c r="E36" s="226">
        <v>8715</v>
      </c>
      <c r="F36" s="414">
        <v>0.64867882396724974</v>
      </c>
      <c r="G36" s="266"/>
      <c r="H36" s="266"/>
      <c r="I36" s="8"/>
      <c r="J36" s="141"/>
      <c r="K36" s="141"/>
    </row>
    <row r="37" spans="2:11">
      <c r="B37" s="7"/>
      <c r="C37" s="245" t="s">
        <v>602</v>
      </c>
      <c r="D37" s="145">
        <v>32</v>
      </c>
      <c r="E37" s="226">
        <v>1780</v>
      </c>
      <c r="F37" s="414">
        <v>0.644927536231884</v>
      </c>
      <c r="G37" s="266"/>
      <c r="H37" s="266"/>
      <c r="I37" s="8"/>
      <c r="J37" s="141"/>
      <c r="K37" s="141"/>
    </row>
    <row r="38" spans="2:11">
      <c r="B38" s="7"/>
      <c r="C38" s="245" t="s">
        <v>401</v>
      </c>
      <c r="D38" s="145">
        <v>33</v>
      </c>
      <c r="E38" s="226">
        <v>6395</v>
      </c>
      <c r="F38" s="414">
        <v>0.63918040979510249</v>
      </c>
      <c r="G38" s="266"/>
      <c r="H38" s="266"/>
      <c r="I38" s="8"/>
      <c r="J38" s="141"/>
      <c r="K38" s="141"/>
    </row>
    <row r="39" spans="2:11">
      <c r="B39" s="7"/>
      <c r="C39" s="245" t="s">
        <v>240</v>
      </c>
      <c r="D39" s="145">
        <v>34</v>
      </c>
      <c r="E39" s="226">
        <v>26455</v>
      </c>
      <c r="F39" s="414">
        <v>0.63762352374066045</v>
      </c>
      <c r="G39" s="266">
        <v>2</v>
      </c>
      <c r="H39" s="266">
        <v>1</v>
      </c>
      <c r="I39" s="8"/>
      <c r="J39" s="141"/>
      <c r="K39" s="141"/>
    </row>
    <row r="40" spans="2:11">
      <c r="B40" s="7"/>
      <c r="C40" s="245" t="s">
        <v>411</v>
      </c>
      <c r="D40" s="145">
        <v>35</v>
      </c>
      <c r="E40" s="226">
        <v>3805</v>
      </c>
      <c r="F40" s="414">
        <v>0.63575605680868841</v>
      </c>
      <c r="G40" s="266"/>
      <c r="H40" s="266"/>
      <c r="I40" s="8"/>
      <c r="J40" s="141"/>
      <c r="K40" s="141"/>
    </row>
    <row r="41" spans="2:11">
      <c r="B41" s="7"/>
      <c r="C41" s="245" t="s">
        <v>353</v>
      </c>
      <c r="D41" s="145">
        <v>36</v>
      </c>
      <c r="E41" s="226">
        <v>19250</v>
      </c>
      <c r="F41" s="414">
        <v>0.63552327500825356</v>
      </c>
      <c r="G41" s="266"/>
      <c r="H41" s="266"/>
      <c r="I41" s="8"/>
      <c r="J41" s="141"/>
      <c r="K41" s="141"/>
    </row>
    <row r="42" spans="2:11">
      <c r="B42" s="7"/>
      <c r="C42" s="245" t="s">
        <v>391</v>
      </c>
      <c r="D42" s="145">
        <v>37</v>
      </c>
      <c r="E42" s="226">
        <v>6165</v>
      </c>
      <c r="F42" s="414">
        <v>0.63491246138002055</v>
      </c>
      <c r="G42" s="266"/>
      <c r="H42" s="266"/>
      <c r="I42" s="8"/>
      <c r="J42" s="141"/>
      <c r="K42" s="141"/>
    </row>
    <row r="43" spans="2:11">
      <c r="B43" s="7"/>
      <c r="C43" s="245" t="s">
        <v>321</v>
      </c>
      <c r="D43" s="145">
        <v>38</v>
      </c>
      <c r="E43" s="226">
        <v>96125</v>
      </c>
      <c r="F43" s="414">
        <v>0.6330677028451</v>
      </c>
      <c r="G43" s="266"/>
      <c r="H43" s="266"/>
      <c r="I43" s="8"/>
      <c r="J43" s="141"/>
      <c r="K43" s="141"/>
    </row>
    <row r="44" spans="2:11">
      <c r="B44" s="7"/>
      <c r="C44" s="250" t="s">
        <v>773</v>
      </c>
      <c r="D44" s="260">
        <v>39</v>
      </c>
      <c r="E44" s="261">
        <v>3985</v>
      </c>
      <c r="F44" s="415">
        <v>0.6330420969023034</v>
      </c>
      <c r="G44" s="339"/>
      <c r="H44" s="339"/>
      <c r="I44" s="8"/>
      <c r="J44" s="141"/>
      <c r="K44" s="141"/>
    </row>
    <row r="45" spans="2:11">
      <c r="B45" s="7"/>
      <c r="C45" s="245" t="s">
        <v>596</v>
      </c>
      <c r="D45" s="145">
        <v>40</v>
      </c>
      <c r="E45" s="226">
        <v>1075</v>
      </c>
      <c r="F45" s="414">
        <v>0.63235294117647056</v>
      </c>
      <c r="G45" s="266"/>
      <c r="H45" s="266"/>
      <c r="I45" s="8"/>
      <c r="J45" s="141"/>
      <c r="K45" s="141"/>
    </row>
    <row r="46" spans="2:11">
      <c r="B46" s="7"/>
      <c r="C46" s="245" t="s">
        <v>404</v>
      </c>
      <c r="D46" s="145">
        <v>41</v>
      </c>
      <c r="E46" s="226">
        <v>3565</v>
      </c>
      <c r="F46" s="414">
        <v>0.63209219858156029</v>
      </c>
      <c r="G46" s="266"/>
      <c r="H46" s="266"/>
      <c r="I46" s="8"/>
      <c r="J46" s="141"/>
      <c r="K46" s="141"/>
    </row>
    <row r="47" spans="2:11">
      <c r="B47" s="7"/>
      <c r="C47" s="245" t="s">
        <v>386</v>
      </c>
      <c r="D47" s="145">
        <v>42</v>
      </c>
      <c r="E47" s="226">
        <v>10095</v>
      </c>
      <c r="F47" s="414">
        <v>0.62682396771189075</v>
      </c>
      <c r="G47" s="200"/>
      <c r="H47" s="200"/>
      <c r="I47" s="8"/>
      <c r="J47" s="141"/>
      <c r="K47" s="141"/>
    </row>
    <row r="48" spans="2:11">
      <c r="B48" s="7"/>
      <c r="C48" s="245" t="s">
        <v>387</v>
      </c>
      <c r="D48" s="145">
        <v>43</v>
      </c>
      <c r="E48" s="226">
        <v>12545</v>
      </c>
      <c r="F48" s="414">
        <v>0.62506228201295466</v>
      </c>
      <c r="G48" s="266"/>
      <c r="H48" s="266"/>
      <c r="I48" s="8"/>
      <c r="J48" s="141"/>
      <c r="K48" s="141"/>
    </row>
    <row r="49" spans="2:11">
      <c r="B49" s="7"/>
      <c r="C49" s="245" t="s">
        <v>505</v>
      </c>
      <c r="D49" s="145">
        <v>44</v>
      </c>
      <c r="E49" s="226">
        <v>7620</v>
      </c>
      <c r="F49" s="414">
        <v>0.62305805396565817</v>
      </c>
      <c r="G49" s="266"/>
      <c r="H49" s="266"/>
      <c r="I49" s="8"/>
      <c r="J49" s="141"/>
      <c r="K49" s="141"/>
    </row>
    <row r="50" spans="2:11">
      <c r="B50" s="7"/>
      <c r="C50" s="245" t="s">
        <v>406</v>
      </c>
      <c r="D50" s="145">
        <v>45</v>
      </c>
      <c r="E50" s="226">
        <v>6820</v>
      </c>
      <c r="F50" s="414">
        <v>0.62028194633924516</v>
      </c>
      <c r="G50" s="266"/>
      <c r="H50" s="266"/>
      <c r="I50" s="8"/>
      <c r="J50" s="141"/>
      <c r="K50" s="141"/>
    </row>
    <row r="51" spans="2:11">
      <c r="B51" s="7"/>
      <c r="C51" s="245" t="s">
        <v>175</v>
      </c>
      <c r="D51" s="145">
        <v>46</v>
      </c>
      <c r="E51" s="226">
        <v>25550</v>
      </c>
      <c r="F51" s="414">
        <v>0.61946902654867253</v>
      </c>
      <c r="G51" s="266"/>
      <c r="H51" s="266">
        <v>2</v>
      </c>
      <c r="I51" s="8"/>
      <c r="J51" s="141"/>
      <c r="K51" s="141"/>
    </row>
    <row r="52" spans="2:11">
      <c r="B52" s="7"/>
      <c r="C52" s="245" t="s">
        <v>356</v>
      </c>
      <c r="D52" s="145">
        <v>47</v>
      </c>
      <c r="E52" s="226">
        <v>21775</v>
      </c>
      <c r="F52" s="414">
        <v>0.61869583747691437</v>
      </c>
      <c r="G52" s="266"/>
      <c r="H52" s="266"/>
      <c r="I52" s="8"/>
      <c r="J52" s="141"/>
      <c r="K52" s="141"/>
    </row>
    <row r="53" spans="2:11">
      <c r="B53" s="7"/>
      <c r="C53" s="245" t="s">
        <v>477</v>
      </c>
      <c r="D53" s="145">
        <v>48</v>
      </c>
      <c r="E53" s="226">
        <v>11800</v>
      </c>
      <c r="F53" s="414">
        <v>0.61796281749149</v>
      </c>
      <c r="G53" s="266"/>
      <c r="H53" s="266"/>
      <c r="I53" s="8"/>
      <c r="J53" s="141"/>
      <c r="K53" s="141"/>
    </row>
    <row r="54" spans="2:11">
      <c r="B54" s="7"/>
      <c r="C54" s="245" t="s">
        <v>351</v>
      </c>
      <c r="D54" s="145">
        <v>49</v>
      </c>
      <c r="E54" s="226">
        <v>11015</v>
      </c>
      <c r="F54" s="414">
        <v>0.6176058312307261</v>
      </c>
      <c r="G54" s="266"/>
      <c r="H54" s="266"/>
      <c r="I54" s="8"/>
      <c r="J54" s="141"/>
      <c r="K54" s="141"/>
    </row>
    <row r="55" spans="2:11">
      <c r="B55" s="7"/>
      <c r="C55" s="245" t="s">
        <v>403</v>
      </c>
      <c r="D55" s="145">
        <v>50</v>
      </c>
      <c r="E55" s="226">
        <v>5820</v>
      </c>
      <c r="F55" s="414">
        <v>0.61717921527041353</v>
      </c>
      <c r="G55" s="266"/>
      <c r="H55" s="266"/>
      <c r="I55" s="8"/>
      <c r="J55" s="141"/>
      <c r="K55" s="141"/>
    </row>
    <row r="56" spans="2:11">
      <c r="B56" s="7"/>
      <c r="C56" s="245" t="s">
        <v>375</v>
      </c>
      <c r="D56" s="145">
        <v>51</v>
      </c>
      <c r="E56" s="226">
        <v>12920</v>
      </c>
      <c r="F56" s="414">
        <v>0.616559293724648</v>
      </c>
      <c r="G56" s="266"/>
      <c r="H56" s="266"/>
      <c r="I56" s="8"/>
      <c r="J56" s="141"/>
      <c r="K56" s="141"/>
    </row>
    <row r="57" spans="2:11">
      <c r="B57" s="7"/>
      <c r="C57" s="245" t="s">
        <v>410</v>
      </c>
      <c r="D57" s="145">
        <v>52</v>
      </c>
      <c r="E57" s="226">
        <v>4875</v>
      </c>
      <c r="F57" s="414">
        <v>0.61436672967863892</v>
      </c>
      <c r="G57" s="266"/>
      <c r="H57" s="266"/>
      <c r="I57" s="8"/>
      <c r="J57" s="141"/>
      <c r="K57" s="141"/>
    </row>
    <row r="58" spans="2:11">
      <c r="B58" s="7"/>
      <c r="C58" s="245" t="s">
        <v>383</v>
      </c>
      <c r="D58" s="145">
        <v>53</v>
      </c>
      <c r="E58" s="226">
        <v>9130</v>
      </c>
      <c r="F58" s="414">
        <v>0.6129573682443773</v>
      </c>
      <c r="G58" s="266"/>
      <c r="H58" s="266"/>
      <c r="I58" s="8"/>
      <c r="J58" s="141"/>
      <c r="K58" s="141"/>
    </row>
    <row r="59" spans="2:11">
      <c r="B59" s="7"/>
      <c r="C59" s="245" t="s">
        <v>655</v>
      </c>
      <c r="D59" s="145">
        <v>54</v>
      </c>
      <c r="E59" s="226">
        <v>9165</v>
      </c>
      <c r="F59" s="414">
        <v>0.61222444889779559</v>
      </c>
      <c r="G59" s="266"/>
      <c r="H59" s="266"/>
      <c r="I59" s="8"/>
      <c r="J59" s="141"/>
      <c r="K59" s="141"/>
    </row>
    <row r="60" spans="2:11">
      <c r="B60" s="7"/>
      <c r="C60" s="245" t="s">
        <v>370</v>
      </c>
      <c r="D60" s="145">
        <v>55</v>
      </c>
      <c r="E60" s="226">
        <v>12225</v>
      </c>
      <c r="F60" s="414">
        <v>0.61201501877346687</v>
      </c>
      <c r="G60" s="266"/>
      <c r="H60" s="266"/>
      <c r="I60" s="8"/>
      <c r="J60" s="141"/>
      <c r="K60" s="141"/>
    </row>
    <row r="61" spans="2:11">
      <c r="B61" s="7"/>
      <c r="C61" s="245" t="s">
        <v>937</v>
      </c>
      <c r="D61" s="145">
        <v>56</v>
      </c>
      <c r="E61" s="226">
        <v>555</v>
      </c>
      <c r="F61" s="414">
        <v>0.60989010989010994</v>
      </c>
      <c r="G61" s="266"/>
      <c r="H61" s="266"/>
      <c r="I61" s="8"/>
      <c r="J61" s="141"/>
      <c r="K61" s="141"/>
    </row>
    <row r="62" spans="2:11">
      <c r="B62" s="7"/>
      <c r="C62" s="245" t="s">
        <v>237</v>
      </c>
      <c r="D62" s="145">
        <v>57</v>
      </c>
      <c r="E62" s="226">
        <v>28455</v>
      </c>
      <c r="F62" s="414">
        <v>0.6076233183856502</v>
      </c>
      <c r="G62" s="266">
        <v>3</v>
      </c>
      <c r="H62" s="266">
        <v>3</v>
      </c>
      <c r="I62" s="8"/>
      <c r="J62" s="141"/>
      <c r="K62" s="141"/>
    </row>
    <row r="63" spans="2:11">
      <c r="B63" s="7"/>
      <c r="C63" s="245" t="s">
        <v>367</v>
      </c>
      <c r="D63" s="145">
        <v>58</v>
      </c>
      <c r="E63" s="226">
        <v>12640</v>
      </c>
      <c r="F63" s="414">
        <v>0.60521905673928655</v>
      </c>
      <c r="G63" s="266"/>
      <c r="H63" s="266"/>
      <c r="I63" s="8"/>
      <c r="J63" s="141"/>
      <c r="K63" s="141"/>
    </row>
    <row r="64" spans="2:11">
      <c r="B64" s="7"/>
      <c r="C64" s="245" t="s">
        <v>398</v>
      </c>
      <c r="D64" s="145">
        <v>59</v>
      </c>
      <c r="E64" s="226">
        <v>4965</v>
      </c>
      <c r="F64" s="414">
        <v>0.60438222763237981</v>
      </c>
      <c r="G64" s="266"/>
      <c r="H64" s="266"/>
      <c r="I64" s="8"/>
      <c r="J64" s="141"/>
      <c r="K64" s="141"/>
    </row>
    <row r="65" spans="2:11">
      <c r="B65" s="7"/>
      <c r="C65" s="245" t="s">
        <v>372</v>
      </c>
      <c r="D65" s="145">
        <v>60</v>
      </c>
      <c r="E65" s="226">
        <v>9895</v>
      </c>
      <c r="F65" s="414">
        <v>0.60243531202435308</v>
      </c>
      <c r="G65" s="266"/>
      <c r="H65" s="266"/>
      <c r="I65" s="8"/>
      <c r="J65" s="141"/>
      <c r="K65" s="141"/>
    </row>
    <row r="66" spans="2:11">
      <c r="B66" s="7"/>
      <c r="C66" s="245" t="s">
        <v>369</v>
      </c>
      <c r="D66" s="145">
        <v>61</v>
      </c>
      <c r="E66" s="226">
        <v>6320</v>
      </c>
      <c r="F66" s="414">
        <v>0.60161827701094717</v>
      </c>
      <c r="G66" s="266"/>
      <c r="H66" s="266"/>
      <c r="I66" s="8"/>
      <c r="J66" s="141"/>
      <c r="K66" s="141"/>
    </row>
    <row r="67" spans="2:11">
      <c r="B67" s="7"/>
      <c r="C67" s="245" t="s">
        <v>178</v>
      </c>
      <c r="D67" s="145">
        <v>62</v>
      </c>
      <c r="E67" s="226">
        <v>25825</v>
      </c>
      <c r="F67" s="414">
        <v>0.60079097359544031</v>
      </c>
      <c r="G67" s="266"/>
      <c r="H67" s="266">
        <v>4</v>
      </c>
      <c r="I67" s="8"/>
      <c r="J67" s="141"/>
      <c r="K67" s="141"/>
    </row>
    <row r="68" spans="2:11">
      <c r="B68" s="7"/>
      <c r="C68" s="245" t="s">
        <v>397</v>
      </c>
      <c r="D68" s="145">
        <v>63</v>
      </c>
      <c r="E68" s="226">
        <v>7390</v>
      </c>
      <c r="F68" s="414">
        <v>0.59935117599351173</v>
      </c>
      <c r="G68" s="266"/>
      <c r="H68" s="266"/>
      <c r="I68" s="8"/>
      <c r="J68" s="141"/>
      <c r="K68" s="141"/>
    </row>
    <row r="69" spans="2:11">
      <c r="B69" s="7"/>
      <c r="C69" s="245" t="s">
        <v>405</v>
      </c>
      <c r="D69" s="145">
        <v>64</v>
      </c>
      <c r="E69" s="226">
        <v>7930</v>
      </c>
      <c r="F69" s="414">
        <v>0.59894259818731121</v>
      </c>
      <c r="G69" s="266"/>
      <c r="H69" s="266"/>
      <c r="I69" s="8"/>
      <c r="J69" s="141"/>
      <c r="K69" s="141"/>
    </row>
    <row r="70" spans="2:11">
      <c r="B70" s="7"/>
      <c r="C70" s="245" t="s">
        <v>345</v>
      </c>
      <c r="D70" s="145">
        <v>65</v>
      </c>
      <c r="E70" s="226">
        <v>11495</v>
      </c>
      <c r="F70" s="414">
        <v>0.59791937581274379</v>
      </c>
      <c r="G70" s="266"/>
      <c r="H70" s="266"/>
      <c r="I70" s="8"/>
      <c r="J70" s="141"/>
      <c r="K70" s="141"/>
    </row>
    <row r="71" spans="2:11">
      <c r="B71" s="7"/>
      <c r="C71" s="245" t="s">
        <v>177</v>
      </c>
      <c r="D71" s="145">
        <v>66</v>
      </c>
      <c r="E71" s="226">
        <v>20080</v>
      </c>
      <c r="F71" s="414">
        <v>0.59076198882024122</v>
      </c>
      <c r="G71" s="200"/>
      <c r="H71" s="200">
        <v>5</v>
      </c>
      <c r="I71" s="8"/>
      <c r="J71" s="141"/>
      <c r="K71" s="141"/>
    </row>
    <row r="72" spans="2:11">
      <c r="B72" s="7"/>
      <c r="C72" s="245" t="s">
        <v>408</v>
      </c>
      <c r="D72" s="145">
        <v>67</v>
      </c>
      <c r="E72" s="226">
        <v>4410</v>
      </c>
      <c r="F72" s="414">
        <v>0.58878504672897192</v>
      </c>
      <c r="G72" s="266"/>
      <c r="H72" s="266"/>
      <c r="I72" s="8"/>
      <c r="J72" s="141"/>
      <c r="K72" s="141"/>
    </row>
    <row r="73" spans="2:11">
      <c r="B73" s="7"/>
      <c r="C73" s="245" t="s">
        <v>324</v>
      </c>
      <c r="D73" s="145">
        <v>68</v>
      </c>
      <c r="E73" s="226">
        <v>21765</v>
      </c>
      <c r="F73" s="414">
        <v>0.58856138453217954</v>
      </c>
      <c r="G73" s="266"/>
      <c r="H73" s="266"/>
      <c r="I73" s="8"/>
      <c r="J73" s="141"/>
      <c r="K73" s="141"/>
    </row>
    <row r="74" spans="2:11">
      <c r="B74" s="7"/>
      <c r="C74" s="245" t="s">
        <v>376</v>
      </c>
      <c r="D74" s="145">
        <v>69</v>
      </c>
      <c r="E74" s="226">
        <v>14510</v>
      </c>
      <c r="F74" s="414">
        <v>0.58840227088402275</v>
      </c>
      <c r="G74" s="266"/>
      <c r="H74" s="266"/>
      <c r="I74" s="8"/>
      <c r="J74" s="141"/>
      <c r="K74" s="141"/>
    </row>
    <row r="75" spans="2:11">
      <c r="B75" s="7"/>
      <c r="C75" s="245" t="s">
        <v>1294</v>
      </c>
      <c r="D75" s="145">
        <v>70</v>
      </c>
      <c r="E75" s="226">
        <v>6955</v>
      </c>
      <c r="F75" s="414">
        <v>0.5881606765327696</v>
      </c>
      <c r="G75" s="266"/>
      <c r="H75" s="266"/>
      <c r="I75" s="8"/>
      <c r="J75" s="141"/>
      <c r="K75" s="141"/>
    </row>
    <row r="76" spans="2:11">
      <c r="B76" s="7"/>
      <c r="C76" s="245" t="s">
        <v>327</v>
      </c>
      <c r="D76" s="145">
        <v>71</v>
      </c>
      <c r="E76" s="226">
        <v>11250</v>
      </c>
      <c r="F76" s="414">
        <v>0.58792788084661618</v>
      </c>
      <c r="G76" s="266"/>
      <c r="H76" s="266"/>
      <c r="I76" s="8"/>
      <c r="J76" s="141"/>
      <c r="K76" s="141"/>
    </row>
    <row r="77" spans="2:11">
      <c r="B77" s="7"/>
      <c r="C77" s="245" t="s">
        <v>352</v>
      </c>
      <c r="D77" s="145">
        <v>72</v>
      </c>
      <c r="E77" s="226">
        <v>10260</v>
      </c>
      <c r="F77" s="414">
        <v>0.58729250143102463</v>
      </c>
      <c r="G77" s="266"/>
      <c r="H77" s="266"/>
      <c r="I77" s="8"/>
      <c r="J77" s="141"/>
      <c r="K77" s="141"/>
    </row>
    <row r="78" spans="2:11">
      <c r="B78" s="7"/>
      <c r="C78" s="245" t="s">
        <v>425</v>
      </c>
      <c r="D78" s="145">
        <v>73</v>
      </c>
      <c r="E78" s="226">
        <v>730</v>
      </c>
      <c r="F78" s="414">
        <v>0.58634538152610438</v>
      </c>
      <c r="G78" s="266"/>
      <c r="H78" s="266"/>
      <c r="I78" s="8"/>
      <c r="J78" s="141"/>
      <c r="K78" s="141"/>
    </row>
    <row r="79" spans="2:11">
      <c r="B79" s="7"/>
      <c r="C79" s="245" t="s">
        <v>215</v>
      </c>
      <c r="D79" s="145">
        <v>74</v>
      </c>
      <c r="E79" s="226">
        <v>21795</v>
      </c>
      <c r="F79" s="414">
        <v>0.58604463565474585</v>
      </c>
      <c r="G79" s="266"/>
      <c r="H79" s="266">
        <v>6</v>
      </c>
      <c r="I79" s="8"/>
      <c r="J79" s="141"/>
      <c r="K79" s="141"/>
    </row>
    <row r="80" spans="2:11">
      <c r="B80" s="7"/>
      <c r="C80" s="245" t="s">
        <v>668</v>
      </c>
      <c r="D80" s="145">
        <v>75</v>
      </c>
      <c r="E80" s="226">
        <v>20180</v>
      </c>
      <c r="F80" s="414">
        <v>0.58408104196816213</v>
      </c>
      <c r="G80" s="266"/>
      <c r="H80" s="266"/>
      <c r="I80" s="8"/>
      <c r="J80" s="141"/>
      <c r="K80" s="141"/>
    </row>
    <row r="81" spans="2:11">
      <c r="B81" s="7"/>
      <c r="C81" s="245" t="s">
        <v>336</v>
      </c>
      <c r="D81" s="145">
        <v>76</v>
      </c>
      <c r="E81" s="226">
        <v>16490</v>
      </c>
      <c r="F81" s="414">
        <v>0.582171226831421</v>
      </c>
      <c r="G81" s="266"/>
      <c r="H81" s="266"/>
      <c r="I81" s="8"/>
      <c r="J81" s="141"/>
      <c r="K81" s="141"/>
    </row>
    <row r="82" spans="2:11">
      <c r="B82" s="7"/>
      <c r="C82" s="245" t="s">
        <v>359</v>
      </c>
      <c r="D82" s="145">
        <v>77</v>
      </c>
      <c r="E82" s="226">
        <v>12165</v>
      </c>
      <c r="F82" s="414">
        <v>0.58163997131245515</v>
      </c>
      <c r="G82" s="266"/>
      <c r="H82" s="266"/>
      <c r="I82" s="8"/>
      <c r="J82" s="141"/>
      <c r="K82" s="141"/>
    </row>
    <row r="83" spans="2:11">
      <c r="B83" s="7"/>
      <c r="C83" s="245" t="s">
        <v>745</v>
      </c>
      <c r="D83" s="145">
        <v>78</v>
      </c>
      <c r="E83" s="226">
        <v>645</v>
      </c>
      <c r="F83" s="414">
        <v>0.581081081081081</v>
      </c>
      <c r="G83" s="266"/>
      <c r="H83" s="266"/>
      <c r="I83" s="8"/>
      <c r="J83" s="141"/>
      <c r="K83" s="141"/>
    </row>
    <row r="84" spans="2:11">
      <c r="B84" s="7"/>
      <c r="C84" s="245" t="s">
        <v>182</v>
      </c>
      <c r="D84" s="145">
        <v>79</v>
      </c>
      <c r="E84" s="226">
        <v>14695</v>
      </c>
      <c r="F84" s="414">
        <v>0.58094485076102</v>
      </c>
      <c r="G84" s="266"/>
      <c r="H84" s="266">
        <v>7</v>
      </c>
      <c r="I84" s="8"/>
      <c r="J84" s="141"/>
      <c r="K84" s="141"/>
    </row>
    <row r="85" spans="2:11">
      <c r="B85" s="7"/>
      <c r="C85" s="245" t="s">
        <v>334</v>
      </c>
      <c r="D85" s="145">
        <v>80</v>
      </c>
      <c r="E85" s="226">
        <v>11565</v>
      </c>
      <c r="F85" s="414">
        <v>0.58057228915662651</v>
      </c>
      <c r="G85" s="266"/>
      <c r="H85" s="266"/>
      <c r="I85" s="8"/>
      <c r="J85" s="141"/>
      <c r="K85" s="141"/>
    </row>
    <row r="86" spans="2:11">
      <c r="B86" s="7"/>
      <c r="C86" s="245" t="s">
        <v>1074</v>
      </c>
      <c r="D86" s="145">
        <v>81</v>
      </c>
      <c r="E86" s="226">
        <v>220</v>
      </c>
      <c r="F86" s="414">
        <v>0.57894736842105265</v>
      </c>
      <c r="G86" s="266"/>
      <c r="H86" s="266"/>
      <c r="I86" s="8"/>
      <c r="J86" s="141"/>
      <c r="K86" s="141"/>
    </row>
    <row r="87" spans="2:11">
      <c r="B87" s="7"/>
      <c r="C87" s="245" t="s">
        <v>378</v>
      </c>
      <c r="D87" s="145">
        <v>82</v>
      </c>
      <c r="E87" s="226">
        <v>11590</v>
      </c>
      <c r="F87" s="414">
        <v>0.5781990521327014</v>
      </c>
      <c r="G87" s="266"/>
      <c r="H87" s="266"/>
      <c r="I87" s="8"/>
      <c r="J87" s="141"/>
      <c r="K87" s="141"/>
    </row>
    <row r="88" spans="2:11">
      <c r="B88" s="7"/>
      <c r="C88" s="245" t="s">
        <v>746</v>
      </c>
      <c r="D88" s="145">
        <v>83</v>
      </c>
      <c r="E88" s="226">
        <v>11935</v>
      </c>
      <c r="F88" s="414">
        <v>0.5769881556683587</v>
      </c>
      <c r="G88" s="266"/>
      <c r="H88" s="266"/>
      <c r="I88" s="8"/>
      <c r="J88" s="141"/>
      <c r="K88" s="141"/>
    </row>
    <row r="89" spans="2:11">
      <c r="B89" s="7"/>
      <c r="C89" s="245" t="s">
        <v>597</v>
      </c>
      <c r="D89" s="145">
        <v>84</v>
      </c>
      <c r="E89" s="226">
        <v>3815</v>
      </c>
      <c r="F89" s="414">
        <v>0.57454819277108438</v>
      </c>
      <c r="G89" s="266"/>
      <c r="H89" s="266"/>
      <c r="I89" s="8"/>
      <c r="J89" s="141"/>
      <c r="K89" s="141"/>
    </row>
    <row r="90" spans="2:11">
      <c r="B90" s="7"/>
      <c r="C90" s="245" t="s">
        <v>348</v>
      </c>
      <c r="D90" s="145">
        <v>85</v>
      </c>
      <c r="E90" s="226">
        <v>8655</v>
      </c>
      <c r="F90" s="414">
        <v>0.57412935323383085</v>
      </c>
      <c r="G90" s="266"/>
      <c r="H90" s="266"/>
      <c r="I90" s="8"/>
      <c r="J90" s="141"/>
      <c r="K90" s="141"/>
    </row>
    <row r="91" spans="2:11">
      <c r="B91" s="7"/>
      <c r="C91" s="245" t="s">
        <v>332</v>
      </c>
      <c r="D91" s="145">
        <v>86</v>
      </c>
      <c r="E91" s="226">
        <v>9505</v>
      </c>
      <c r="F91" s="414">
        <v>0.573800181104739</v>
      </c>
      <c r="G91" s="266"/>
      <c r="H91" s="266"/>
      <c r="I91" s="8"/>
      <c r="J91" s="141"/>
      <c r="K91" s="141"/>
    </row>
    <row r="92" spans="2:11">
      <c r="B92" s="7"/>
      <c r="C92" s="245" t="s">
        <v>211</v>
      </c>
      <c r="D92" s="145">
        <v>87</v>
      </c>
      <c r="E92" s="226">
        <v>21785</v>
      </c>
      <c r="F92" s="414">
        <v>0.57336491643637322</v>
      </c>
      <c r="G92" s="266"/>
      <c r="H92" s="266">
        <v>8</v>
      </c>
      <c r="I92" s="8"/>
      <c r="J92" s="141"/>
      <c r="K92" s="141"/>
    </row>
    <row r="93" spans="2:11">
      <c r="B93" s="7"/>
      <c r="C93" s="245" t="s">
        <v>390</v>
      </c>
      <c r="D93" s="145">
        <v>88</v>
      </c>
      <c r="E93" s="226">
        <v>6095</v>
      </c>
      <c r="F93" s="414">
        <v>0.57203190990145469</v>
      </c>
      <c r="G93" s="266"/>
      <c r="H93" s="266"/>
      <c r="I93" s="8"/>
      <c r="J93" s="141"/>
      <c r="K93" s="141"/>
    </row>
    <row r="94" spans="2:11">
      <c r="B94" s="7"/>
      <c r="C94" s="245" t="s">
        <v>249</v>
      </c>
      <c r="D94" s="145">
        <v>89</v>
      </c>
      <c r="E94" s="226">
        <v>7355</v>
      </c>
      <c r="F94" s="414">
        <v>0.566859344894027</v>
      </c>
      <c r="G94" s="266"/>
      <c r="H94" s="266">
        <v>9</v>
      </c>
      <c r="I94" s="8"/>
      <c r="J94" s="141"/>
      <c r="K94" s="141"/>
    </row>
    <row r="95" spans="2:11">
      <c r="B95" s="7"/>
      <c r="C95" s="245" t="s">
        <v>174</v>
      </c>
      <c r="D95" s="145">
        <v>90</v>
      </c>
      <c r="E95" s="226">
        <v>26305</v>
      </c>
      <c r="F95" s="414">
        <v>0.56679594914889031</v>
      </c>
      <c r="G95" s="266"/>
      <c r="H95" s="266">
        <v>10</v>
      </c>
      <c r="I95" s="8"/>
      <c r="J95" s="141"/>
      <c r="K95" s="141"/>
    </row>
    <row r="96" spans="2:11">
      <c r="B96" s="7"/>
      <c r="C96" s="245" t="s">
        <v>413</v>
      </c>
      <c r="D96" s="145">
        <v>91</v>
      </c>
      <c r="E96" s="226">
        <v>8515</v>
      </c>
      <c r="F96" s="414">
        <v>0.56596876038551014</v>
      </c>
      <c r="G96" s="266"/>
      <c r="H96" s="266"/>
      <c r="I96" s="8"/>
      <c r="J96" s="141"/>
      <c r="K96" s="141"/>
    </row>
    <row r="97" spans="2:11">
      <c r="B97" s="7"/>
      <c r="C97" s="245" t="s">
        <v>371</v>
      </c>
      <c r="D97" s="145">
        <v>92</v>
      </c>
      <c r="E97" s="226">
        <v>6725</v>
      </c>
      <c r="F97" s="414">
        <v>0.56583929322675641</v>
      </c>
      <c r="G97" s="266"/>
      <c r="H97" s="266"/>
      <c r="I97" s="8"/>
      <c r="J97" s="141"/>
      <c r="K97" s="141"/>
    </row>
    <row r="98" spans="2:11">
      <c r="B98" s="7"/>
      <c r="C98" s="245" t="s">
        <v>430</v>
      </c>
      <c r="D98" s="145">
        <v>93</v>
      </c>
      <c r="E98" s="226">
        <v>560</v>
      </c>
      <c r="F98" s="414">
        <v>0.56565656565656564</v>
      </c>
      <c r="G98" s="266"/>
      <c r="H98" s="266"/>
      <c r="I98" s="8"/>
      <c r="J98" s="141"/>
      <c r="K98" s="141"/>
    </row>
    <row r="99" spans="2:11">
      <c r="B99" s="7"/>
      <c r="C99" s="245" t="s">
        <v>364</v>
      </c>
      <c r="D99" s="145">
        <v>94</v>
      </c>
      <c r="E99" s="226">
        <v>12830</v>
      </c>
      <c r="F99" s="414">
        <v>0.56519823788546253</v>
      </c>
      <c r="G99" s="266"/>
      <c r="H99" s="266"/>
      <c r="I99" s="8"/>
      <c r="J99" s="141"/>
      <c r="K99" s="141"/>
    </row>
    <row r="100" spans="2:11">
      <c r="B100" s="7"/>
      <c r="C100" s="245" t="s">
        <v>600</v>
      </c>
      <c r="D100" s="145">
        <v>95</v>
      </c>
      <c r="E100" s="226">
        <v>6570</v>
      </c>
      <c r="F100" s="414">
        <v>0.56419063975955341</v>
      </c>
      <c r="G100" s="266"/>
      <c r="H100" s="266"/>
      <c r="I100" s="8"/>
      <c r="J100" s="141"/>
      <c r="K100" s="141"/>
    </row>
    <row r="101" spans="2:11">
      <c r="B101" s="7"/>
      <c r="C101" s="245" t="s">
        <v>998</v>
      </c>
      <c r="D101" s="145">
        <v>96</v>
      </c>
      <c r="E101" s="226">
        <v>110</v>
      </c>
      <c r="F101" s="414">
        <v>0.5641025641025641</v>
      </c>
      <c r="G101" s="266"/>
      <c r="H101" s="266"/>
      <c r="I101" s="8"/>
      <c r="J101" s="141"/>
      <c r="K101" s="141"/>
    </row>
    <row r="102" spans="2:11">
      <c r="B102" s="7"/>
      <c r="C102" s="245" t="s">
        <v>936</v>
      </c>
      <c r="D102" s="145">
        <v>97</v>
      </c>
      <c r="E102" s="226">
        <v>265</v>
      </c>
      <c r="F102" s="414">
        <v>0.56382978723404253</v>
      </c>
      <c r="G102" s="266"/>
      <c r="H102" s="266"/>
      <c r="I102" s="8"/>
      <c r="J102" s="141"/>
      <c r="K102" s="141"/>
    </row>
    <row r="103" spans="2:11">
      <c r="B103" s="7"/>
      <c r="C103" s="245" t="s">
        <v>57</v>
      </c>
      <c r="D103" s="145">
        <v>98</v>
      </c>
      <c r="E103" s="226">
        <v>13205</v>
      </c>
      <c r="F103" s="414">
        <v>0.56371398078975454</v>
      </c>
      <c r="G103" s="266"/>
      <c r="H103" s="266">
        <v>11</v>
      </c>
      <c r="I103" s="8"/>
      <c r="J103" s="141"/>
      <c r="K103" s="141"/>
    </row>
    <row r="104" spans="2:11">
      <c r="B104" s="7"/>
      <c r="C104" s="245" t="s">
        <v>368</v>
      </c>
      <c r="D104" s="145">
        <v>99</v>
      </c>
      <c r="E104" s="226">
        <v>7030</v>
      </c>
      <c r="F104" s="414">
        <v>0.563301282051282</v>
      </c>
      <c r="G104" s="266"/>
      <c r="H104" s="266"/>
      <c r="I104" s="8"/>
      <c r="J104" s="141"/>
      <c r="K104" s="141"/>
    </row>
    <row r="105" spans="2:11">
      <c r="B105" s="7"/>
      <c r="C105" s="245" t="s">
        <v>366</v>
      </c>
      <c r="D105" s="145">
        <v>100</v>
      </c>
      <c r="E105" s="226">
        <v>10795</v>
      </c>
      <c r="F105" s="414">
        <v>0.56253256904637827</v>
      </c>
      <c r="G105" s="266">
        <v>4</v>
      </c>
      <c r="H105" s="266"/>
      <c r="I105" s="8"/>
      <c r="J105" s="141"/>
      <c r="K105" s="141"/>
    </row>
    <row r="106" spans="2:11">
      <c r="B106" s="7"/>
      <c r="C106" s="245" t="s">
        <v>325</v>
      </c>
      <c r="D106" s="145">
        <v>101</v>
      </c>
      <c r="E106" s="226">
        <v>19415</v>
      </c>
      <c r="F106" s="414">
        <v>0.56218329231214714</v>
      </c>
      <c r="G106" s="266"/>
      <c r="H106" s="266"/>
      <c r="I106" s="8"/>
      <c r="J106" s="141"/>
      <c r="K106" s="141"/>
    </row>
    <row r="107" spans="2:11">
      <c r="B107" s="7"/>
      <c r="C107" s="245" t="s">
        <v>349</v>
      </c>
      <c r="D107" s="145">
        <v>102</v>
      </c>
      <c r="E107" s="226">
        <v>15735</v>
      </c>
      <c r="F107" s="414">
        <v>0.55996441281138787</v>
      </c>
      <c r="G107" s="266"/>
      <c r="H107" s="266"/>
      <c r="I107" s="8"/>
      <c r="J107" s="141"/>
      <c r="K107" s="141"/>
    </row>
    <row r="108" spans="2:11">
      <c r="B108" s="7"/>
      <c r="C108" s="245" t="s">
        <v>358</v>
      </c>
      <c r="D108" s="145">
        <v>103</v>
      </c>
      <c r="E108" s="226">
        <v>10130</v>
      </c>
      <c r="F108" s="414">
        <v>0.55920507866409053</v>
      </c>
      <c r="G108" s="266"/>
      <c r="H108" s="266"/>
      <c r="I108" s="8"/>
      <c r="J108" s="141"/>
      <c r="K108" s="141"/>
    </row>
    <row r="109" spans="2:11">
      <c r="B109" s="7"/>
      <c r="C109" s="245" t="s">
        <v>394</v>
      </c>
      <c r="D109" s="145">
        <v>104</v>
      </c>
      <c r="E109" s="226">
        <v>10405</v>
      </c>
      <c r="F109" s="414">
        <v>0.5565659267183739</v>
      </c>
      <c r="G109" s="266"/>
      <c r="H109" s="266"/>
      <c r="I109" s="8"/>
      <c r="J109" s="141"/>
      <c r="K109" s="141"/>
    </row>
    <row r="110" spans="2:11">
      <c r="B110" s="7"/>
      <c r="C110" s="245" t="s">
        <v>347</v>
      </c>
      <c r="D110" s="145">
        <v>105</v>
      </c>
      <c r="E110" s="226">
        <v>11015</v>
      </c>
      <c r="F110" s="414">
        <v>0.554492826579411</v>
      </c>
      <c r="G110" s="266"/>
      <c r="H110" s="266"/>
      <c r="I110" s="8"/>
      <c r="J110" s="141"/>
      <c r="K110" s="141"/>
    </row>
    <row r="111" spans="2:11">
      <c r="B111" s="7"/>
      <c r="C111" s="245" t="s">
        <v>598</v>
      </c>
      <c r="D111" s="145">
        <v>106</v>
      </c>
      <c r="E111" s="226">
        <v>2920</v>
      </c>
      <c r="F111" s="414">
        <v>0.5535545023696683</v>
      </c>
      <c r="G111" s="266"/>
      <c r="H111" s="266"/>
      <c r="I111" s="8"/>
      <c r="J111" s="141"/>
      <c r="K111" s="141"/>
    </row>
    <row r="112" spans="2:11">
      <c r="B112" s="7"/>
      <c r="C112" s="245" t="s">
        <v>333</v>
      </c>
      <c r="D112" s="145">
        <v>107</v>
      </c>
      <c r="E112" s="226">
        <v>8610</v>
      </c>
      <c r="F112" s="414">
        <v>0.55280898876404494</v>
      </c>
      <c r="G112" s="266"/>
      <c r="H112" s="266"/>
      <c r="I112" s="8"/>
      <c r="J112" s="141"/>
      <c r="K112" s="141"/>
    </row>
    <row r="113" spans="2:11">
      <c r="B113" s="7"/>
      <c r="C113" s="245" t="s">
        <v>212</v>
      </c>
      <c r="D113" s="145">
        <v>108</v>
      </c>
      <c r="E113" s="226">
        <v>17385</v>
      </c>
      <c r="F113" s="414">
        <v>0.55216769890424011</v>
      </c>
      <c r="G113" s="266"/>
      <c r="H113" s="266">
        <v>12</v>
      </c>
      <c r="I113" s="8"/>
      <c r="J113" s="141"/>
      <c r="K113" s="141"/>
    </row>
    <row r="114" spans="2:11">
      <c r="B114" s="7"/>
      <c r="C114" s="245" t="s">
        <v>625</v>
      </c>
      <c r="D114" s="145">
        <v>109</v>
      </c>
      <c r="E114" s="226">
        <v>1595</v>
      </c>
      <c r="F114" s="414">
        <v>0.55190311418685123</v>
      </c>
      <c r="G114" s="266"/>
      <c r="H114" s="266"/>
      <c r="I114" s="8"/>
      <c r="J114" s="141"/>
      <c r="K114" s="141"/>
    </row>
    <row r="115" spans="2:11">
      <c r="B115" s="7"/>
      <c r="C115" s="245" t="s">
        <v>342</v>
      </c>
      <c r="D115" s="145">
        <v>110</v>
      </c>
      <c r="E115" s="226">
        <v>14015</v>
      </c>
      <c r="F115" s="414">
        <v>0.55133752950432735</v>
      </c>
      <c r="G115" s="200"/>
      <c r="H115" s="200"/>
      <c r="I115" s="8"/>
      <c r="J115" s="141"/>
      <c r="K115" s="141"/>
    </row>
    <row r="116" spans="2:11">
      <c r="B116" s="7"/>
      <c r="C116" s="245" t="s">
        <v>216</v>
      </c>
      <c r="D116" s="145">
        <v>111</v>
      </c>
      <c r="E116" s="226">
        <v>15810</v>
      </c>
      <c r="F116" s="414">
        <v>0.551255230125523</v>
      </c>
      <c r="G116" s="266"/>
      <c r="H116" s="266">
        <v>13</v>
      </c>
      <c r="I116" s="8"/>
      <c r="J116" s="141"/>
      <c r="K116" s="141"/>
    </row>
    <row r="117" spans="2:11">
      <c r="B117" s="7"/>
      <c r="C117" s="245" t="s">
        <v>363</v>
      </c>
      <c r="D117" s="145">
        <v>112</v>
      </c>
      <c r="E117" s="226">
        <v>15605</v>
      </c>
      <c r="F117" s="414">
        <v>0.55082950935404162</v>
      </c>
      <c r="G117" s="266"/>
      <c r="H117" s="266"/>
      <c r="I117" s="8"/>
      <c r="J117" s="141"/>
      <c r="K117" s="141"/>
    </row>
    <row r="118" spans="2:11">
      <c r="B118" s="7"/>
      <c r="C118" s="245" t="s">
        <v>389</v>
      </c>
      <c r="D118" s="145">
        <v>113</v>
      </c>
      <c r="E118" s="226">
        <v>9890</v>
      </c>
      <c r="F118" s="414">
        <v>0.55020862308762175</v>
      </c>
      <c r="G118" s="200"/>
      <c r="H118" s="200"/>
      <c r="I118" s="8"/>
      <c r="J118" s="141"/>
      <c r="K118" s="141"/>
    </row>
    <row r="119" spans="2:11">
      <c r="B119" s="7"/>
      <c r="C119" s="245" t="s">
        <v>241</v>
      </c>
      <c r="D119" s="145">
        <v>114</v>
      </c>
      <c r="E119" s="226">
        <v>20495</v>
      </c>
      <c r="F119" s="414">
        <v>0.55005367686527107</v>
      </c>
      <c r="G119" s="266">
        <v>5</v>
      </c>
      <c r="H119" s="266">
        <v>14</v>
      </c>
      <c r="I119" s="8"/>
      <c r="J119" s="141"/>
      <c r="K119" s="141"/>
    </row>
    <row r="120" spans="2:11">
      <c r="B120" s="7"/>
      <c r="C120" s="245" t="s">
        <v>374</v>
      </c>
      <c r="D120" s="145">
        <v>115</v>
      </c>
      <c r="E120" s="226">
        <v>9870</v>
      </c>
      <c r="F120" s="414">
        <v>0.549554565701559</v>
      </c>
      <c r="G120" s="266"/>
      <c r="H120" s="266"/>
      <c r="I120" s="8"/>
      <c r="J120" s="141"/>
      <c r="K120" s="141"/>
    </row>
    <row r="121" spans="2:11">
      <c r="B121" s="7"/>
      <c r="C121" s="245" t="s">
        <v>744</v>
      </c>
      <c r="D121" s="145">
        <v>116</v>
      </c>
      <c r="E121" s="226">
        <v>7995</v>
      </c>
      <c r="F121" s="414">
        <v>0.54948453608247427</v>
      </c>
      <c r="G121" s="266"/>
      <c r="H121" s="266"/>
      <c r="I121" s="8"/>
      <c r="J121" s="141"/>
      <c r="K121" s="141"/>
    </row>
    <row r="122" spans="2:11">
      <c r="B122" s="7"/>
      <c r="C122" s="245" t="s">
        <v>381</v>
      </c>
      <c r="D122" s="145">
        <v>117</v>
      </c>
      <c r="E122" s="226">
        <v>8485</v>
      </c>
      <c r="F122" s="414">
        <v>0.54653784219001611</v>
      </c>
      <c r="G122" s="266"/>
      <c r="H122" s="266"/>
      <c r="I122" s="8"/>
      <c r="J122" s="141"/>
      <c r="K122" s="141"/>
    </row>
    <row r="123" spans="2:11">
      <c r="B123" s="7"/>
      <c r="C123" s="245" t="s">
        <v>339</v>
      </c>
      <c r="D123" s="145">
        <v>118</v>
      </c>
      <c r="E123" s="226">
        <v>14525</v>
      </c>
      <c r="F123" s="414">
        <v>0.54574488070636862</v>
      </c>
      <c r="G123" s="266"/>
      <c r="H123" s="266"/>
      <c r="I123" s="8"/>
      <c r="J123" s="141"/>
      <c r="K123" s="141"/>
    </row>
    <row r="124" spans="2:11">
      <c r="B124" s="7"/>
      <c r="C124" s="245" t="s">
        <v>486</v>
      </c>
      <c r="D124" s="145">
        <v>119</v>
      </c>
      <c r="E124" s="226">
        <v>17685</v>
      </c>
      <c r="F124" s="415">
        <v>0.54298434141848329</v>
      </c>
      <c r="G124" s="266"/>
      <c r="H124" s="266"/>
      <c r="I124" s="8"/>
      <c r="J124" s="141"/>
      <c r="K124" s="141"/>
    </row>
    <row r="125" spans="2:11">
      <c r="B125" s="7"/>
      <c r="C125" s="245" t="s">
        <v>338</v>
      </c>
      <c r="D125" s="145">
        <v>120</v>
      </c>
      <c r="E125" s="226">
        <v>22435</v>
      </c>
      <c r="F125" s="415">
        <v>0.54105872422525025</v>
      </c>
      <c r="G125" s="266"/>
      <c r="H125" s="266"/>
      <c r="I125" s="8"/>
      <c r="J125" s="141"/>
      <c r="K125" s="141"/>
    </row>
    <row r="126" spans="2:11">
      <c r="B126" s="7"/>
      <c r="C126" s="245" t="s">
        <v>331</v>
      </c>
      <c r="D126" s="145">
        <v>121</v>
      </c>
      <c r="E126" s="226">
        <v>10490</v>
      </c>
      <c r="F126" s="415">
        <v>0.5410005157297576</v>
      </c>
      <c r="G126" s="266"/>
      <c r="H126" s="266"/>
      <c r="I126" s="8"/>
      <c r="J126" s="141"/>
      <c r="K126" s="141"/>
    </row>
    <row r="127" spans="2:11">
      <c r="B127" s="7"/>
      <c r="C127" s="245" t="s">
        <v>330</v>
      </c>
      <c r="D127" s="145">
        <v>122</v>
      </c>
      <c r="E127" s="226">
        <v>20105</v>
      </c>
      <c r="F127" s="415">
        <v>0.5408931934355663</v>
      </c>
      <c r="G127" s="266"/>
      <c r="H127" s="266"/>
      <c r="I127" s="8"/>
      <c r="J127" s="141"/>
      <c r="K127" s="141"/>
    </row>
    <row r="128" spans="2:11">
      <c r="B128" s="7"/>
      <c r="C128" s="245" t="s">
        <v>629</v>
      </c>
      <c r="D128" s="145">
        <v>123</v>
      </c>
      <c r="E128" s="226">
        <v>12580</v>
      </c>
      <c r="F128" s="415">
        <v>0.54061022776106571</v>
      </c>
      <c r="G128" s="200"/>
      <c r="H128" s="200"/>
      <c r="I128" s="8"/>
      <c r="J128" s="141"/>
      <c r="K128" s="141"/>
    </row>
    <row r="129" spans="2:11">
      <c r="B129" s="7"/>
      <c r="C129" s="245" t="s">
        <v>180</v>
      </c>
      <c r="D129" s="145">
        <v>124</v>
      </c>
      <c r="E129" s="226">
        <v>12015</v>
      </c>
      <c r="F129" s="415">
        <v>0.54036429053294355</v>
      </c>
      <c r="G129" s="266"/>
      <c r="H129" s="266">
        <v>15</v>
      </c>
      <c r="I129" s="8"/>
      <c r="J129" s="141"/>
      <c r="K129" s="141"/>
    </row>
    <row r="130" spans="2:11">
      <c r="B130" s="7"/>
      <c r="C130" s="245" t="s">
        <v>423</v>
      </c>
      <c r="D130" s="145">
        <v>125</v>
      </c>
      <c r="E130" s="226">
        <v>1850</v>
      </c>
      <c r="F130" s="415">
        <v>0.53935860058309038</v>
      </c>
      <c r="G130" s="266"/>
      <c r="H130" s="266"/>
      <c r="I130" s="8"/>
      <c r="J130" s="141"/>
      <c r="K130" s="141"/>
    </row>
    <row r="131" spans="2:11">
      <c r="B131" s="7"/>
      <c r="C131" s="245" t="s">
        <v>343</v>
      </c>
      <c r="D131" s="145">
        <v>126</v>
      </c>
      <c r="E131" s="226">
        <v>9740</v>
      </c>
      <c r="F131" s="415">
        <v>0.53649132470393834</v>
      </c>
      <c r="G131" s="266"/>
      <c r="H131" s="266"/>
      <c r="I131" s="8"/>
      <c r="J131" s="141"/>
      <c r="K131" s="141"/>
    </row>
    <row r="132" spans="2:11">
      <c r="B132" s="7"/>
      <c r="C132" s="245" t="s">
        <v>658</v>
      </c>
      <c r="D132" s="145">
        <v>127</v>
      </c>
      <c r="E132" s="226">
        <v>12525</v>
      </c>
      <c r="F132" s="414">
        <v>0.53605820671945215</v>
      </c>
      <c r="G132" s="266"/>
      <c r="H132" s="266"/>
      <c r="I132" s="8"/>
      <c r="J132" s="141"/>
      <c r="K132" s="141"/>
    </row>
    <row r="133" spans="2:11">
      <c r="B133" s="7"/>
      <c r="C133" s="245" t="s">
        <v>176</v>
      </c>
      <c r="D133" s="145">
        <v>128</v>
      </c>
      <c r="E133" s="226">
        <v>16525</v>
      </c>
      <c r="F133" s="414">
        <v>0.53539607970192771</v>
      </c>
      <c r="G133" s="266"/>
      <c r="H133" s="266">
        <v>16</v>
      </c>
      <c r="I133" s="8"/>
      <c r="J133" s="141"/>
      <c r="K133" s="141"/>
    </row>
    <row r="134" spans="2:11">
      <c r="B134" s="7"/>
      <c r="C134" s="245" t="s">
        <v>274</v>
      </c>
      <c r="D134" s="145">
        <v>129</v>
      </c>
      <c r="E134" s="226">
        <v>17375</v>
      </c>
      <c r="F134" s="414">
        <v>0.53519174495610655</v>
      </c>
      <c r="G134" s="266"/>
      <c r="H134" s="266">
        <v>17</v>
      </c>
      <c r="I134" s="8"/>
      <c r="J134" s="141"/>
      <c r="K134" s="141"/>
    </row>
    <row r="135" spans="2:11">
      <c r="B135" s="7"/>
      <c r="C135" s="245" t="s">
        <v>402</v>
      </c>
      <c r="D135" s="145">
        <v>130</v>
      </c>
      <c r="E135" s="226">
        <v>11005</v>
      </c>
      <c r="F135" s="414">
        <v>0.534872417982989</v>
      </c>
      <c r="G135" s="266"/>
      <c r="H135" s="266"/>
      <c r="I135" s="8"/>
      <c r="J135" s="141"/>
      <c r="K135" s="141"/>
    </row>
    <row r="136" spans="2:11">
      <c r="B136" s="7"/>
      <c r="C136" s="245" t="s">
        <v>632</v>
      </c>
      <c r="D136" s="145">
        <v>131</v>
      </c>
      <c r="E136" s="226">
        <v>13915</v>
      </c>
      <c r="F136" s="414">
        <v>0.53426761374544063</v>
      </c>
      <c r="G136" s="266">
        <v>6</v>
      </c>
      <c r="H136" s="266">
        <v>18</v>
      </c>
      <c r="I136" s="8"/>
      <c r="J136" s="141"/>
      <c r="K136" s="141"/>
    </row>
    <row r="137" spans="2:11">
      <c r="B137" s="7"/>
      <c r="C137" s="245" t="s">
        <v>219</v>
      </c>
      <c r="D137" s="145">
        <v>132</v>
      </c>
      <c r="E137" s="226">
        <v>12675</v>
      </c>
      <c r="F137" s="414">
        <v>0.53267493170834213</v>
      </c>
      <c r="G137" s="266">
        <v>7</v>
      </c>
      <c r="H137" s="266">
        <v>19</v>
      </c>
      <c r="I137" s="8"/>
      <c r="J137" s="141"/>
      <c r="K137" s="141"/>
    </row>
    <row r="138" spans="2:11">
      <c r="B138" s="7"/>
      <c r="C138" s="245" t="s">
        <v>418</v>
      </c>
      <c r="D138" s="145">
        <v>133</v>
      </c>
      <c r="E138" s="226">
        <v>530</v>
      </c>
      <c r="F138" s="414">
        <v>0.53266331658291455</v>
      </c>
      <c r="G138" s="266"/>
      <c r="H138" s="266"/>
      <c r="I138" s="8"/>
      <c r="J138" s="141"/>
      <c r="K138" s="141"/>
    </row>
    <row r="139" spans="2:11">
      <c r="B139" s="7"/>
      <c r="C139" s="245" t="s">
        <v>610</v>
      </c>
      <c r="D139" s="145">
        <v>134</v>
      </c>
      <c r="E139" s="226">
        <v>660</v>
      </c>
      <c r="F139" s="414">
        <v>0.532258064516129</v>
      </c>
      <c r="G139" s="266"/>
      <c r="H139" s="266"/>
      <c r="I139" s="8"/>
      <c r="J139" s="141"/>
      <c r="K139" s="141"/>
    </row>
    <row r="140" spans="2:11">
      <c r="B140" s="7"/>
      <c r="C140" s="245" t="s">
        <v>377</v>
      </c>
      <c r="D140" s="145">
        <v>135</v>
      </c>
      <c r="E140" s="226">
        <v>4165</v>
      </c>
      <c r="F140" s="414">
        <v>0.53125</v>
      </c>
      <c r="G140" s="266"/>
      <c r="H140" s="266"/>
      <c r="I140" s="8"/>
      <c r="J140" s="141"/>
      <c r="K140" s="141"/>
    </row>
    <row r="141" spans="2:11">
      <c r="B141" s="7"/>
      <c r="C141" s="245" t="s">
        <v>179</v>
      </c>
      <c r="D141" s="145">
        <v>136</v>
      </c>
      <c r="E141" s="226">
        <v>14435</v>
      </c>
      <c r="F141" s="414">
        <v>0.5290452629649991</v>
      </c>
      <c r="G141" s="266"/>
      <c r="H141" s="266">
        <v>20</v>
      </c>
      <c r="I141" s="8"/>
      <c r="J141" s="141"/>
      <c r="K141" s="141"/>
    </row>
    <row r="142" spans="2:11">
      <c r="B142" s="7"/>
      <c r="C142" s="245" t="s">
        <v>393</v>
      </c>
      <c r="D142" s="145">
        <v>137</v>
      </c>
      <c r="E142" s="226">
        <v>6630</v>
      </c>
      <c r="F142" s="414">
        <v>0.52535657686212356</v>
      </c>
      <c r="G142" s="266"/>
      <c r="H142" s="266"/>
      <c r="I142" s="8"/>
      <c r="J142" s="141"/>
      <c r="K142" s="141"/>
    </row>
    <row r="143" spans="2:11">
      <c r="B143" s="7"/>
      <c r="C143" s="245" t="s">
        <v>652</v>
      </c>
      <c r="D143" s="145">
        <v>138</v>
      </c>
      <c r="E143" s="226">
        <v>3085</v>
      </c>
      <c r="F143" s="414">
        <v>0.52288135593220342</v>
      </c>
      <c r="G143" s="266"/>
      <c r="H143" s="266"/>
      <c r="I143" s="8"/>
      <c r="J143" s="141"/>
      <c r="K143" s="141"/>
    </row>
    <row r="144" spans="2:11">
      <c r="B144" s="7"/>
      <c r="C144" s="245" t="s">
        <v>355</v>
      </c>
      <c r="D144" s="145">
        <v>139</v>
      </c>
      <c r="E144" s="226">
        <v>10210</v>
      </c>
      <c r="F144" s="414">
        <v>0.52238424149398821</v>
      </c>
      <c r="G144" s="266"/>
      <c r="H144" s="266"/>
      <c r="I144" s="8"/>
      <c r="J144" s="141"/>
      <c r="K144" s="141"/>
    </row>
    <row r="145" spans="2:11">
      <c r="B145" s="7"/>
      <c r="C145" s="245" t="s">
        <v>344</v>
      </c>
      <c r="D145" s="145">
        <v>140</v>
      </c>
      <c r="E145" s="226">
        <v>9275</v>
      </c>
      <c r="F145" s="414">
        <v>0.52180028129395217</v>
      </c>
      <c r="G145" s="266"/>
      <c r="H145" s="266"/>
      <c r="I145" s="8"/>
      <c r="J145" s="141"/>
      <c r="K145" s="141"/>
    </row>
    <row r="146" spans="2:11">
      <c r="B146" s="7"/>
      <c r="C146" s="245" t="s">
        <v>322</v>
      </c>
      <c r="D146" s="145">
        <v>141</v>
      </c>
      <c r="E146" s="226">
        <v>8625</v>
      </c>
      <c r="F146" s="414">
        <v>0.51739652069586084</v>
      </c>
      <c r="G146" s="266"/>
      <c r="H146" s="266"/>
      <c r="I146" s="8"/>
      <c r="J146" s="141"/>
      <c r="K146" s="141"/>
    </row>
    <row r="147" spans="2:11">
      <c r="B147" s="7"/>
      <c r="C147" s="245" t="s">
        <v>218</v>
      </c>
      <c r="D147" s="145">
        <v>142</v>
      </c>
      <c r="E147" s="226">
        <v>14115</v>
      </c>
      <c r="F147" s="414">
        <v>0.51712767906209933</v>
      </c>
      <c r="G147" s="266"/>
      <c r="H147" s="266">
        <v>21</v>
      </c>
      <c r="I147" s="8"/>
      <c r="J147" s="141"/>
      <c r="K147" s="141"/>
    </row>
    <row r="148" spans="2:11">
      <c r="B148" s="7"/>
      <c r="C148" s="245" t="s">
        <v>328</v>
      </c>
      <c r="D148" s="145">
        <v>143</v>
      </c>
      <c r="E148" s="226">
        <v>13270</v>
      </c>
      <c r="F148" s="414">
        <v>0.5159409020217729</v>
      </c>
      <c r="G148" s="266"/>
      <c r="H148" s="266"/>
      <c r="I148" s="8"/>
      <c r="J148" s="141"/>
      <c r="K148" s="141"/>
    </row>
    <row r="149" spans="2:11">
      <c r="B149" s="7"/>
      <c r="C149" s="245" t="s">
        <v>419</v>
      </c>
      <c r="D149" s="145">
        <v>144</v>
      </c>
      <c r="E149" s="226">
        <v>405</v>
      </c>
      <c r="F149" s="414">
        <v>0.51265822784810122</v>
      </c>
      <c r="G149" s="266"/>
      <c r="H149" s="266"/>
      <c r="I149" s="8"/>
      <c r="J149" s="141"/>
      <c r="K149" s="141"/>
    </row>
    <row r="150" spans="2:11">
      <c r="B150" s="7"/>
      <c r="C150" s="245" t="s">
        <v>323</v>
      </c>
      <c r="D150" s="145">
        <v>145</v>
      </c>
      <c r="E150" s="226">
        <v>16255</v>
      </c>
      <c r="F150" s="414">
        <v>0.50884332446392233</v>
      </c>
      <c r="G150" s="266"/>
      <c r="H150" s="266"/>
      <c r="I150" s="8"/>
      <c r="J150" s="141"/>
      <c r="K150" s="141"/>
    </row>
    <row r="151" spans="2:11">
      <c r="B151" s="7"/>
      <c r="C151" s="245" t="s">
        <v>662</v>
      </c>
      <c r="D151" s="145">
        <v>146</v>
      </c>
      <c r="E151" s="226">
        <v>280</v>
      </c>
      <c r="F151" s="414">
        <v>0.50450450450450446</v>
      </c>
      <c r="G151" s="266"/>
      <c r="H151" s="266"/>
      <c r="I151" s="8"/>
      <c r="J151" s="141"/>
      <c r="K151" s="141"/>
    </row>
    <row r="152" spans="2:11">
      <c r="B152" s="7"/>
      <c r="C152" s="245" t="s">
        <v>938</v>
      </c>
      <c r="D152" s="145">
        <v>147</v>
      </c>
      <c r="E152" s="226">
        <v>25</v>
      </c>
      <c r="F152" s="414">
        <v>0.5</v>
      </c>
      <c r="G152" s="266"/>
      <c r="H152" s="266"/>
      <c r="I152" s="8"/>
      <c r="J152" s="141"/>
      <c r="K152" s="141"/>
    </row>
    <row r="153" spans="2:11">
      <c r="B153" s="7"/>
      <c r="C153" s="245" t="s">
        <v>213</v>
      </c>
      <c r="D153" s="145">
        <v>148</v>
      </c>
      <c r="E153" s="226">
        <v>11230</v>
      </c>
      <c r="F153" s="414">
        <v>0.49668288367978769</v>
      </c>
      <c r="G153" s="266"/>
      <c r="H153" s="266">
        <v>22</v>
      </c>
      <c r="I153" s="8"/>
      <c r="J153" s="141"/>
      <c r="K153" s="141"/>
    </row>
    <row r="154" spans="2:11">
      <c r="B154" s="7"/>
      <c r="C154" s="245" t="s">
        <v>220</v>
      </c>
      <c r="D154" s="145">
        <v>149</v>
      </c>
      <c r="E154" s="226">
        <v>14285</v>
      </c>
      <c r="F154" s="414">
        <v>0.49557675628794451</v>
      </c>
      <c r="G154" s="266"/>
      <c r="H154" s="266">
        <v>23</v>
      </c>
      <c r="I154" s="8"/>
      <c r="J154" s="141"/>
      <c r="K154" s="141"/>
    </row>
    <row r="155" spans="2:11">
      <c r="B155" s="7"/>
      <c r="C155" s="245" t="s">
        <v>340</v>
      </c>
      <c r="D155" s="145">
        <v>150</v>
      </c>
      <c r="E155" s="226">
        <v>18880</v>
      </c>
      <c r="F155" s="414">
        <v>0.49443498756056042</v>
      </c>
      <c r="G155" s="266"/>
      <c r="H155" s="266"/>
      <c r="I155" s="8"/>
      <c r="J155" s="141"/>
      <c r="K155" s="141"/>
    </row>
    <row r="156" spans="2:11">
      <c r="B156" s="7"/>
      <c r="C156" s="245" t="s">
        <v>971</v>
      </c>
      <c r="D156" s="145">
        <v>151</v>
      </c>
      <c r="E156" s="226">
        <v>1275</v>
      </c>
      <c r="F156" s="414">
        <v>0.49323017408123793</v>
      </c>
      <c r="G156" s="266"/>
      <c r="H156" s="266"/>
      <c r="I156" s="8"/>
      <c r="J156" s="141"/>
      <c r="K156" s="141"/>
    </row>
    <row r="157" spans="2:11">
      <c r="B157" s="7"/>
      <c r="C157" s="245" t="s">
        <v>350</v>
      </c>
      <c r="D157" s="145">
        <v>152</v>
      </c>
      <c r="E157" s="226">
        <v>10900</v>
      </c>
      <c r="F157" s="414">
        <v>0.48900852400179451</v>
      </c>
      <c r="G157" s="266"/>
      <c r="H157" s="266"/>
      <c r="I157" s="8"/>
      <c r="J157" s="141"/>
      <c r="K157" s="141"/>
    </row>
    <row r="158" spans="2:11">
      <c r="B158" s="7"/>
      <c r="C158" s="245" t="s">
        <v>670</v>
      </c>
      <c r="D158" s="145">
        <v>153</v>
      </c>
      <c r="E158" s="226">
        <v>2305</v>
      </c>
      <c r="F158" s="414">
        <v>0.48171368861024033</v>
      </c>
      <c r="G158" s="266"/>
      <c r="H158" s="266"/>
      <c r="I158" s="8"/>
      <c r="J158" s="141"/>
      <c r="K158" s="141"/>
    </row>
    <row r="159" spans="2:11">
      <c r="B159" s="7"/>
      <c r="C159" s="245" t="s">
        <v>950</v>
      </c>
      <c r="D159" s="145">
        <v>154</v>
      </c>
      <c r="E159" s="226">
        <v>4845</v>
      </c>
      <c r="F159" s="414">
        <v>0.481371087928465</v>
      </c>
      <c r="G159" s="266"/>
      <c r="H159" s="266"/>
      <c r="I159" s="8"/>
      <c r="J159" s="141"/>
      <c r="K159" s="141"/>
    </row>
    <row r="160" spans="2:11">
      <c r="B160" s="7"/>
      <c r="C160" s="245" t="s">
        <v>365</v>
      </c>
      <c r="D160" s="145">
        <v>155</v>
      </c>
      <c r="E160" s="226">
        <v>2065</v>
      </c>
      <c r="F160" s="414">
        <v>0.48135198135198137</v>
      </c>
      <c r="G160" s="266"/>
      <c r="H160" s="266"/>
      <c r="I160" s="8"/>
      <c r="J160" s="141"/>
      <c r="K160" s="141"/>
    </row>
    <row r="161" spans="2:11">
      <c r="B161" s="7"/>
      <c r="C161" s="245" t="s">
        <v>373</v>
      </c>
      <c r="D161" s="145">
        <v>156</v>
      </c>
      <c r="E161" s="226">
        <v>8885</v>
      </c>
      <c r="F161" s="414">
        <v>0.48118061196858924</v>
      </c>
      <c r="G161" s="266"/>
      <c r="H161" s="266"/>
      <c r="I161" s="8"/>
      <c r="J161" s="141"/>
      <c r="K161" s="141"/>
    </row>
    <row r="162" spans="2:11">
      <c r="B162" s="7"/>
      <c r="C162" s="245" t="s">
        <v>420</v>
      </c>
      <c r="D162" s="145">
        <v>157</v>
      </c>
      <c r="E162" s="226">
        <v>520</v>
      </c>
      <c r="F162" s="414">
        <v>0.47272727272727272</v>
      </c>
      <c r="G162" s="266"/>
      <c r="H162" s="266"/>
      <c r="I162" s="8"/>
      <c r="J162" s="141"/>
      <c r="K162" s="141"/>
    </row>
    <row r="163" spans="2:11">
      <c r="B163" s="7"/>
      <c r="C163" s="245" t="s">
        <v>379</v>
      </c>
      <c r="D163" s="145">
        <v>158</v>
      </c>
      <c r="E163" s="226">
        <v>8315</v>
      </c>
      <c r="F163" s="414">
        <v>0.47257743677181019</v>
      </c>
      <c r="G163" s="266"/>
      <c r="H163" s="266"/>
      <c r="I163" s="8"/>
      <c r="J163" s="141"/>
      <c r="K163" s="141"/>
    </row>
    <row r="164" spans="2:11">
      <c r="B164" s="7"/>
      <c r="C164" s="245" t="s">
        <v>346</v>
      </c>
      <c r="D164" s="145">
        <v>159</v>
      </c>
      <c r="E164" s="226">
        <v>12270</v>
      </c>
      <c r="F164" s="414">
        <v>0.46293152235427276</v>
      </c>
      <c r="G164" s="266"/>
      <c r="H164" s="266"/>
      <c r="I164" s="8"/>
      <c r="J164" s="141"/>
      <c r="K164" s="141"/>
    </row>
    <row r="165" spans="2:11">
      <c r="B165" s="7"/>
      <c r="C165" s="245" t="s">
        <v>422</v>
      </c>
      <c r="D165" s="145">
        <v>160</v>
      </c>
      <c r="E165" s="226">
        <v>405</v>
      </c>
      <c r="F165" s="414">
        <v>0.46285714285714286</v>
      </c>
      <c r="G165" s="266"/>
      <c r="H165" s="266"/>
      <c r="I165" s="8"/>
      <c r="J165" s="141"/>
      <c r="K165" s="141"/>
    </row>
    <row r="166" spans="2:11">
      <c r="B166" s="7"/>
      <c r="C166" s="245" t="s">
        <v>951</v>
      </c>
      <c r="D166" s="145">
        <v>161</v>
      </c>
      <c r="E166" s="226">
        <v>475</v>
      </c>
      <c r="F166" s="414">
        <v>0.45893719806763283</v>
      </c>
      <c r="G166" s="266"/>
      <c r="H166" s="266"/>
      <c r="I166" s="8"/>
      <c r="J166" s="141"/>
      <c r="K166" s="141"/>
    </row>
    <row r="167" spans="2:11">
      <c r="B167" s="7"/>
      <c r="C167" s="245" t="s">
        <v>341</v>
      </c>
      <c r="D167" s="145">
        <v>162</v>
      </c>
      <c r="E167" s="226">
        <v>8500</v>
      </c>
      <c r="F167" s="414">
        <v>0.44997353096876652</v>
      </c>
      <c r="G167" s="266"/>
      <c r="H167" s="266"/>
      <c r="I167" s="8"/>
      <c r="J167" s="141"/>
      <c r="K167" s="141"/>
    </row>
    <row r="168" spans="2:11">
      <c r="B168" s="7"/>
      <c r="C168" s="245" t="s">
        <v>654</v>
      </c>
      <c r="D168" s="145">
        <v>163</v>
      </c>
      <c r="E168" s="226">
        <v>8360</v>
      </c>
      <c r="F168" s="414">
        <v>0.44813722862503352</v>
      </c>
      <c r="G168" s="266"/>
      <c r="H168" s="266"/>
      <c r="I168" s="8"/>
      <c r="J168" s="141"/>
      <c r="K168" s="141"/>
    </row>
    <row r="169" spans="2:11">
      <c r="B169" s="7"/>
      <c r="C169" s="245" t="s">
        <v>214</v>
      </c>
      <c r="D169" s="145">
        <v>164</v>
      </c>
      <c r="E169" s="226">
        <v>9295</v>
      </c>
      <c r="F169" s="414">
        <v>0.4329296693060084</v>
      </c>
      <c r="G169" s="266"/>
      <c r="H169" s="266">
        <v>24</v>
      </c>
      <c r="I169" s="8"/>
      <c r="J169" s="141"/>
      <c r="K169" s="141"/>
    </row>
    <row r="170" spans="2:11">
      <c r="B170" s="7"/>
      <c r="C170" s="245" t="s">
        <v>326</v>
      </c>
      <c r="D170" s="145">
        <v>165</v>
      </c>
      <c r="E170" s="226">
        <v>7580</v>
      </c>
      <c r="F170" s="414">
        <v>0.40405117270788915</v>
      </c>
      <c r="G170" s="266"/>
      <c r="H170" s="266"/>
      <c r="I170" s="8"/>
      <c r="J170" s="141"/>
      <c r="K170" s="141"/>
    </row>
    <row r="171" spans="2:11">
      <c r="B171" s="7"/>
      <c r="C171" s="245" t="s">
        <v>385</v>
      </c>
      <c r="D171" s="145">
        <v>166</v>
      </c>
      <c r="E171" s="226">
        <v>935</v>
      </c>
      <c r="F171" s="414">
        <v>0.39121338912133891</v>
      </c>
      <c r="G171" s="266"/>
      <c r="H171" s="266"/>
      <c r="I171" s="8"/>
      <c r="J171" s="141"/>
      <c r="K171" s="141"/>
    </row>
    <row r="172" spans="2:11">
      <c r="B172" s="7"/>
      <c r="C172" s="245" t="s">
        <v>362</v>
      </c>
      <c r="D172" s="145">
        <v>167</v>
      </c>
      <c r="E172" s="226">
        <v>4395</v>
      </c>
      <c r="F172" s="414">
        <v>0.37612323491655969</v>
      </c>
      <c r="G172" s="200"/>
      <c r="H172" s="200"/>
      <c r="I172" s="8"/>
      <c r="J172" s="141"/>
      <c r="K172" s="141"/>
    </row>
    <row r="173" spans="2:11">
      <c r="B173" s="7"/>
      <c r="C173" s="245" t="s">
        <v>1135</v>
      </c>
      <c r="D173" s="145">
        <v>168</v>
      </c>
      <c r="E173" s="226">
        <v>550</v>
      </c>
      <c r="F173" s="414">
        <v>0.35830618892508143</v>
      </c>
      <c r="G173" s="266"/>
      <c r="H173" s="266"/>
      <c r="I173" s="8"/>
      <c r="J173" s="141"/>
      <c r="K173" s="141"/>
    </row>
    <row r="174" spans="2:11">
      <c r="B174" s="7"/>
      <c r="C174" s="245" t="s">
        <v>354</v>
      </c>
      <c r="D174" s="145">
        <v>169</v>
      </c>
      <c r="E174" s="226">
        <v>1480</v>
      </c>
      <c r="F174" s="414">
        <v>0.27382053654024052</v>
      </c>
      <c r="G174" s="266"/>
      <c r="H174" s="266"/>
      <c r="I174" s="8"/>
      <c r="J174" s="141"/>
      <c r="K174" s="141"/>
    </row>
    <row r="175" spans="2:11">
      <c r="B175" s="7"/>
      <c r="C175" s="245" t="s">
        <v>939</v>
      </c>
      <c r="D175" s="145">
        <v>170</v>
      </c>
      <c r="E175" s="226">
        <v>30</v>
      </c>
      <c r="F175" s="414">
        <v>0.16666666666666666</v>
      </c>
      <c r="G175" s="266"/>
      <c r="H175" s="266"/>
      <c r="I175" s="8"/>
      <c r="J175" s="141"/>
      <c r="K175" s="141"/>
    </row>
    <row r="176" spans="2:9">
      <c r="B176" s="7"/>
      <c r="C176" s="312"/>
      <c r="D176" s="274"/>
      <c r="E176" s="601"/>
      <c r="F176" s="602"/>
      <c r="G176" s="172"/>
      <c r="H176" s="172"/>
      <c r="I176" s="8"/>
    </row>
    <row r="177" spans="2:9">
      <c r="B177" s="7"/>
      <c r="C177" s="81" t="s">
        <v>769</v>
      </c>
      <c r="I177" s="8"/>
    </row>
    <row r="178" spans="2:9">
      <c r="B178" s="7"/>
      <c r="C178" s="24" t="s">
        <v>1454</v>
      </c>
      <c r="I178" s="8"/>
    </row>
    <row r="179" spans="2:9" ht="17.25" thickBot="1">
      <c r="B179" s="9"/>
      <c r="C179" s="221" t="s">
        <v>1449</v>
      </c>
      <c r="D179" s="12"/>
      <c r="E179" s="12"/>
      <c r="F179" s="12"/>
      <c r="G179" s="87"/>
      <c r="H179" s="87"/>
      <c r="I179" s="10"/>
    </row>
    <row r="181" spans="3:8">
      <c r="C181" s="26" t="s">
        <v>84</v>
      </c>
      <c r="D181" s="26"/>
      <c r="E181" s="127"/>
      <c r="F181" s="26"/>
      <c r="G181" s="88"/>
      <c r="H181" s="88"/>
    </row>
    <row r="182" spans="3:8">
      <c r="C182" s="27" t="s">
        <v>95</v>
      </c>
      <c r="D182" s="27"/>
      <c r="F182" s="27"/>
      <c r="G182" s="89"/>
      <c r="H182" s="89"/>
    </row>
    <row r="183" spans="3:8">
      <c r="C183" s="27" t="s">
        <v>96</v>
      </c>
      <c r="D183" s="27"/>
      <c r="F183" s="27"/>
      <c r="G183" s="89"/>
      <c r="H183" s="89"/>
    </row>
    <row r="184" spans="3:8">
      <c r="C184" s="27" t="s">
        <v>97</v>
      </c>
      <c r="D184" s="27"/>
      <c r="F184" s="27"/>
      <c r="G184" s="89"/>
      <c r="H184" s="89"/>
    </row>
    <row r="185" spans="3:8">
      <c r="C185" s="27" t="s">
        <v>98</v>
      </c>
      <c r="D185" s="27"/>
      <c r="F185" s="27"/>
      <c r="G185" s="89"/>
      <c r="H185" s="89"/>
    </row>
    <row r="186" spans="3:8">
      <c r="C186" s="27" t="s">
        <v>99</v>
      </c>
      <c r="D186" s="27"/>
      <c r="F186" s="27"/>
      <c r="G186" s="89"/>
      <c r="H186" s="89"/>
    </row>
    <row r="187" spans="3:8">
      <c r="C187" s="27" t="s">
        <v>100</v>
      </c>
      <c r="D187" s="27"/>
      <c r="F187" s="27"/>
      <c r="G187" s="89"/>
      <c r="H187" s="89"/>
    </row>
    <row r="188" spans="3:8">
      <c r="C188" s="27" t="s">
        <v>101</v>
      </c>
      <c r="D188" s="27"/>
      <c r="F188" s="27"/>
      <c r="G188" s="89"/>
      <c r="H188" s="89"/>
    </row>
    <row r="189" spans="3:8">
      <c r="C189" s="27" t="s">
        <v>102</v>
      </c>
      <c r="D189" s="27"/>
      <c r="F189" s="27"/>
      <c r="G189" s="89"/>
      <c r="H189" s="89"/>
    </row>
    <row r="190" spans="2:8">
      <c r="B190" s="27"/>
      <c r="C190" s="27"/>
      <c r="D190" s="27"/>
      <c r="F190" s="27"/>
      <c r="G190" s="89"/>
      <c r="H190" s="89"/>
    </row>
    <row r="191" spans="3:8">
      <c r="C191" s="27" t="s">
        <v>978</v>
      </c>
      <c r="D191" s="27"/>
      <c r="F191" s="27"/>
      <c r="G191" s="89"/>
      <c r="H191" s="89"/>
    </row>
    <row r="192" spans="2:8">
      <c r="B192" s="27"/>
      <c r="C192" s="27"/>
      <c r="D192" s="27"/>
      <c r="F192" s="27"/>
      <c r="G192" s="89"/>
      <c r="H192" s="89"/>
    </row>
    <row r="193" spans="3:8">
      <c r="C193" s="26" t="s">
        <v>103</v>
      </c>
      <c r="D193" s="26"/>
      <c r="E193" s="127"/>
      <c r="F193" s="26"/>
      <c r="G193" s="88"/>
      <c r="H193" s="88"/>
    </row>
    <row r="194" spans="3:8">
      <c r="C194" s="27" t="s">
        <v>104</v>
      </c>
      <c r="D194" s="27"/>
      <c r="F194" s="27"/>
      <c r="G194" s="89"/>
      <c r="H194" s="89"/>
    </row>
    <row r="195" spans="3:8">
      <c r="C195" s="27" t="s">
        <v>105</v>
      </c>
      <c r="D195" s="26"/>
      <c r="E195" s="127"/>
      <c r="F195" s="26"/>
      <c r="G195" s="88"/>
      <c r="H195" s="88"/>
    </row>
    <row r="196" spans="2:8">
      <c r="B196" s="27"/>
      <c r="C196" s="27"/>
      <c r="D196" s="27"/>
      <c r="F196" s="27"/>
      <c r="G196" s="89"/>
      <c r="H196" s="89"/>
    </row>
    <row r="197" spans="3:8">
      <c r="C197" s="26" t="s">
        <v>85</v>
      </c>
      <c r="D197" s="26"/>
      <c r="E197" s="127"/>
      <c r="F197" s="26"/>
      <c r="G197" s="88"/>
      <c r="H197" s="88"/>
    </row>
    <row r="198" spans="3:8">
      <c r="C198" s="27" t="s">
        <v>106</v>
      </c>
      <c r="D198" s="27"/>
      <c r="F198" s="27"/>
      <c r="G198" s="89"/>
      <c r="H198" s="89"/>
    </row>
    <row r="199" spans="3:8">
      <c r="C199" s="27" t="s">
        <v>107</v>
      </c>
      <c r="D199" s="27"/>
      <c r="F199" s="27"/>
      <c r="G199" s="89"/>
      <c r="H199" s="89"/>
    </row>
    <row r="200" spans="3:8">
      <c r="C200" s="27" t="s">
        <v>108</v>
      </c>
      <c r="D200" s="27"/>
      <c r="F200" s="27"/>
      <c r="G200" s="89"/>
      <c r="H200" s="89"/>
    </row>
    <row r="201" spans="3:8">
      <c r="C201" s="27" t="s">
        <v>109</v>
      </c>
      <c r="D201" s="27"/>
      <c r="F201" s="27"/>
      <c r="G201" s="89"/>
      <c r="H201" s="89"/>
    </row>
    <row r="202" spans="3:8">
      <c r="C202" s="27"/>
      <c r="D202" s="27"/>
      <c r="F202" s="27"/>
      <c r="G202" s="89"/>
      <c r="H202" s="89"/>
    </row>
    <row r="203" spans="3:8">
      <c r="C203" s="27" t="s">
        <v>110</v>
      </c>
      <c r="D203" s="27"/>
      <c r="F203" s="27"/>
      <c r="G203" s="89"/>
      <c r="H203" s="89"/>
    </row>
    <row r="204" spans="3:8">
      <c r="C204" s="27" t="s">
        <v>111</v>
      </c>
      <c r="D204" s="27"/>
      <c r="F204" s="27"/>
      <c r="G204" s="89"/>
      <c r="H204" s="89"/>
    </row>
    <row r="205" spans="3:8">
      <c r="C205" s="27" t="s">
        <v>112</v>
      </c>
      <c r="D205" s="27"/>
      <c r="F205" s="27"/>
      <c r="G205" s="89"/>
      <c r="H205" s="89"/>
    </row>
    <row r="206" spans="3:8">
      <c r="C206" s="27" t="s">
        <v>113</v>
      </c>
      <c r="D206" s="27"/>
      <c r="F206" s="27"/>
      <c r="G206" s="89"/>
      <c r="H206" s="89"/>
    </row>
    <row r="207" spans="3:8">
      <c r="C207" s="27" t="s">
        <v>114</v>
      </c>
      <c r="D207" s="27"/>
      <c r="F207" s="27"/>
      <c r="G207" s="89"/>
      <c r="H207" s="89"/>
    </row>
    <row r="208" spans="4:8">
      <c r="D208" s="27"/>
      <c r="F208" s="27"/>
      <c r="G208" s="89"/>
      <c r="H208" s="89"/>
    </row>
    <row r="209" spans="3:8">
      <c r="C209" s="27" t="s">
        <v>86</v>
      </c>
      <c r="D209" s="27"/>
      <c r="F209" s="27"/>
      <c r="G209" s="89"/>
      <c r="H209" s="89"/>
    </row>
    <row r="210" spans="3:8">
      <c r="C210" s="27" t="s">
        <v>87</v>
      </c>
      <c r="D210" s="27"/>
      <c r="F210" s="27"/>
      <c r="G210" s="89"/>
      <c r="H210" s="89"/>
    </row>
    <row r="211" spans="3:8">
      <c r="C211" s="27" t="s">
        <v>88</v>
      </c>
      <c r="D211" s="27"/>
      <c r="F211" s="27"/>
      <c r="G211" s="89"/>
      <c r="H211" s="89"/>
    </row>
    <row r="212" spans="3:8">
      <c r="C212" s="27" t="s">
        <v>89</v>
      </c>
      <c r="D212" s="27"/>
      <c r="F212" s="27"/>
      <c r="G212" s="89"/>
      <c r="H212" s="89"/>
    </row>
    <row r="213" spans="3:8">
      <c r="C213" s="27" t="s">
        <v>90</v>
      </c>
      <c r="D213" s="27"/>
      <c r="F213" s="27"/>
      <c r="G213" s="89"/>
      <c r="H213" s="89"/>
    </row>
    <row r="214" spans="3:8">
      <c r="C214" s="27" t="s">
        <v>91</v>
      </c>
      <c r="D214" s="27"/>
      <c r="F214" s="27"/>
      <c r="G214" s="89"/>
      <c r="H214" s="89"/>
    </row>
    <row r="215" spans="3:8">
      <c r="C215" s="27" t="s">
        <v>92</v>
      </c>
      <c r="D215" s="27"/>
      <c r="F215" s="27"/>
      <c r="G215" s="89"/>
      <c r="H215" s="89"/>
    </row>
    <row r="216" spans="3:8">
      <c r="C216" s="27" t="s">
        <v>93</v>
      </c>
      <c r="D216" s="27"/>
      <c r="F216" s="27"/>
      <c r="G216" s="89"/>
      <c r="H216" s="89"/>
    </row>
    <row r="217" spans="3:8">
      <c r="C217" s="27" t="s">
        <v>94</v>
      </c>
      <c r="D217" s="27"/>
      <c r="F217" s="27"/>
      <c r="G217" s="89"/>
      <c r="H217" s="89"/>
    </row>
    <row r="218" spans="3:8">
      <c r="C218" s="27"/>
      <c r="D218" s="27"/>
      <c r="F218" s="27"/>
      <c r="G218" s="89"/>
      <c r="H218" s="89"/>
    </row>
    <row r="219" spans="3:8">
      <c r="C219" s="27" t="s">
        <v>115</v>
      </c>
      <c r="D219" s="27"/>
      <c r="F219" s="27"/>
      <c r="G219" s="89"/>
      <c r="H219" s="89"/>
    </row>
    <row r="220" spans="2:8">
      <c r="B220" s="27"/>
      <c r="C220" s="27" t="s">
        <v>116</v>
      </c>
      <c r="D220" s="27"/>
      <c r="F220" s="27"/>
      <c r="G220" s="89"/>
      <c r="H220" s="89"/>
    </row>
  </sheetData>
  <autoFilter ref="C5:H175"/>
  <sortState ref="K6:K12">
    <sortCondition ref="K6:K12"/>
  </sortState>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0">
    <tabColor theme="9" tint="0.79998168889431442"/>
    <pageSetUpPr fitToPage="1"/>
  </sheetPr>
  <dimension ref="A1:N246"/>
  <sheetViews>
    <sheetView topLeftCell="A1" view="normal" workbookViewId="0">
      <pane ySplit="5" topLeftCell="A135" activePane="bottomLeft" state="frozen"/>
      <selection pane="bottomLeft" activeCell="C150" sqref="C150"/>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5" width="17.41796875" style="2" customWidth="1"/>
    <col min="6" max="6" width="22" style="2" customWidth="1"/>
    <col min="7" max="8" width="17.7109375" style="51" customWidth="1"/>
    <col min="9" max="9" width="2.7109375" style="1" customWidth="1"/>
    <col min="10" max="16384" width="9.27734375" style="1" customWidth="1"/>
  </cols>
  <sheetData>
    <row r="1" spans="4:4" ht="15" customHeight="1" thickBot="1">
      <c r="D1" s="66"/>
    </row>
    <row r="2" spans="2:9">
      <c r="B2" s="4"/>
      <c r="C2" s="5"/>
      <c r="D2" s="11"/>
      <c r="E2" s="11"/>
      <c r="F2" s="11"/>
      <c r="G2" s="85"/>
      <c r="H2" s="85"/>
      <c r="I2" s="6"/>
    </row>
    <row r="3" spans="2:9">
      <c r="B3" s="7"/>
      <c r="C3" s="213" t="s">
        <v>1462</v>
      </c>
      <c r="I3" s="8"/>
    </row>
    <row r="4" spans="2:9" ht="26.25">
      <c r="B4" s="7"/>
      <c r="C4" s="376" t="s">
        <v>772</v>
      </c>
      <c r="F4" s="95" t="s">
        <v>605</v>
      </c>
      <c r="I4" s="8"/>
    </row>
    <row r="5" spans="2:9" s="141" customFormat="1" ht="66">
      <c r="B5" s="216"/>
      <c r="C5" s="223" t="s">
        <v>222</v>
      </c>
      <c r="D5" s="217" t="s">
        <v>1458</v>
      </c>
      <c r="E5" s="224" t="s">
        <v>1459</v>
      </c>
      <c r="F5" s="224" t="s">
        <v>1460</v>
      </c>
      <c r="G5" s="820" t="s">
        <v>1461</v>
      </c>
      <c r="H5" s="820" t="s">
        <v>1582</v>
      </c>
      <c r="I5" s="214"/>
    </row>
    <row r="6" spans="2:9">
      <c r="B6" s="7"/>
      <c r="C6" s="245" t="s">
        <v>1135</v>
      </c>
      <c r="D6" s="270" t="s">
        <v>266</v>
      </c>
      <c r="E6" s="226">
        <v>1540</v>
      </c>
      <c r="F6" s="139">
        <v>1</v>
      </c>
      <c r="G6" s="266" t="s">
        <v>1259</v>
      </c>
      <c r="H6" s="266"/>
      <c r="I6" s="8"/>
    </row>
    <row r="7" spans="2:9">
      <c r="B7" s="7"/>
      <c r="C7" s="245" t="s">
        <v>998</v>
      </c>
      <c r="D7" s="270" t="s">
        <v>266</v>
      </c>
      <c r="E7" s="226">
        <v>190</v>
      </c>
      <c r="F7" s="139">
        <v>1</v>
      </c>
      <c r="G7" s="266" t="s">
        <v>1259</v>
      </c>
      <c r="H7" s="266"/>
      <c r="I7" s="8"/>
    </row>
    <row r="8" spans="2:12">
      <c r="B8" s="7"/>
      <c r="C8" s="245" t="s">
        <v>419</v>
      </c>
      <c r="D8" s="270" t="s">
        <v>266</v>
      </c>
      <c r="E8" s="226">
        <v>790</v>
      </c>
      <c r="F8" s="139">
        <v>1</v>
      </c>
      <c r="G8" s="266" t="s">
        <v>1259</v>
      </c>
      <c r="H8" s="266"/>
      <c r="I8" s="8"/>
      <c r="L8" s="141"/>
    </row>
    <row r="9" spans="2:12">
      <c r="B9" s="7"/>
      <c r="C9" s="245" t="s">
        <v>430</v>
      </c>
      <c r="D9" s="270" t="s">
        <v>266</v>
      </c>
      <c r="E9" s="226">
        <v>990</v>
      </c>
      <c r="F9" s="139">
        <v>1</v>
      </c>
      <c r="G9" s="266"/>
      <c r="H9" s="266"/>
      <c r="I9" s="8"/>
      <c r="L9" s="141"/>
    </row>
    <row r="10" spans="2:12">
      <c r="B10" s="7"/>
      <c r="C10" s="245" t="s">
        <v>599</v>
      </c>
      <c r="D10" s="145">
        <v>5</v>
      </c>
      <c r="E10" s="226">
        <v>3665</v>
      </c>
      <c r="F10" s="139">
        <v>0.982573726541555</v>
      </c>
      <c r="G10" s="266"/>
      <c r="H10" s="266"/>
      <c r="I10" s="8"/>
      <c r="L10" s="141"/>
    </row>
    <row r="11" spans="2:12">
      <c r="B11" s="7"/>
      <c r="C11" s="245" t="s">
        <v>422</v>
      </c>
      <c r="D11" s="145">
        <v>6</v>
      </c>
      <c r="E11" s="226">
        <v>850</v>
      </c>
      <c r="F11" s="139">
        <v>0.97701149425287359</v>
      </c>
      <c r="G11" s="266"/>
      <c r="H11" s="266"/>
      <c r="I11" s="8"/>
      <c r="L11" s="141"/>
    </row>
    <row r="12" spans="2:12">
      <c r="B12" s="7"/>
      <c r="C12" s="245" t="s">
        <v>427</v>
      </c>
      <c r="D12" s="145">
        <v>7</v>
      </c>
      <c r="E12" s="226">
        <v>585</v>
      </c>
      <c r="F12" s="139">
        <v>0.975</v>
      </c>
      <c r="G12" s="266"/>
      <c r="H12" s="266"/>
      <c r="I12" s="8"/>
      <c r="L12" s="141"/>
    </row>
    <row r="13" spans="2:12">
      <c r="B13" s="7"/>
      <c r="C13" s="245" t="s">
        <v>602</v>
      </c>
      <c r="D13" s="145">
        <v>8</v>
      </c>
      <c r="E13" s="226">
        <v>2690</v>
      </c>
      <c r="F13" s="139">
        <v>0.97463768115942029</v>
      </c>
      <c r="G13" s="266"/>
      <c r="H13" s="266"/>
      <c r="I13" s="8"/>
      <c r="L13" s="141"/>
    </row>
    <row r="14" spans="2:9">
      <c r="B14" s="7"/>
      <c r="C14" s="245" t="s">
        <v>335</v>
      </c>
      <c r="D14" s="145">
        <v>9</v>
      </c>
      <c r="E14" s="226">
        <v>21840</v>
      </c>
      <c r="F14" s="139">
        <v>0.9726118904475618</v>
      </c>
      <c r="G14" s="266"/>
      <c r="H14" s="266"/>
      <c r="I14" s="8"/>
    </row>
    <row r="15" spans="2:9">
      <c r="B15" s="7"/>
      <c r="C15" s="245" t="s">
        <v>935</v>
      </c>
      <c r="D15" s="145">
        <v>10</v>
      </c>
      <c r="E15" s="226">
        <v>2270</v>
      </c>
      <c r="F15" s="139">
        <v>0.97008547008547008</v>
      </c>
      <c r="G15" s="266"/>
      <c r="H15" s="266"/>
      <c r="I15" s="8"/>
    </row>
    <row r="16" spans="2:9">
      <c r="B16" s="7"/>
      <c r="C16" s="245" t="s">
        <v>249</v>
      </c>
      <c r="D16" s="145">
        <v>11</v>
      </c>
      <c r="E16" s="226">
        <v>12495</v>
      </c>
      <c r="F16" s="139">
        <v>0.96263482280431434</v>
      </c>
      <c r="G16" s="266"/>
      <c r="H16" s="266">
        <v>1</v>
      </c>
      <c r="I16" s="8"/>
    </row>
    <row r="17" spans="2:9">
      <c r="B17" s="7"/>
      <c r="C17" s="245" t="s">
        <v>426</v>
      </c>
      <c r="D17" s="145">
        <v>12</v>
      </c>
      <c r="E17" s="226">
        <v>1055</v>
      </c>
      <c r="F17" s="139">
        <v>0.95909090909090911</v>
      </c>
      <c r="G17" s="266"/>
      <c r="H17" s="266"/>
      <c r="I17" s="8"/>
    </row>
    <row r="18" spans="2:9">
      <c r="B18" s="7"/>
      <c r="C18" s="245" t="s">
        <v>971</v>
      </c>
      <c r="D18" s="145">
        <v>13</v>
      </c>
      <c r="E18" s="226">
        <v>2475</v>
      </c>
      <c r="F18" s="139">
        <v>0.95744680851063835</v>
      </c>
      <c r="G18" s="266"/>
      <c r="H18" s="266"/>
      <c r="I18" s="8"/>
    </row>
    <row r="19" spans="2:9">
      <c r="B19" s="7"/>
      <c r="C19" s="245" t="s">
        <v>415</v>
      </c>
      <c r="D19" s="145">
        <v>14</v>
      </c>
      <c r="E19" s="226">
        <v>2465</v>
      </c>
      <c r="F19" s="139">
        <v>0.9572815533980582</v>
      </c>
      <c r="G19" s="266"/>
      <c r="H19" s="266"/>
      <c r="I19" s="8"/>
    </row>
    <row r="20" spans="2:9">
      <c r="B20" s="7"/>
      <c r="C20" s="245" t="s">
        <v>180</v>
      </c>
      <c r="D20" s="145">
        <v>15</v>
      </c>
      <c r="E20" s="226">
        <v>21220</v>
      </c>
      <c r="F20" s="139">
        <v>0.954565901934323</v>
      </c>
      <c r="G20" s="266"/>
      <c r="H20" s="266">
        <v>2</v>
      </c>
      <c r="I20" s="8"/>
    </row>
    <row r="21" spans="2:9">
      <c r="B21" s="7"/>
      <c r="C21" s="245" t="s">
        <v>416</v>
      </c>
      <c r="D21" s="145">
        <v>16</v>
      </c>
      <c r="E21" s="226">
        <v>2320</v>
      </c>
      <c r="F21" s="139">
        <v>0.95081967213114749</v>
      </c>
      <c r="G21" s="266"/>
      <c r="H21" s="266"/>
      <c r="I21" s="8"/>
    </row>
    <row r="22" spans="2:9">
      <c r="B22" s="7"/>
      <c r="C22" s="245" t="s">
        <v>215</v>
      </c>
      <c r="D22" s="145">
        <v>17</v>
      </c>
      <c r="E22" s="226">
        <v>35180</v>
      </c>
      <c r="F22" s="139">
        <v>0.94595321322936277</v>
      </c>
      <c r="G22" s="266"/>
      <c r="H22" s="266">
        <v>3</v>
      </c>
      <c r="I22" s="8"/>
    </row>
    <row r="23" spans="2:9">
      <c r="B23" s="7"/>
      <c r="C23" s="245" t="s">
        <v>241</v>
      </c>
      <c r="D23" s="145">
        <v>18</v>
      </c>
      <c r="E23" s="226">
        <v>35240</v>
      </c>
      <c r="F23" s="139">
        <v>0.94578636607622113</v>
      </c>
      <c r="G23" s="266">
        <v>1</v>
      </c>
      <c r="H23" s="266">
        <v>4</v>
      </c>
      <c r="I23" s="8"/>
    </row>
    <row r="24" spans="2:9">
      <c r="B24" s="7"/>
      <c r="C24" s="245" t="s">
        <v>219</v>
      </c>
      <c r="D24" s="145">
        <v>19</v>
      </c>
      <c r="E24" s="226">
        <v>22490</v>
      </c>
      <c r="F24" s="139">
        <v>0.94515654549275063</v>
      </c>
      <c r="G24" s="266">
        <v>2</v>
      </c>
      <c r="H24" s="266">
        <v>5</v>
      </c>
      <c r="I24" s="8"/>
    </row>
    <row r="25" spans="2:9">
      <c r="B25" s="7"/>
      <c r="C25" s="245" t="s">
        <v>179</v>
      </c>
      <c r="D25" s="145">
        <v>20</v>
      </c>
      <c r="E25" s="226">
        <v>25740</v>
      </c>
      <c r="F25" s="139">
        <v>0.94354838709677424</v>
      </c>
      <c r="G25" s="266"/>
      <c r="H25" s="266">
        <v>6</v>
      </c>
      <c r="I25" s="8"/>
    </row>
    <row r="26" spans="2:9">
      <c r="B26" s="7"/>
      <c r="C26" s="245" t="s">
        <v>326</v>
      </c>
      <c r="D26" s="145">
        <v>21</v>
      </c>
      <c r="E26" s="226">
        <v>17665</v>
      </c>
      <c r="F26" s="139">
        <v>0.94163113006396593</v>
      </c>
      <c r="G26" s="266"/>
      <c r="H26" s="266"/>
      <c r="I26" s="8"/>
    </row>
    <row r="27" spans="2:9">
      <c r="B27" s="7"/>
      <c r="C27" s="245" t="s">
        <v>665</v>
      </c>
      <c r="D27" s="145">
        <v>22</v>
      </c>
      <c r="E27" s="226">
        <v>1015</v>
      </c>
      <c r="F27" s="139">
        <v>0.93981481481481477</v>
      </c>
      <c r="G27" s="266"/>
      <c r="H27" s="266"/>
      <c r="I27" s="8"/>
    </row>
    <row r="28" spans="2:9">
      <c r="B28" s="7"/>
      <c r="C28" s="245" t="s">
        <v>212</v>
      </c>
      <c r="D28" s="145">
        <v>23</v>
      </c>
      <c r="E28" s="226">
        <v>29520</v>
      </c>
      <c r="F28" s="139">
        <v>0.93773824650571791</v>
      </c>
      <c r="G28" s="266"/>
      <c r="H28" s="266">
        <v>7</v>
      </c>
      <c r="I28" s="8"/>
    </row>
    <row r="29" spans="2:9">
      <c r="B29" s="7"/>
      <c r="C29" s="245" t="s">
        <v>744</v>
      </c>
      <c r="D29" s="145">
        <v>24</v>
      </c>
      <c r="E29" s="226">
        <v>13605</v>
      </c>
      <c r="F29" s="139">
        <v>0.93473033321882515</v>
      </c>
      <c r="G29" s="266"/>
      <c r="H29" s="266"/>
      <c r="I29" s="8"/>
    </row>
    <row r="30" spans="2:9">
      <c r="B30" s="7"/>
      <c r="C30" s="245" t="s">
        <v>214</v>
      </c>
      <c r="D30" s="145">
        <v>25</v>
      </c>
      <c r="E30" s="226">
        <v>20015</v>
      </c>
      <c r="F30" s="139">
        <v>0.932231020027946</v>
      </c>
      <c r="G30" s="266"/>
      <c r="H30" s="266">
        <v>8</v>
      </c>
      <c r="I30" s="8"/>
    </row>
    <row r="31" spans="2:9">
      <c r="B31" s="7"/>
      <c r="C31" s="245" t="s">
        <v>347</v>
      </c>
      <c r="D31" s="145">
        <v>26</v>
      </c>
      <c r="E31" s="226">
        <v>18470</v>
      </c>
      <c r="F31" s="139">
        <v>0.92977598791844951</v>
      </c>
      <c r="G31" s="266"/>
      <c r="H31" s="266"/>
      <c r="I31" s="8"/>
    </row>
    <row r="32" spans="2:9">
      <c r="B32" s="7"/>
      <c r="C32" s="245" t="s">
        <v>410</v>
      </c>
      <c r="D32" s="145">
        <v>27</v>
      </c>
      <c r="E32" s="226">
        <v>7360</v>
      </c>
      <c r="F32" s="139">
        <v>0.927536231884058</v>
      </c>
      <c r="G32" s="266"/>
      <c r="H32" s="266"/>
      <c r="I32" s="8"/>
    </row>
    <row r="33" spans="2:9">
      <c r="B33" s="7"/>
      <c r="C33" s="245" t="s">
        <v>368</v>
      </c>
      <c r="D33" s="145">
        <v>28</v>
      </c>
      <c r="E33" s="226">
        <v>11550</v>
      </c>
      <c r="F33" s="139">
        <v>0.92548076923076927</v>
      </c>
      <c r="G33" s="266"/>
      <c r="H33" s="266"/>
      <c r="I33" s="8"/>
    </row>
    <row r="34" spans="2:9">
      <c r="B34" s="7"/>
      <c r="C34" s="245" t="s">
        <v>418</v>
      </c>
      <c r="D34" s="145">
        <v>29</v>
      </c>
      <c r="E34" s="226">
        <v>920</v>
      </c>
      <c r="F34" s="139">
        <v>0.92462311557788945</v>
      </c>
      <c r="G34" s="266"/>
      <c r="H34" s="266"/>
      <c r="I34" s="8"/>
    </row>
    <row r="35" spans="2:9">
      <c r="B35" s="7"/>
      <c r="C35" s="245" t="s">
        <v>344</v>
      </c>
      <c r="D35" s="145">
        <v>30</v>
      </c>
      <c r="E35" s="226">
        <v>16415</v>
      </c>
      <c r="F35" s="139">
        <v>0.92374788970174448</v>
      </c>
      <c r="G35" s="266"/>
      <c r="H35" s="266"/>
      <c r="I35" s="8"/>
    </row>
    <row r="36" spans="2:9">
      <c r="B36" s="7"/>
      <c r="C36" s="245" t="s">
        <v>632</v>
      </c>
      <c r="D36" s="145">
        <v>31</v>
      </c>
      <c r="E36" s="226">
        <v>24030</v>
      </c>
      <c r="F36" s="139">
        <v>0.9226339028604339</v>
      </c>
      <c r="G36" s="266">
        <v>3</v>
      </c>
      <c r="H36" s="266">
        <v>9</v>
      </c>
      <c r="I36" s="8"/>
    </row>
    <row r="37" spans="2:9">
      <c r="B37" s="7"/>
      <c r="C37" s="245" t="s">
        <v>322</v>
      </c>
      <c r="D37" s="145">
        <v>32</v>
      </c>
      <c r="E37" s="226">
        <v>15365</v>
      </c>
      <c r="F37" s="139">
        <v>0.92171565686862622</v>
      </c>
      <c r="G37" s="266"/>
      <c r="H37" s="266"/>
      <c r="I37" s="8"/>
    </row>
    <row r="38" spans="2:9">
      <c r="B38" s="7"/>
      <c r="C38" s="245" t="s">
        <v>1294</v>
      </c>
      <c r="D38" s="145">
        <v>33</v>
      </c>
      <c r="E38" s="226">
        <v>10860</v>
      </c>
      <c r="F38" s="139">
        <v>0.91839323467230449</v>
      </c>
      <c r="G38" s="266"/>
      <c r="H38" s="266"/>
      <c r="I38" s="8"/>
    </row>
    <row r="39" spans="2:9">
      <c r="B39" s="7"/>
      <c r="C39" s="245" t="s">
        <v>420</v>
      </c>
      <c r="D39" s="145">
        <v>34</v>
      </c>
      <c r="E39" s="226">
        <v>1010</v>
      </c>
      <c r="F39" s="139">
        <v>0.91818181818181821</v>
      </c>
      <c r="G39" s="266"/>
      <c r="H39" s="266"/>
      <c r="I39" s="8"/>
    </row>
    <row r="40" spans="2:9">
      <c r="B40" s="7"/>
      <c r="C40" s="245" t="s">
        <v>333</v>
      </c>
      <c r="D40" s="145">
        <v>35</v>
      </c>
      <c r="E40" s="226">
        <v>14285</v>
      </c>
      <c r="F40" s="139">
        <v>0.917174959871589</v>
      </c>
      <c r="G40" s="266"/>
      <c r="H40" s="266"/>
      <c r="I40" s="8"/>
    </row>
    <row r="41" spans="2:9">
      <c r="B41" s="7"/>
      <c r="C41" s="245" t="s">
        <v>404</v>
      </c>
      <c r="D41" s="145">
        <v>36</v>
      </c>
      <c r="E41" s="226">
        <v>5155</v>
      </c>
      <c r="F41" s="139">
        <v>0.91400709219858156</v>
      </c>
      <c r="G41" s="266"/>
      <c r="H41" s="266"/>
      <c r="I41" s="8"/>
    </row>
    <row r="42" spans="2:9">
      <c r="B42" s="7"/>
      <c r="C42" s="245" t="s">
        <v>393</v>
      </c>
      <c r="D42" s="145">
        <v>37</v>
      </c>
      <c r="E42" s="226">
        <v>11530</v>
      </c>
      <c r="F42" s="139">
        <v>0.91362916006339145</v>
      </c>
      <c r="G42" s="266"/>
      <c r="H42" s="266"/>
      <c r="I42" s="8"/>
    </row>
    <row r="43" spans="2:9">
      <c r="B43" s="7"/>
      <c r="C43" s="245" t="s">
        <v>174</v>
      </c>
      <c r="D43" s="145">
        <v>38</v>
      </c>
      <c r="E43" s="226">
        <v>42260</v>
      </c>
      <c r="F43" s="139">
        <v>0.91067772869302877</v>
      </c>
      <c r="G43" s="266"/>
      <c r="H43" s="266">
        <v>10</v>
      </c>
      <c r="I43" s="8"/>
    </row>
    <row r="44" spans="2:9">
      <c r="B44" s="7"/>
      <c r="C44" s="245" t="s">
        <v>176</v>
      </c>
      <c r="D44" s="145">
        <v>39</v>
      </c>
      <c r="E44" s="226">
        <v>28050</v>
      </c>
      <c r="F44" s="139">
        <v>0.90879637129434632</v>
      </c>
      <c r="G44" s="266"/>
      <c r="H44" s="266">
        <v>11</v>
      </c>
      <c r="I44" s="8"/>
    </row>
    <row r="45" spans="2:9">
      <c r="B45" s="7"/>
      <c r="C45" s="245" t="s">
        <v>654</v>
      </c>
      <c r="D45" s="145">
        <v>40</v>
      </c>
      <c r="E45" s="226">
        <v>16940</v>
      </c>
      <c r="F45" s="139">
        <v>0.90806754221388364</v>
      </c>
      <c r="G45" s="266"/>
      <c r="H45" s="266"/>
      <c r="I45" s="8"/>
    </row>
    <row r="46" spans="2:9">
      <c r="B46" s="7"/>
      <c r="C46" s="245" t="s">
        <v>425</v>
      </c>
      <c r="D46" s="145">
        <v>41</v>
      </c>
      <c r="E46" s="226">
        <v>1130</v>
      </c>
      <c r="F46" s="139">
        <v>0.90763052208835338</v>
      </c>
      <c r="G46" s="266"/>
      <c r="H46" s="266"/>
      <c r="I46" s="8"/>
    </row>
    <row r="47" spans="2:9">
      <c r="B47" s="7"/>
      <c r="C47" s="245" t="s">
        <v>397</v>
      </c>
      <c r="D47" s="145">
        <v>42</v>
      </c>
      <c r="E47" s="226">
        <v>11165</v>
      </c>
      <c r="F47" s="139">
        <v>0.90551500405515006</v>
      </c>
      <c r="G47" s="266"/>
      <c r="H47" s="266"/>
      <c r="I47" s="8"/>
    </row>
    <row r="48" spans="2:9">
      <c r="B48" s="7"/>
      <c r="C48" s="245" t="s">
        <v>213</v>
      </c>
      <c r="D48" s="145">
        <v>43</v>
      </c>
      <c r="E48" s="226">
        <v>20400</v>
      </c>
      <c r="F48" s="139">
        <v>0.90225563909774431</v>
      </c>
      <c r="G48" s="266"/>
      <c r="H48" s="266">
        <v>12</v>
      </c>
      <c r="I48" s="8"/>
    </row>
    <row r="49" spans="2:9">
      <c r="B49" s="7"/>
      <c r="C49" s="245" t="s">
        <v>1444</v>
      </c>
      <c r="D49" s="145">
        <v>44</v>
      </c>
      <c r="E49" s="226">
        <v>960</v>
      </c>
      <c r="F49" s="139">
        <v>0.90140845070422537</v>
      </c>
      <c r="G49" s="266"/>
      <c r="H49" s="266"/>
      <c r="I49" s="8"/>
    </row>
    <row r="50" spans="2:9">
      <c r="B50" s="7"/>
      <c r="C50" s="245" t="s">
        <v>216</v>
      </c>
      <c r="D50" s="145">
        <v>45</v>
      </c>
      <c r="E50" s="226">
        <v>25795</v>
      </c>
      <c r="F50" s="139">
        <v>0.8995640802092415</v>
      </c>
      <c r="G50" s="266"/>
      <c r="H50" s="266">
        <v>13</v>
      </c>
      <c r="I50" s="8"/>
    </row>
    <row r="51" spans="2:9">
      <c r="B51" s="7"/>
      <c r="C51" s="245" t="s">
        <v>417</v>
      </c>
      <c r="D51" s="145">
        <v>46</v>
      </c>
      <c r="E51" s="226">
        <v>1205</v>
      </c>
      <c r="F51" s="139">
        <v>0.89925373134328357</v>
      </c>
      <c r="G51" s="266"/>
      <c r="H51" s="266"/>
      <c r="I51" s="8"/>
    </row>
    <row r="52" spans="2:9">
      <c r="B52" s="7"/>
      <c r="C52" s="245" t="s">
        <v>350</v>
      </c>
      <c r="D52" s="145">
        <v>47</v>
      </c>
      <c r="E52" s="226">
        <v>20005</v>
      </c>
      <c r="F52" s="139">
        <v>0.89748766262898161</v>
      </c>
      <c r="G52" s="266"/>
      <c r="H52" s="266"/>
      <c r="I52" s="8"/>
    </row>
    <row r="53" spans="2:9">
      <c r="B53" s="7"/>
      <c r="C53" s="245" t="s">
        <v>996</v>
      </c>
      <c r="D53" s="145">
        <v>48</v>
      </c>
      <c r="E53" s="226">
        <v>2110</v>
      </c>
      <c r="F53" s="139">
        <v>0.89596602972399153</v>
      </c>
      <c r="G53" s="266"/>
      <c r="H53" s="266"/>
      <c r="I53" s="8"/>
    </row>
    <row r="54" spans="2:9">
      <c r="B54" s="7"/>
      <c r="C54" s="245" t="s">
        <v>610</v>
      </c>
      <c r="D54" s="145">
        <v>49</v>
      </c>
      <c r="E54" s="226">
        <v>1110</v>
      </c>
      <c r="F54" s="139">
        <v>0.89516129032258063</v>
      </c>
      <c r="G54" s="266"/>
      <c r="H54" s="266"/>
      <c r="I54" s="8"/>
    </row>
    <row r="55" spans="2:9">
      <c r="B55" s="7"/>
      <c r="C55" s="245" t="s">
        <v>399</v>
      </c>
      <c r="D55" s="145">
        <v>50</v>
      </c>
      <c r="E55" s="226">
        <v>2315</v>
      </c>
      <c r="F55" s="139">
        <v>0.89382239382239381</v>
      </c>
      <c r="G55" s="266"/>
      <c r="H55" s="266"/>
      <c r="I55" s="8"/>
    </row>
    <row r="56" spans="2:9">
      <c r="B56" s="7"/>
      <c r="C56" s="245" t="s">
        <v>355</v>
      </c>
      <c r="D56" s="145">
        <v>51</v>
      </c>
      <c r="E56" s="226">
        <v>17460</v>
      </c>
      <c r="F56" s="139">
        <v>0.89332310053722175</v>
      </c>
      <c r="G56" s="266"/>
      <c r="H56" s="266"/>
      <c r="I56" s="8"/>
    </row>
    <row r="57" spans="2:9">
      <c r="B57" s="7"/>
      <c r="C57" s="245" t="s">
        <v>745</v>
      </c>
      <c r="D57" s="145">
        <v>52</v>
      </c>
      <c r="E57" s="226">
        <v>985</v>
      </c>
      <c r="F57" s="139">
        <v>0.89140271493212675</v>
      </c>
      <c r="G57" s="266"/>
      <c r="H57" s="266"/>
      <c r="I57" s="8"/>
    </row>
    <row r="58" spans="2:9">
      <c r="B58" s="7"/>
      <c r="C58" s="245" t="s">
        <v>334</v>
      </c>
      <c r="D58" s="145">
        <v>53</v>
      </c>
      <c r="E58" s="226">
        <v>17750</v>
      </c>
      <c r="F58" s="139">
        <v>0.89106425702811243</v>
      </c>
      <c r="G58" s="266"/>
      <c r="H58" s="266"/>
      <c r="I58" s="8"/>
    </row>
    <row r="59" spans="2:9">
      <c r="B59" s="7"/>
      <c r="C59" s="245" t="s">
        <v>387</v>
      </c>
      <c r="D59" s="145">
        <v>54</v>
      </c>
      <c r="E59" s="226">
        <v>17825</v>
      </c>
      <c r="F59" s="139">
        <v>0.888362820832295</v>
      </c>
      <c r="G59" s="266"/>
      <c r="H59" s="266"/>
      <c r="I59" s="8"/>
    </row>
    <row r="60" spans="2:9">
      <c r="B60" s="7"/>
      <c r="C60" s="245" t="s">
        <v>405</v>
      </c>
      <c r="D60" s="145">
        <v>55</v>
      </c>
      <c r="E60" s="226">
        <v>11750</v>
      </c>
      <c r="F60" s="139">
        <v>0.88746223564954685</v>
      </c>
      <c r="G60" s="266"/>
      <c r="H60" s="266"/>
      <c r="I60" s="8"/>
    </row>
    <row r="61" spans="2:9">
      <c r="B61" s="7"/>
      <c r="C61" s="245" t="s">
        <v>409</v>
      </c>
      <c r="D61" s="145">
        <v>56</v>
      </c>
      <c r="E61" s="226">
        <v>4580</v>
      </c>
      <c r="F61" s="139">
        <v>0.88588007736943908</v>
      </c>
      <c r="G61" s="266"/>
      <c r="H61" s="266"/>
      <c r="I61" s="8"/>
    </row>
    <row r="62" spans="2:9">
      <c r="B62" s="7"/>
      <c r="C62" s="245" t="s">
        <v>341</v>
      </c>
      <c r="D62" s="145">
        <v>57</v>
      </c>
      <c r="E62" s="226">
        <v>16720</v>
      </c>
      <c r="F62" s="139">
        <v>0.8851244044467973</v>
      </c>
      <c r="G62" s="266"/>
      <c r="H62" s="266"/>
      <c r="I62" s="8"/>
    </row>
    <row r="63" spans="2:9">
      <c r="B63" s="7"/>
      <c r="C63" s="245" t="s">
        <v>338</v>
      </c>
      <c r="D63" s="145">
        <v>58</v>
      </c>
      <c r="E63" s="226">
        <v>36680</v>
      </c>
      <c r="F63" s="139">
        <v>0.88460147112022192</v>
      </c>
      <c r="G63" s="266"/>
      <c r="H63" s="266"/>
      <c r="I63" s="8"/>
    </row>
    <row r="64" spans="2:9">
      <c r="B64" s="7"/>
      <c r="C64" s="245" t="s">
        <v>950</v>
      </c>
      <c r="D64" s="145">
        <v>59</v>
      </c>
      <c r="E64" s="226">
        <v>8900</v>
      </c>
      <c r="F64" s="139">
        <v>0.88425235966219573</v>
      </c>
      <c r="G64" s="266"/>
      <c r="H64" s="266"/>
      <c r="I64" s="8"/>
    </row>
    <row r="65" spans="2:9">
      <c r="B65" s="7"/>
      <c r="C65" s="245" t="s">
        <v>274</v>
      </c>
      <c r="D65" s="145">
        <v>60</v>
      </c>
      <c r="E65" s="226">
        <v>28615</v>
      </c>
      <c r="F65" s="139">
        <v>0.881410750038503</v>
      </c>
      <c r="G65" s="266"/>
      <c r="H65" s="266">
        <v>14</v>
      </c>
      <c r="I65" s="8"/>
    </row>
    <row r="66" spans="2:9">
      <c r="B66" s="7"/>
      <c r="C66" s="245" t="s">
        <v>57</v>
      </c>
      <c r="D66" s="145">
        <v>61</v>
      </c>
      <c r="E66" s="226">
        <v>20645</v>
      </c>
      <c r="F66" s="139">
        <v>0.88132337246531478</v>
      </c>
      <c r="G66" s="266"/>
      <c r="H66" s="266">
        <v>15</v>
      </c>
      <c r="I66" s="8"/>
    </row>
    <row r="67" spans="2:9">
      <c r="B67" s="7"/>
      <c r="C67" s="245" t="s">
        <v>407</v>
      </c>
      <c r="D67" s="145">
        <v>62</v>
      </c>
      <c r="E67" s="226">
        <v>7295</v>
      </c>
      <c r="F67" s="139">
        <v>0.8810386473429952</v>
      </c>
      <c r="G67" s="266"/>
      <c r="H67" s="266"/>
      <c r="I67" s="8"/>
    </row>
    <row r="68" spans="2:9">
      <c r="B68" s="7"/>
      <c r="C68" s="245" t="s">
        <v>394</v>
      </c>
      <c r="D68" s="145">
        <v>63</v>
      </c>
      <c r="E68" s="226">
        <v>16465</v>
      </c>
      <c r="F68" s="139">
        <v>0.88071676918962294</v>
      </c>
      <c r="G68" s="266"/>
      <c r="H68" s="266"/>
      <c r="I68" s="8"/>
    </row>
    <row r="69" spans="2:9">
      <c r="B69" s="7"/>
      <c r="C69" s="245" t="s">
        <v>765</v>
      </c>
      <c r="D69" s="145">
        <v>64</v>
      </c>
      <c r="E69" s="226">
        <v>735</v>
      </c>
      <c r="F69" s="139">
        <v>0.88023952095808389</v>
      </c>
      <c r="G69" s="266"/>
      <c r="H69" s="266"/>
      <c r="I69" s="8"/>
    </row>
    <row r="70" spans="2:9">
      <c r="B70" s="7"/>
      <c r="C70" s="245" t="s">
        <v>951</v>
      </c>
      <c r="D70" s="145">
        <v>65</v>
      </c>
      <c r="E70" s="226">
        <v>910</v>
      </c>
      <c r="F70" s="139">
        <v>0.87922705314009664</v>
      </c>
      <c r="G70" s="266"/>
      <c r="H70" s="266"/>
      <c r="I70" s="8"/>
    </row>
    <row r="71" spans="2:9">
      <c r="B71" s="7"/>
      <c r="C71" s="245" t="s">
        <v>342</v>
      </c>
      <c r="D71" s="145">
        <v>66</v>
      </c>
      <c r="E71" s="226">
        <v>22315</v>
      </c>
      <c r="F71" s="139">
        <v>0.878024788510722</v>
      </c>
      <c r="G71" s="266"/>
      <c r="H71" s="266"/>
      <c r="I71" s="8"/>
    </row>
    <row r="72" spans="2:9">
      <c r="B72" s="7"/>
      <c r="C72" s="245" t="s">
        <v>175</v>
      </c>
      <c r="D72" s="145">
        <v>67</v>
      </c>
      <c r="E72" s="226">
        <v>36210</v>
      </c>
      <c r="F72" s="139">
        <v>0.87781818181818183</v>
      </c>
      <c r="G72" s="266"/>
      <c r="H72" s="266">
        <v>16</v>
      </c>
      <c r="I72" s="8"/>
    </row>
    <row r="73" spans="2:9">
      <c r="B73" s="7"/>
      <c r="C73" s="245" t="s">
        <v>362</v>
      </c>
      <c r="D73" s="145">
        <v>68</v>
      </c>
      <c r="E73" s="226">
        <v>10220</v>
      </c>
      <c r="F73" s="139">
        <v>0.875</v>
      </c>
      <c r="G73" s="266"/>
      <c r="H73" s="266"/>
      <c r="I73" s="8"/>
    </row>
    <row r="74" spans="2:9">
      <c r="B74" s="7"/>
      <c r="C74" s="245" t="s">
        <v>381</v>
      </c>
      <c r="D74" s="145">
        <v>69</v>
      </c>
      <c r="E74" s="226">
        <v>13575</v>
      </c>
      <c r="F74" s="139">
        <v>0.87411461687057312</v>
      </c>
      <c r="G74" s="266"/>
      <c r="H74" s="266"/>
      <c r="I74" s="8"/>
    </row>
    <row r="75" spans="2:9">
      <c r="B75" s="7"/>
      <c r="C75" s="245" t="s">
        <v>361</v>
      </c>
      <c r="D75" s="145">
        <v>70</v>
      </c>
      <c r="E75" s="226">
        <v>11715</v>
      </c>
      <c r="F75" s="139">
        <v>0.8719761816151842</v>
      </c>
      <c r="G75" s="266"/>
      <c r="H75" s="266"/>
      <c r="I75" s="8"/>
    </row>
    <row r="76" spans="2:9">
      <c r="B76" s="7"/>
      <c r="C76" s="245" t="s">
        <v>601</v>
      </c>
      <c r="D76" s="145">
        <v>71</v>
      </c>
      <c r="E76" s="226">
        <v>2065</v>
      </c>
      <c r="F76" s="139">
        <v>0.87130801687763715</v>
      </c>
      <c r="G76" s="266"/>
      <c r="H76" s="266"/>
      <c r="I76" s="8"/>
    </row>
    <row r="77" spans="2:9">
      <c r="B77" s="7"/>
      <c r="C77" s="245" t="s">
        <v>429</v>
      </c>
      <c r="D77" s="145">
        <v>72</v>
      </c>
      <c r="E77" s="226">
        <v>900</v>
      </c>
      <c r="F77" s="139">
        <v>0.86956521739130432</v>
      </c>
      <c r="G77" s="266"/>
      <c r="H77" s="266"/>
      <c r="I77" s="8"/>
    </row>
    <row r="78" spans="2:9">
      <c r="B78" s="7"/>
      <c r="C78" s="245" t="s">
        <v>339</v>
      </c>
      <c r="D78" s="145">
        <v>73</v>
      </c>
      <c r="E78" s="226">
        <v>23125</v>
      </c>
      <c r="F78" s="139">
        <v>0.86903419767004886</v>
      </c>
      <c r="G78" s="266"/>
      <c r="H78" s="266"/>
      <c r="I78" s="8"/>
    </row>
    <row r="79" spans="2:9">
      <c r="B79" s="7"/>
      <c r="C79" s="245" t="s">
        <v>371</v>
      </c>
      <c r="D79" s="145">
        <v>74</v>
      </c>
      <c r="E79" s="226">
        <v>10325</v>
      </c>
      <c r="F79" s="139">
        <v>0.86874211190576356</v>
      </c>
      <c r="G79" s="266"/>
      <c r="H79" s="266"/>
      <c r="I79" s="8"/>
    </row>
    <row r="80" spans="2:9">
      <c r="B80" s="7"/>
      <c r="C80" s="245" t="s">
        <v>343</v>
      </c>
      <c r="D80" s="145">
        <v>75</v>
      </c>
      <c r="E80" s="226">
        <v>15750</v>
      </c>
      <c r="F80" s="139">
        <v>0.86752960616909947</v>
      </c>
      <c r="G80" s="266"/>
      <c r="H80" s="266"/>
      <c r="I80" s="8"/>
    </row>
    <row r="81" spans="2:9">
      <c r="B81" s="7"/>
      <c r="C81" s="245" t="s">
        <v>358</v>
      </c>
      <c r="D81" s="145">
        <v>76</v>
      </c>
      <c r="E81" s="226">
        <v>15695</v>
      </c>
      <c r="F81" s="139">
        <v>0.86664826062948652</v>
      </c>
      <c r="G81" s="266"/>
      <c r="H81" s="266"/>
      <c r="I81" s="8"/>
    </row>
    <row r="82" spans="2:9">
      <c r="B82" s="7"/>
      <c r="C82" s="245" t="s">
        <v>402</v>
      </c>
      <c r="D82" s="145">
        <v>77</v>
      </c>
      <c r="E82" s="226">
        <v>17695</v>
      </c>
      <c r="F82" s="139">
        <v>0.86023334953816233</v>
      </c>
      <c r="G82" s="266"/>
      <c r="H82" s="266"/>
      <c r="I82" s="8"/>
    </row>
    <row r="83" spans="2:9">
      <c r="B83" s="7"/>
      <c r="C83" s="245" t="s">
        <v>220</v>
      </c>
      <c r="D83" s="145">
        <v>78</v>
      </c>
      <c r="E83" s="226">
        <v>24685</v>
      </c>
      <c r="F83" s="139">
        <v>0.85637467476149176</v>
      </c>
      <c r="G83" s="266"/>
      <c r="H83" s="266">
        <v>17</v>
      </c>
      <c r="I83" s="8"/>
    </row>
    <row r="84" spans="2:9">
      <c r="B84" s="7"/>
      <c r="C84" s="245" t="s">
        <v>670</v>
      </c>
      <c r="D84" s="145">
        <v>79</v>
      </c>
      <c r="E84" s="226">
        <v>4095</v>
      </c>
      <c r="F84" s="139">
        <v>0.85579937304075238</v>
      </c>
      <c r="G84" s="266"/>
      <c r="H84" s="266"/>
      <c r="I84" s="8"/>
    </row>
    <row r="85" spans="2:9">
      <c r="B85" s="7"/>
      <c r="C85" s="245" t="s">
        <v>327</v>
      </c>
      <c r="D85" s="145">
        <v>80</v>
      </c>
      <c r="E85" s="226">
        <v>16360</v>
      </c>
      <c r="F85" s="139">
        <v>0.85520125457396756</v>
      </c>
      <c r="G85" s="266"/>
      <c r="H85" s="266"/>
      <c r="I85" s="8"/>
    </row>
    <row r="86" spans="2:9">
      <c r="B86" s="7"/>
      <c r="C86" s="245" t="s">
        <v>376</v>
      </c>
      <c r="D86" s="145">
        <v>81</v>
      </c>
      <c r="E86" s="226">
        <v>21075</v>
      </c>
      <c r="F86" s="139">
        <v>0.85462287104622869</v>
      </c>
      <c r="G86" s="266"/>
      <c r="H86" s="266"/>
      <c r="I86" s="8"/>
    </row>
    <row r="87" spans="2:9">
      <c r="B87" s="7"/>
      <c r="C87" s="245" t="s">
        <v>363</v>
      </c>
      <c r="D87" s="145">
        <v>82</v>
      </c>
      <c r="E87" s="226">
        <v>24205</v>
      </c>
      <c r="F87" s="139">
        <v>0.8542438680077642</v>
      </c>
      <c r="G87" s="266"/>
      <c r="H87" s="266"/>
      <c r="I87" s="8"/>
    </row>
    <row r="88" spans="2:9">
      <c r="B88" s="7"/>
      <c r="C88" s="245" t="s">
        <v>395</v>
      </c>
      <c r="D88" s="145">
        <v>83</v>
      </c>
      <c r="E88" s="226">
        <v>8435</v>
      </c>
      <c r="F88" s="139">
        <v>0.853744939271255</v>
      </c>
      <c r="G88" s="266"/>
      <c r="H88" s="266"/>
      <c r="I88" s="8"/>
    </row>
    <row r="89" spans="2:9">
      <c r="B89" s="7"/>
      <c r="C89" s="245" t="s">
        <v>324</v>
      </c>
      <c r="D89" s="145">
        <v>84</v>
      </c>
      <c r="E89" s="226">
        <v>31555</v>
      </c>
      <c r="F89" s="139">
        <v>0.85329908058409953</v>
      </c>
      <c r="G89" s="266"/>
      <c r="H89" s="266"/>
      <c r="I89" s="8"/>
    </row>
    <row r="90" spans="2:9">
      <c r="B90" s="7"/>
      <c r="C90" s="245" t="s">
        <v>237</v>
      </c>
      <c r="D90" s="145">
        <v>85</v>
      </c>
      <c r="E90" s="226">
        <v>39940</v>
      </c>
      <c r="F90" s="139">
        <v>0.85287209054025193</v>
      </c>
      <c r="G90" s="266">
        <v>4</v>
      </c>
      <c r="H90" s="266">
        <v>18</v>
      </c>
      <c r="I90" s="8"/>
    </row>
    <row r="91" spans="2:9">
      <c r="B91" s="7"/>
      <c r="C91" s="245" t="s">
        <v>353</v>
      </c>
      <c r="D91" s="145">
        <v>86</v>
      </c>
      <c r="E91" s="226">
        <v>25785</v>
      </c>
      <c r="F91" s="139">
        <v>0.85141158989598809</v>
      </c>
      <c r="G91" s="266"/>
      <c r="H91" s="266"/>
      <c r="I91" s="8"/>
    </row>
    <row r="92" spans="2:9">
      <c r="B92" s="7"/>
      <c r="C92" s="245" t="s">
        <v>372</v>
      </c>
      <c r="D92" s="145">
        <v>87</v>
      </c>
      <c r="E92" s="226">
        <v>13985</v>
      </c>
      <c r="F92" s="139">
        <v>0.85118685331710287</v>
      </c>
      <c r="G92" s="266"/>
      <c r="H92" s="266"/>
      <c r="I92" s="8"/>
    </row>
    <row r="93" spans="2:9">
      <c r="B93" s="7"/>
      <c r="C93" s="245" t="s">
        <v>374</v>
      </c>
      <c r="D93" s="145">
        <v>88</v>
      </c>
      <c r="E93" s="226">
        <v>15250</v>
      </c>
      <c r="F93" s="139">
        <v>0.84910913140311806</v>
      </c>
      <c r="G93" s="266"/>
      <c r="H93" s="266"/>
      <c r="I93" s="8"/>
    </row>
    <row r="94" spans="2:9">
      <c r="B94" s="7"/>
      <c r="C94" s="245" t="s">
        <v>359</v>
      </c>
      <c r="D94" s="145">
        <v>89</v>
      </c>
      <c r="E94" s="226">
        <v>17760</v>
      </c>
      <c r="F94" s="139">
        <v>0.84894837476099427</v>
      </c>
      <c r="G94" s="266"/>
      <c r="H94" s="266"/>
      <c r="I94" s="8"/>
    </row>
    <row r="95" spans="2:9">
      <c r="B95" s="7"/>
      <c r="C95" s="245" t="s">
        <v>658</v>
      </c>
      <c r="D95" s="145">
        <v>90</v>
      </c>
      <c r="E95" s="226">
        <v>19830</v>
      </c>
      <c r="F95" s="139">
        <v>0.84870532848277336</v>
      </c>
      <c r="G95" s="266"/>
      <c r="H95" s="266"/>
      <c r="I95" s="8"/>
    </row>
    <row r="96" spans="2:9">
      <c r="B96" s="7"/>
      <c r="C96" s="245" t="s">
        <v>178</v>
      </c>
      <c r="D96" s="145">
        <v>91</v>
      </c>
      <c r="E96" s="226">
        <v>36450</v>
      </c>
      <c r="F96" s="139">
        <v>0.84806886924150771</v>
      </c>
      <c r="G96" s="266"/>
      <c r="H96" s="266">
        <v>19</v>
      </c>
      <c r="I96" s="8"/>
    </row>
    <row r="97" spans="2:9">
      <c r="B97" s="7"/>
      <c r="C97" s="245" t="s">
        <v>625</v>
      </c>
      <c r="D97" s="145">
        <v>92</v>
      </c>
      <c r="E97" s="226">
        <v>2450</v>
      </c>
      <c r="F97" s="139">
        <v>0.846286701208981</v>
      </c>
      <c r="G97" s="266"/>
      <c r="H97" s="266"/>
      <c r="I97" s="8"/>
    </row>
    <row r="98" spans="2:9">
      <c r="B98" s="7"/>
      <c r="C98" s="245" t="s">
        <v>211</v>
      </c>
      <c r="D98" s="145">
        <v>93</v>
      </c>
      <c r="E98" s="226">
        <v>32110</v>
      </c>
      <c r="F98" s="139">
        <v>0.8452224269544617</v>
      </c>
      <c r="G98" s="266"/>
      <c r="H98" s="266">
        <v>20</v>
      </c>
      <c r="I98" s="8"/>
    </row>
    <row r="99" spans="2:9">
      <c r="B99" s="7"/>
      <c r="C99" s="245" t="s">
        <v>369</v>
      </c>
      <c r="D99" s="145">
        <v>94</v>
      </c>
      <c r="E99" s="226">
        <v>8870</v>
      </c>
      <c r="F99" s="139">
        <v>0.84435982865302239</v>
      </c>
      <c r="G99" s="266"/>
      <c r="H99" s="266"/>
      <c r="I99" s="8"/>
    </row>
    <row r="100" spans="2:9">
      <c r="B100" s="7"/>
      <c r="C100" s="245" t="s">
        <v>182</v>
      </c>
      <c r="D100" s="145">
        <v>95</v>
      </c>
      <c r="E100" s="226">
        <v>21340</v>
      </c>
      <c r="F100" s="139">
        <v>0.84364498912828623</v>
      </c>
      <c r="G100" s="266"/>
      <c r="H100" s="266">
        <v>21</v>
      </c>
      <c r="I100" s="8"/>
    </row>
    <row r="101" spans="2:9">
      <c r="B101" s="7"/>
      <c r="C101" s="245" t="s">
        <v>597</v>
      </c>
      <c r="D101" s="145">
        <v>96</v>
      </c>
      <c r="E101" s="226">
        <v>5595</v>
      </c>
      <c r="F101" s="139">
        <v>0.84325546345139413</v>
      </c>
      <c r="G101" s="266"/>
      <c r="H101" s="266"/>
      <c r="I101" s="8"/>
    </row>
    <row r="102" spans="2:9">
      <c r="B102" s="7"/>
      <c r="C102" s="245" t="s">
        <v>406</v>
      </c>
      <c r="D102" s="145">
        <v>97</v>
      </c>
      <c r="E102" s="226">
        <v>9260</v>
      </c>
      <c r="F102" s="139">
        <v>0.84220100045475221</v>
      </c>
      <c r="G102" s="266"/>
      <c r="H102" s="266"/>
      <c r="I102" s="8"/>
    </row>
    <row r="103" spans="2:9">
      <c r="B103" s="7"/>
      <c r="C103" s="245" t="s">
        <v>177</v>
      </c>
      <c r="D103" s="145">
        <v>98</v>
      </c>
      <c r="E103" s="226">
        <v>28615</v>
      </c>
      <c r="F103" s="139">
        <v>0.84186525448661376</v>
      </c>
      <c r="G103" s="266"/>
      <c r="H103" s="266">
        <v>22</v>
      </c>
      <c r="I103" s="8"/>
    </row>
    <row r="104" spans="2:9">
      <c r="B104" s="7"/>
      <c r="C104" s="245" t="s">
        <v>746</v>
      </c>
      <c r="D104" s="145">
        <v>99</v>
      </c>
      <c r="E104" s="226">
        <v>17385</v>
      </c>
      <c r="F104" s="139">
        <v>0.84046410442349528</v>
      </c>
      <c r="G104" s="266"/>
      <c r="H104" s="266"/>
      <c r="I104" s="8"/>
    </row>
    <row r="105" spans="2:9">
      <c r="B105" s="7"/>
      <c r="C105" s="245" t="s">
        <v>477</v>
      </c>
      <c r="D105" s="145">
        <v>100</v>
      </c>
      <c r="E105" s="226">
        <v>16040</v>
      </c>
      <c r="F105" s="139">
        <v>0.83979057591623041</v>
      </c>
      <c r="G105" s="266"/>
      <c r="H105" s="266"/>
      <c r="I105" s="8"/>
    </row>
    <row r="106" spans="2:9">
      <c r="B106" s="7"/>
      <c r="C106" s="245" t="s">
        <v>600</v>
      </c>
      <c r="D106" s="145">
        <v>101</v>
      </c>
      <c r="E106" s="226">
        <v>9740</v>
      </c>
      <c r="F106" s="139">
        <v>0.83641047659939893</v>
      </c>
      <c r="G106" s="266"/>
      <c r="H106" s="266"/>
      <c r="I106" s="8"/>
    </row>
    <row r="107" spans="2:9">
      <c r="B107" s="7"/>
      <c r="C107" s="245" t="s">
        <v>398</v>
      </c>
      <c r="D107" s="145">
        <v>102</v>
      </c>
      <c r="E107" s="226">
        <v>6865</v>
      </c>
      <c r="F107" s="139">
        <v>0.83617539585870893</v>
      </c>
      <c r="G107" s="266"/>
      <c r="H107" s="266"/>
      <c r="I107" s="8"/>
    </row>
    <row r="108" spans="2:9">
      <c r="B108" s="7"/>
      <c r="C108" s="245" t="s">
        <v>340</v>
      </c>
      <c r="D108" s="145">
        <v>103</v>
      </c>
      <c r="E108" s="226">
        <v>31910</v>
      </c>
      <c r="F108" s="139">
        <v>0.83566845620007857</v>
      </c>
      <c r="G108" s="266"/>
      <c r="H108" s="266"/>
      <c r="I108" s="8"/>
    </row>
    <row r="109" spans="2:9">
      <c r="B109" s="7"/>
      <c r="C109" s="245" t="s">
        <v>486</v>
      </c>
      <c r="D109" s="145">
        <v>104</v>
      </c>
      <c r="E109" s="226">
        <v>27115</v>
      </c>
      <c r="F109" s="139">
        <v>0.83251458397298128</v>
      </c>
      <c r="G109" s="266"/>
      <c r="H109" s="266"/>
      <c r="I109" s="8"/>
    </row>
    <row r="110" spans="2:9">
      <c r="B110" s="7"/>
      <c r="C110" s="245" t="s">
        <v>378</v>
      </c>
      <c r="D110" s="145">
        <v>105</v>
      </c>
      <c r="E110" s="226">
        <v>16675</v>
      </c>
      <c r="F110" s="139">
        <v>0.83187827388376157</v>
      </c>
      <c r="G110" s="266"/>
      <c r="H110" s="266"/>
      <c r="I110" s="8"/>
    </row>
    <row r="111" spans="2:9">
      <c r="B111" s="7"/>
      <c r="C111" s="245" t="s">
        <v>383</v>
      </c>
      <c r="D111" s="145">
        <v>106</v>
      </c>
      <c r="E111" s="226">
        <v>12355</v>
      </c>
      <c r="F111" s="139">
        <v>0.82947297750923132</v>
      </c>
      <c r="G111" s="266"/>
      <c r="H111" s="266"/>
      <c r="I111" s="8"/>
    </row>
    <row r="112" spans="2:9">
      <c r="B112" s="7"/>
      <c r="C112" s="245" t="s">
        <v>348</v>
      </c>
      <c r="D112" s="145">
        <v>107</v>
      </c>
      <c r="E112" s="226">
        <v>12495</v>
      </c>
      <c r="F112" s="139">
        <v>0.82885572139303487</v>
      </c>
      <c r="G112" s="266"/>
      <c r="H112" s="266"/>
      <c r="I112" s="8"/>
    </row>
    <row r="113" spans="2:9">
      <c r="B113" s="7"/>
      <c r="C113" s="245" t="s">
        <v>385</v>
      </c>
      <c r="D113" s="145">
        <v>108</v>
      </c>
      <c r="E113" s="226">
        <v>1975</v>
      </c>
      <c r="F113" s="139">
        <v>0.82635983263598323</v>
      </c>
      <c r="G113" s="266"/>
      <c r="H113" s="266"/>
      <c r="I113" s="8"/>
    </row>
    <row r="114" spans="2:9">
      <c r="B114" s="7"/>
      <c r="C114" s="245" t="s">
        <v>240</v>
      </c>
      <c r="D114" s="145">
        <v>109</v>
      </c>
      <c r="E114" s="226">
        <v>34040</v>
      </c>
      <c r="F114" s="139">
        <v>0.82043865991805254</v>
      </c>
      <c r="G114" s="266">
        <v>5</v>
      </c>
      <c r="H114" s="266">
        <v>23</v>
      </c>
      <c r="I114" s="8"/>
    </row>
    <row r="115" spans="2:9">
      <c r="B115" s="7"/>
      <c r="C115" s="245" t="s">
        <v>328</v>
      </c>
      <c r="D115" s="145">
        <v>110</v>
      </c>
      <c r="E115" s="226">
        <v>21065</v>
      </c>
      <c r="F115" s="139">
        <v>0.81917168967528675</v>
      </c>
      <c r="G115" s="266"/>
      <c r="H115" s="266"/>
      <c r="I115" s="8"/>
    </row>
    <row r="116" spans="2:9">
      <c r="B116" s="7"/>
      <c r="C116" s="245" t="s">
        <v>511</v>
      </c>
      <c r="D116" s="145">
        <v>111</v>
      </c>
      <c r="E116" s="226">
        <v>8090</v>
      </c>
      <c r="F116" s="139">
        <v>0.81717171717171722</v>
      </c>
      <c r="G116" s="266"/>
      <c r="H116" s="266"/>
      <c r="I116" s="8"/>
    </row>
    <row r="117" spans="2:9">
      <c r="B117" s="7"/>
      <c r="C117" s="245" t="s">
        <v>346</v>
      </c>
      <c r="D117" s="145">
        <v>112</v>
      </c>
      <c r="E117" s="226">
        <v>21640</v>
      </c>
      <c r="F117" s="139">
        <v>0.81660377358490566</v>
      </c>
      <c r="G117" s="266"/>
      <c r="H117" s="266"/>
      <c r="I117" s="8"/>
    </row>
    <row r="118" spans="2:9">
      <c r="B118" s="7"/>
      <c r="C118" s="245" t="s">
        <v>352</v>
      </c>
      <c r="D118" s="145">
        <v>113</v>
      </c>
      <c r="E118" s="226">
        <v>14255</v>
      </c>
      <c r="F118" s="139">
        <v>0.81597023468803664</v>
      </c>
      <c r="G118" s="266"/>
      <c r="H118" s="266"/>
      <c r="I118" s="8"/>
    </row>
    <row r="119" spans="2:9">
      <c r="B119" s="7"/>
      <c r="C119" s="245" t="s">
        <v>370</v>
      </c>
      <c r="D119" s="145">
        <v>114</v>
      </c>
      <c r="E119" s="226">
        <v>16275</v>
      </c>
      <c r="F119" s="139">
        <v>0.81476846057571961</v>
      </c>
      <c r="G119" s="266"/>
      <c r="H119" s="266"/>
      <c r="I119" s="8"/>
    </row>
    <row r="120" spans="2:9">
      <c r="B120" s="7"/>
      <c r="C120" s="245" t="s">
        <v>349</v>
      </c>
      <c r="D120" s="145">
        <v>115</v>
      </c>
      <c r="E120" s="226">
        <v>22845</v>
      </c>
      <c r="F120" s="139">
        <v>0.81284468955701827</v>
      </c>
      <c r="G120" s="266"/>
      <c r="H120" s="266"/>
      <c r="I120" s="8"/>
    </row>
    <row r="121" spans="2:9">
      <c r="B121" s="7"/>
      <c r="C121" s="245" t="s">
        <v>411</v>
      </c>
      <c r="D121" s="145">
        <v>116</v>
      </c>
      <c r="E121" s="226">
        <v>4840</v>
      </c>
      <c r="F121" s="139">
        <v>0.808688387635756</v>
      </c>
      <c r="G121" s="266"/>
      <c r="H121" s="266"/>
      <c r="I121" s="8"/>
    </row>
    <row r="122" spans="2:9">
      <c r="B122" s="7"/>
      <c r="C122" s="245" t="s">
        <v>389</v>
      </c>
      <c r="D122" s="145">
        <v>117</v>
      </c>
      <c r="E122" s="226">
        <v>14510</v>
      </c>
      <c r="F122" s="139">
        <v>0.80723226703755213</v>
      </c>
      <c r="G122" s="266"/>
      <c r="H122" s="266"/>
      <c r="I122" s="8"/>
    </row>
    <row r="123" spans="2:9">
      <c r="B123" s="7"/>
      <c r="C123" s="245" t="s">
        <v>356</v>
      </c>
      <c r="D123" s="145">
        <v>118</v>
      </c>
      <c r="E123" s="226">
        <v>28325</v>
      </c>
      <c r="F123" s="139">
        <v>0.80480181844011933</v>
      </c>
      <c r="G123" s="266"/>
      <c r="H123" s="266"/>
      <c r="I123" s="8"/>
    </row>
    <row r="124" spans="2:9">
      <c r="B124" s="7"/>
      <c r="C124" s="245" t="s">
        <v>351</v>
      </c>
      <c r="D124" s="145">
        <v>119</v>
      </c>
      <c r="E124" s="226">
        <v>14280</v>
      </c>
      <c r="F124" s="139">
        <v>0.80067283431455</v>
      </c>
      <c r="G124" s="266"/>
      <c r="H124" s="266"/>
      <c r="I124" s="8"/>
    </row>
    <row r="125" spans="2:9">
      <c r="B125" s="7"/>
      <c r="C125" s="245" t="s">
        <v>330</v>
      </c>
      <c r="D125" s="145">
        <v>120</v>
      </c>
      <c r="E125" s="226">
        <v>29735</v>
      </c>
      <c r="F125" s="139">
        <v>0.79986550100874243</v>
      </c>
      <c r="G125" s="266"/>
      <c r="H125" s="266"/>
      <c r="I125" s="8"/>
    </row>
    <row r="126" spans="2:9">
      <c r="B126" s="7"/>
      <c r="C126" s="245" t="s">
        <v>403</v>
      </c>
      <c r="D126" s="145">
        <v>121</v>
      </c>
      <c r="E126" s="226">
        <v>7530</v>
      </c>
      <c r="F126" s="139">
        <v>0.79851537645811244</v>
      </c>
      <c r="G126" s="266"/>
      <c r="H126" s="266"/>
      <c r="I126" s="8"/>
    </row>
    <row r="127" spans="2:9">
      <c r="B127" s="7"/>
      <c r="C127" s="245" t="s">
        <v>773</v>
      </c>
      <c r="D127" s="145">
        <v>122</v>
      </c>
      <c r="E127" s="226">
        <v>5025</v>
      </c>
      <c r="F127" s="139">
        <v>0.79825258141382049</v>
      </c>
      <c r="G127" s="266"/>
      <c r="H127" s="266"/>
      <c r="I127" s="8"/>
    </row>
    <row r="128" spans="2:9">
      <c r="B128" s="7"/>
      <c r="C128" s="245" t="s">
        <v>652</v>
      </c>
      <c r="D128" s="145">
        <v>123</v>
      </c>
      <c r="E128" s="226">
        <v>4705</v>
      </c>
      <c r="F128" s="139">
        <v>0.79813401187446986</v>
      </c>
      <c r="G128" s="266"/>
      <c r="H128" s="266"/>
      <c r="I128" s="8"/>
    </row>
    <row r="129" spans="2:9">
      <c r="B129" s="7"/>
      <c r="C129" s="245" t="s">
        <v>382</v>
      </c>
      <c r="D129" s="145">
        <v>124</v>
      </c>
      <c r="E129" s="226">
        <v>11710</v>
      </c>
      <c r="F129" s="139">
        <v>0.79659863945578235</v>
      </c>
      <c r="G129" s="266"/>
      <c r="H129" s="266"/>
      <c r="I129" s="8"/>
    </row>
    <row r="130" spans="2:9">
      <c r="B130" s="7"/>
      <c r="C130" s="245" t="s">
        <v>413</v>
      </c>
      <c r="D130" s="145">
        <v>125</v>
      </c>
      <c r="E130" s="226">
        <v>11970</v>
      </c>
      <c r="F130" s="139">
        <v>0.79561316051844466</v>
      </c>
      <c r="G130" s="266"/>
      <c r="H130" s="266"/>
      <c r="I130" s="8"/>
    </row>
    <row r="131" spans="2:9">
      <c r="B131" s="7"/>
      <c r="C131" s="245" t="s">
        <v>386</v>
      </c>
      <c r="D131" s="145">
        <v>126</v>
      </c>
      <c r="E131" s="226">
        <v>12800</v>
      </c>
      <c r="F131" s="139">
        <v>0.79503105590062106</v>
      </c>
      <c r="G131" s="266"/>
      <c r="H131" s="266"/>
      <c r="I131" s="8"/>
    </row>
    <row r="132" spans="2:9">
      <c r="B132" s="7"/>
      <c r="C132" s="245" t="s">
        <v>624</v>
      </c>
      <c r="D132" s="145">
        <v>127</v>
      </c>
      <c r="E132" s="226">
        <v>2190</v>
      </c>
      <c r="F132" s="139">
        <v>0.79347826086956519</v>
      </c>
      <c r="G132" s="268"/>
      <c r="H132" s="268"/>
      <c r="I132" s="8"/>
    </row>
    <row r="133" spans="2:9">
      <c r="B133" s="7"/>
      <c r="C133" s="245" t="s">
        <v>379</v>
      </c>
      <c r="D133" s="145">
        <v>128</v>
      </c>
      <c r="E133" s="226">
        <v>13945</v>
      </c>
      <c r="F133" s="139">
        <v>0.79232954545454548</v>
      </c>
      <c r="G133" s="266"/>
      <c r="H133" s="266"/>
      <c r="I133" s="8"/>
    </row>
    <row r="134" spans="2:9">
      <c r="B134" s="7"/>
      <c r="C134" s="245" t="s">
        <v>329</v>
      </c>
      <c r="D134" s="145">
        <v>129</v>
      </c>
      <c r="E134" s="226">
        <v>14320</v>
      </c>
      <c r="F134" s="139">
        <v>0.79116022099447514</v>
      </c>
      <c r="G134" s="266"/>
      <c r="H134" s="266"/>
      <c r="I134" s="8"/>
    </row>
    <row r="135" spans="2:9">
      <c r="B135" s="7"/>
      <c r="C135" s="245" t="s">
        <v>345</v>
      </c>
      <c r="D135" s="145">
        <v>130</v>
      </c>
      <c r="E135" s="226">
        <v>15155</v>
      </c>
      <c r="F135" s="139">
        <v>0.788296488946684</v>
      </c>
      <c r="G135" s="266"/>
      <c r="H135" s="266"/>
      <c r="I135" s="8"/>
    </row>
    <row r="136" spans="2:9">
      <c r="B136" s="7"/>
      <c r="C136" s="245" t="s">
        <v>423</v>
      </c>
      <c r="D136" s="145">
        <v>131</v>
      </c>
      <c r="E136" s="226">
        <v>2690</v>
      </c>
      <c r="F136" s="139">
        <v>0.78425655976676389</v>
      </c>
      <c r="G136" s="266"/>
      <c r="H136" s="266"/>
      <c r="I136" s="8"/>
    </row>
    <row r="137" spans="2:9">
      <c r="B137" s="7"/>
      <c r="C137" s="245" t="s">
        <v>332</v>
      </c>
      <c r="D137" s="145">
        <v>132</v>
      </c>
      <c r="E137" s="226">
        <v>12975</v>
      </c>
      <c r="F137" s="139">
        <v>0.78327799577422275</v>
      </c>
      <c r="G137" s="266"/>
      <c r="H137" s="266"/>
      <c r="I137" s="8"/>
    </row>
    <row r="138" spans="2:9">
      <c r="B138" s="7"/>
      <c r="C138" s="245" t="s">
        <v>396</v>
      </c>
      <c r="D138" s="145">
        <v>133</v>
      </c>
      <c r="E138" s="226">
        <v>11180</v>
      </c>
      <c r="F138" s="139">
        <v>0.78045375218150093</v>
      </c>
      <c r="G138" s="266"/>
      <c r="H138" s="266"/>
      <c r="I138" s="8"/>
    </row>
    <row r="139" spans="2:9">
      <c r="B139" s="7"/>
      <c r="C139" s="245" t="s">
        <v>325</v>
      </c>
      <c r="D139" s="145">
        <v>134</v>
      </c>
      <c r="E139" s="226">
        <v>26935</v>
      </c>
      <c r="F139" s="139">
        <v>0.77993340089764007</v>
      </c>
      <c r="G139" s="266"/>
      <c r="H139" s="266"/>
      <c r="I139" s="8"/>
    </row>
    <row r="140" spans="2:9">
      <c r="B140" s="7"/>
      <c r="C140" s="245" t="s">
        <v>336</v>
      </c>
      <c r="D140" s="145">
        <v>135</v>
      </c>
      <c r="E140" s="226">
        <v>22065</v>
      </c>
      <c r="F140" s="139">
        <v>0.77899382171226828</v>
      </c>
      <c r="G140" s="266"/>
      <c r="H140" s="266"/>
      <c r="I140" s="8"/>
    </row>
    <row r="141" spans="2:9">
      <c r="B141" s="7"/>
      <c r="C141" s="245" t="s">
        <v>323</v>
      </c>
      <c r="D141" s="145">
        <v>136</v>
      </c>
      <c r="E141" s="226">
        <v>24870</v>
      </c>
      <c r="F141" s="139">
        <v>0.77864746399499063</v>
      </c>
      <c r="G141" s="266"/>
      <c r="H141" s="266"/>
      <c r="I141" s="8"/>
    </row>
    <row r="142" spans="2:9">
      <c r="B142" s="7"/>
      <c r="C142" s="245" t="s">
        <v>662</v>
      </c>
      <c r="D142" s="145">
        <v>137</v>
      </c>
      <c r="E142" s="226">
        <v>430</v>
      </c>
      <c r="F142" s="139">
        <v>0.77477477477477474</v>
      </c>
      <c r="G142" s="266"/>
      <c r="H142" s="266"/>
      <c r="I142" s="8"/>
    </row>
    <row r="143" spans="2:9">
      <c r="B143" s="7"/>
      <c r="C143" s="245" t="s">
        <v>377</v>
      </c>
      <c r="D143" s="145">
        <v>138</v>
      </c>
      <c r="E143" s="226">
        <v>6040</v>
      </c>
      <c r="F143" s="139">
        <v>0.77040816326530615</v>
      </c>
      <c r="G143" s="266"/>
      <c r="H143" s="266"/>
      <c r="I143" s="8"/>
    </row>
    <row r="144" spans="2:9">
      <c r="B144" s="7"/>
      <c r="C144" s="245" t="s">
        <v>218</v>
      </c>
      <c r="D144" s="145">
        <v>139</v>
      </c>
      <c r="E144" s="226">
        <v>20690</v>
      </c>
      <c r="F144" s="139">
        <v>0.75815316965921586</v>
      </c>
      <c r="G144" s="266"/>
      <c r="H144" s="266">
        <v>24</v>
      </c>
      <c r="I144" s="8"/>
    </row>
    <row r="145" spans="2:9">
      <c r="B145" s="7"/>
      <c r="C145" s="245" t="s">
        <v>505</v>
      </c>
      <c r="D145" s="145">
        <v>140</v>
      </c>
      <c r="E145" s="226">
        <v>9265</v>
      </c>
      <c r="F145" s="139">
        <v>0.75725378013894562</v>
      </c>
      <c r="G145" s="266"/>
      <c r="H145" s="266"/>
      <c r="I145" s="8"/>
    </row>
    <row r="146" spans="2:9">
      <c r="B146" s="7"/>
      <c r="C146" s="245" t="s">
        <v>331</v>
      </c>
      <c r="D146" s="145">
        <v>141</v>
      </c>
      <c r="E146" s="226">
        <v>14675</v>
      </c>
      <c r="F146" s="139">
        <v>0.756833419288293</v>
      </c>
      <c r="G146" s="266"/>
      <c r="H146" s="266"/>
      <c r="I146" s="8"/>
    </row>
    <row r="147" spans="2:9">
      <c r="B147" s="7"/>
      <c r="C147" s="245" t="s">
        <v>596</v>
      </c>
      <c r="D147" s="145">
        <v>142</v>
      </c>
      <c r="E147" s="226">
        <v>1275</v>
      </c>
      <c r="F147" s="139">
        <v>0.74780058651026393</v>
      </c>
      <c r="G147" s="266"/>
      <c r="H147" s="266"/>
      <c r="I147" s="8"/>
    </row>
    <row r="148" spans="2:9">
      <c r="B148" s="7"/>
      <c r="C148" s="245" t="s">
        <v>629</v>
      </c>
      <c r="D148" s="145">
        <v>143</v>
      </c>
      <c r="E148" s="226">
        <v>17080</v>
      </c>
      <c r="F148" s="139">
        <v>0.73399226471852175</v>
      </c>
      <c r="G148" s="266"/>
      <c r="H148" s="266"/>
      <c r="I148" s="8"/>
    </row>
    <row r="149" spans="2:9">
      <c r="B149" s="7"/>
      <c r="C149" s="245" t="s">
        <v>655</v>
      </c>
      <c r="D149" s="145">
        <v>144</v>
      </c>
      <c r="E149" s="226">
        <v>10825</v>
      </c>
      <c r="F149" s="139">
        <v>0.72311289245156984</v>
      </c>
      <c r="G149" s="266"/>
      <c r="H149" s="266"/>
      <c r="I149" s="8"/>
    </row>
    <row r="150" spans="2:9">
      <c r="B150" s="7"/>
      <c r="C150" s="253" t="s">
        <v>546</v>
      </c>
      <c r="D150" s="150">
        <v>145</v>
      </c>
      <c r="E150" s="229">
        <v>3480</v>
      </c>
      <c r="F150" s="140">
        <v>0.72124352331606223</v>
      </c>
      <c r="G150" s="269">
        <v>6</v>
      </c>
      <c r="H150" s="269"/>
      <c r="I150" s="8"/>
    </row>
    <row r="151" spans="2:9">
      <c r="B151" s="7"/>
      <c r="C151" s="245" t="s">
        <v>364</v>
      </c>
      <c r="D151" s="145">
        <v>146</v>
      </c>
      <c r="E151" s="226">
        <v>15845</v>
      </c>
      <c r="F151" s="139">
        <v>0.69801762114537447</v>
      </c>
      <c r="G151" s="266"/>
      <c r="H151" s="266"/>
      <c r="I151" s="8"/>
    </row>
    <row r="152" spans="2:9">
      <c r="B152" s="7"/>
      <c r="C152" s="245" t="s">
        <v>1074</v>
      </c>
      <c r="D152" s="145">
        <v>147</v>
      </c>
      <c r="E152" s="226">
        <v>265</v>
      </c>
      <c r="F152" s="139">
        <v>0.69736842105263153</v>
      </c>
      <c r="G152" s="266"/>
      <c r="H152" s="266"/>
      <c r="I152" s="8"/>
    </row>
    <row r="153" spans="2:9">
      <c r="B153" s="7"/>
      <c r="C153" s="245" t="s">
        <v>367</v>
      </c>
      <c r="D153" s="145">
        <v>148</v>
      </c>
      <c r="E153" s="226">
        <v>14265</v>
      </c>
      <c r="F153" s="139">
        <v>0.6830260952836964</v>
      </c>
      <c r="G153" s="266"/>
      <c r="H153" s="266"/>
      <c r="I153" s="8"/>
    </row>
    <row r="154" spans="2:9">
      <c r="B154" s="7"/>
      <c r="C154" s="245" t="s">
        <v>414</v>
      </c>
      <c r="D154" s="145">
        <v>149</v>
      </c>
      <c r="E154" s="226">
        <v>4250</v>
      </c>
      <c r="F154" s="139">
        <v>0.6805444355484388</v>
      </c>
      <c r="G154" s="266"/>
      <c r="H154" s="266"/>
      <c r="I154" s="8"/>
    </row>
    <row r="155" spans="2:9">
      <c r="B155" s="7"/>
      <c r="C155" s="245" t="s">
        <v>360</v>
      </c>
      <c r="D155" s="145">
        <v>150</v>
      </c>
      <c r="E155" s="226">
        <v>13770</v>
      </c>
      <c r="F155" s="139">
        <v>0.68</v>
      </c>
      <c r="G155" s="266"/>
      <c r="H155" s="266"/>
      <c r="I155" s="8"/>
    </row>
    <row r="156" spans="2:9">
      <c r="B156" s="7"/>
      <c r="C156" s="245" t="s">
        <v>428</v>
      </c>
      <c r="D156" s="145">
        <v>151</v>
      </c>
      <c r="E156" s="226">
        <v>895</v>
      </c>
      <c r="F156" s="139">
        <v>0.67547169811320751</v>
      </c>
      <c r="G156" s="266"/>
      <c r="H156" s="266"/>
      <c r="I156" s="8"/>
    </row>
    <row r="157" spans="2:9">
      <c r="B157" s="7"/>
      <c r="C157" s="245" t="s">
        <v>366</v>
      </c>
      <c r="D157" s="145">
        <v>152</v>
      </c>
      <c r="E157" s="226">
        <v>12830</v>
      </c>
      <c r="F157" s="139">
        <v>0.66875162887672657</v>
      </c>
      <c r="G157" s="266">
        <v>7</v>
      </c>
      <c r="H157" s="266"/>
      <c r="I157" s="8"/>
    </row>
    <row r="158" spans="2:9">
      <c r="B158" s="7"/>
      <c r="C158" s="245" t="s">
        <v>668</v>
      </c>
      <c r="D158" s="145">
        <v>153</v>
      </c>
      <c r="E158" s="226">
        <v>23025</v>
      </c>
      <c r="F158" s="139">
        <v>0.66632904065981768</v>
      </c>
      <c r="G158" s="266" t="s">
        <v>1259</v>
      </c>
      <c r="H158" s="266"/>
      <c r="I158" s="8"/>
    </row>
    <row r="159" spans="2:9">
      <c r="B159" s="7"/>
      <c r="C159" s="245" t="s">
        <v>375</v>
      </c>
      <c r="D159" s="145">
        <v>154</v>
      </c>
      <c r="E159" s="226">
        <v>13600</v>
      </c>
      <c r="F159" s="139">
        <v>0.64900978286805056</v>
      </c>
      <c r="G159" s="266" t="s">
        <v>1259</v>
      </c>
      <c r="H159" s="266"/>
      <c r="I159" s="8"/>
    </row>
    <row r="160" spans="2:9">
      <c r="B160" s="7"/>
      <c r="C160" s="245" t="s">
        <v>380</v>
      </c>
      <c r="D160" s="145">
        <v>155</v>
      </c>
      <c r="E160" s="226">
        <v>700</v>
      </c>
      <c r="F160" s="139">
        <v>0.61946902654867253</v>
      </c>
      <c r="G160" s="340" t="s">
        <v>1259</v>
      </c>
      <c r="H160" s="340"/>
      <c r="I160" s="8"/>
    </row>
    <row r="161" spans="2:9">
      <c r="B161" s="7"/>
      <c r="C161" s="245" t="s">
        <v>391</v>
      </c>
      <c r="D161" s="145">
        <v>156</v>
      </c>
      <c r="E161" s="226">
        <v>5925</v>
      </c>
      <c r="F161" s="139">
        <v>0.61051004636785167</v>
      </c>
      <c r="G161" s="266" t="s">
        <v>1259</v>
      </c>
      <c r="H161" s="266"/>
      <c r="I161" s="8"/>
    </row>
    <row r="162" spans="2:9">
      <c r="B162" s="7"/>
      <c r="C162" s="245" t="s">
        <v>373</v>
      </c>
      <c r="D162" s="145">
        <v>157</v>
      </c>
      <c r="E162" s="226">
        <v>10880</v>
      </c>
      <c r="F162" s="139">
        <v>0.5892228540481993</v>
      </c>
      <c r="G162" s="266" t="s">
        <v>1259</v>
      </c>
      <c r="H162" s="266"/>
      <c r="I162" s="8"/>
    </row>
    <row r="163" spans="2:9">
      <c r="B163" s="7"/>
      <c r="C163" s="245" t="s">
        <v>401</v>
      </c>
      <c r="D163" s="145">
        <v>158</v>
      </c>
      <c r="E163" s="226">
        <v>5650</v>
      </c>
      <c r="F163" s="139">
        <v>0.56471764117941026</v>
      </c>
      <c r="G163" s="268" t="s">
        <v>1259</v>
      </c>
      <c r="H163" s="268"/>
      <c r="I163" s="8"/>
    </row>
    <row r="164" spans="2:14">
      <c r="B164" s="7"/>
      <c r="C164" s="245" t="s">
        <v>354</v>
      </c>
      <c r="D164" s="145">
        <v>159</v>
      </c>
      <c r="E164" s="226">
        <v>2910</v>
      </c>
      <c r="F164" s="139">
        <v>0.53888888888888886</v>
      </c>
      <c r="G164" s="266" t="s">
        <v>1259</v>
      </c>
      <c r="H164" s="266"/>
      <c r="I164" s="8"/>
      <c r="L164" s="141"/>
      <c r="M164" s="141"/>
      <c r="N164" s="141"/>
    </row>
    <row r="165" spans="2:14">
      <c r="B165" s="7"/>
      <c r="C165" s="245" t="s">
        <v>936</v>
      </c>
      <c r="D165" s="145">
        <v>160</v>
      </c>
      <c r="E165" s="226">
        <v>245</v>
      </c>
      <c r="F165" s="139">
        <v>0.52127659574468088</v>
      </c>
      <c r="G165" s="266" t="s">
        <v>1259</v>
      </c>
      <c r="H165" s="266"/>
      <c r="I165" s="8"/>
      <c r="L165" s="141"/>
      <c r="M165" s="141"/>
      <c r="N165" s="141"/>
    </row>
    <row r="166" spans="2:14">
      <c r="B166" s="7"/>
      <c r="C166" s="245" t="s">
        <v>598</v>
      </c>
      <c r="D166" s="145">
        <v>161</v>
      </c>
      <c r="E166" s="226">
        <v>2525</v>
      </c>
      <c r="F166" s="139">
        <v>0.47867298578199052</v>
      </c>
      <c r="G166" s="266" t="s">
        <v>1259</v>
      </c>
      <c r="H166" s="266"/>
      <c r="I166" s="8"/>
      <c r="N166" s="141"/>
    </row>
    <row r="167" spans="2:14">
      <c r="B167" s="7"/>
      <c r="C167" s="245" t="s">
        <v>939</v>
      </c>
      <c r="D167" s="145">
        <v>162</v>
      </c>
      <c r="E167" s="226">
        <v>80</v>
      </c>
      <c r="F167" s="139">
        <v>0.45714285714285713</v>
      </c>
      <c r="G167" s="266" t="s">
        <v>1259</v>
      </c>
      <c r="H167" s="266"/>
      <c r="I167" s="8"/>
      <c r="N167" s="141"/>
    </row>
    <row r="168" spans="2:14">
      <c r="B168" s="7"/>
      <c r="C168" s="245" t="s">
        <v>408</v>
      </c>
      <c r="D168" s="145">
        <v>163</v>
      </c>
      <c r="E168" s="226">
        <v>3205</v>
      </c>
      <c r="F168" s="139">
        <v>0.4279038718291055</v>
      </c>
      <c r="G168" s="266" t="s">
        <v>1259</v>
      </c>
      <c r="H168" s="266"/>
      <c r="I168" s="8"/>
      <c r="N168" s="141"/>
    </row>
    <row r="169" spans="2:14">
      <c r="B169" s="7"/>
      <c r="C169" s="245" t="s">
        <v>390</v>
      </c>
      <c r="D169" s="145">
        <v>164</v>
      </c>
      <c r="E169" s="226">
        <v>4400</v>
      </c>
      <c r="F169" s="139">
        <v>0.41295166588456123</v>
      </c>
      <c r="G169" s="266" t="s">
        <v>1259</v>
      </c>
      <c r="H169" s="266"/>
      <c r="I169" s="8"/>
      <c r="N169" s="141"/>
    </row>
    <row r="170" spans="2:14">
      <c r="B170" s="7"/>
      <c r="C170" s="245" t="s">
        <v>392</v>
      </c>
      <c r="D170" s="145">
        <v>165</v>
      </c>
      <c r="E170" s="226">
        <v>145</v>
      </c>
      <c r="F170" s="139">
        <v>0.40277777777777779</v>
      </c>
      <c r="G170" s="266" t="s">
        <v>1259</v>
      </c>
      <c r="H170" s="266"/>
      <c r="I170" s="8"/>
      <c r="N170" s="141"/>
    </row>
    <row r="171" spans="2:14">
      <c r="B171" s="7"/>
      <c r="C171" s="245" t="s">
        <v>937</v>
      </c>
      <c r="D171" s="145">
        <v>166</v>
      </c>
      <c r="E171" s="226">
        <v>365</v>
      </c>
      <c r="F171" s="139">
        <v>0.40109890109890112</v>
      </c>
      <c r="G171" s="266" t="s">
        <v>1259</v>
      </c>
      <c r="H171" s="266"/>
      <c r="I171" s="8"/>
      <c r="N171" s="141"/>
    </row>
    <row r="172" spans="2:14">
      <c r="B172" s="7"/>
      <c r="C172" s="245" t="s">
        <v>651</v>
      </c>
      <c r="D172" s="145">
        <v>167</v>
      </c>
      <c r="E172" s="226">
        <v>85</v>
      </c>
      <c r="F172" s="139">
        <v>0.31481481481481483</v>
      </c>
      <c r="G172" s="266" t="s">
        <v>1259</v>
      </c>
      <c r="H172" s="266"/>
      <c r="I172" s="8"/>
      <c r="L172" s="141"/>
      <c r="M172" s="141"/>
      <c r="N172" s="141"/>
    </row>
    <row r="173" spans="2:9">
      <c r="B173" s="7"/>
      <c r="C173" s="245" t="s">
        <v>365</v>
      </c>
      <c r="D173" s="145">
        <v>168</v>
      </c>
      <c r="E173" s="226">
        <v>135</v>
      </c>
      <c r="F173" s="139">
        <v>0.031468531468531472</v>
      </c>
      <c r="G173" s="266" t="s">
        <v>1259</v>
      </c>
      <c r="H173" s="266"/>
      <c r="I173" s="8"/>
    </row>
    <row r="174" spans="2:9">
      <c r="B174" s="7"/>
      <c r="C174" s="245" t="s">
        <v>321</v>
      </c>
      <c r="D174" s="145">
        <v>169</v>
      </c>
      <c r="E174" s="226">
        <v>525</v>
      </c>
      <c r="F174" s="139">
        <v>0.00345747308110244</v>
      </c>
      <c r="G174" s="266" t="s">
        <v>1259</v>
      </c>
      <c r="H174" s="266"/>
      <c r="I174" s="8"/>
    </row>
    <row r="175" spans="2:9">
      <c r="B175" s="7"/>
      <c r="C175" s="245" t="s">
        <v>938</v>
      </c>
      <c r="D175" s="145">
        <v>170</v>
      </c>
      <c r="E175" s="226"/>
      <c r="F175" s="139">
        <v>0</v>
      </c>
      <c r="G175" s="266" t="s">
        <v>1259</v>
      </c>
      <c r="H175" s="266"/>
      <c r="I175" s="8"/>
    </row>
    <row r="176" spans="2:9">
      <c r="B176" s="7"/>
      <c r="C176" s="312"/>
      <c r="D176" s="274"/>
      <c r="E176" s="603"/>
      <c r="F176" s="604"/>
      <c r="G176" s="172"/>
      <c r="H176" s="172"/>
      <c r="I176" s="8"/>
    </row>
    <row r="177" spans="2:9">
      <c r="B177" s="7"/>
      <c r="C177" s="81" t="s">
        <v>551</v>
      </c>
      <c r="I177" s="8"/>
    </row>
    <row r="178" spans="2:9">
      <c r="B178" s="7"/>
      <c r="C178" s="24" t="s">
        <v>1454</v>
      </c>
      <c r="I178" s="8"/>
    </row>
    <row r="179" spans="2:9" ht="17.25" thickBot="1">
      <c r="B179" s="9"/>
      <c r="C179" s="221" t="s">
        <v>1449</v>
      </c>
      <c r="D179" s="12"/>
      <c r="E179" s="12"/>
      <c r="F179" s="12"/>
      <c r="G179" s="87"/>
      <c r="H179" s="87"/>
      <c r="I179" s="10"/>
    </row>
    <row r="181" spans="3:8">
      <c r="C181" s="26" t="s">
        <v>84</v>
      </c>
      <c r="D181" s="26"/>
      <c r="E181" s="26"/>
      <c r="F181" s="26"/>
      <c r="G181" s="88"/>
      <c r="H181" s="88"/>
    </row>
    <row r="182" spans="3:8">
      <c r="C182" s="27" t="s">
        <v>95</v>
      </c>
      <c r="D182" s="27"/>
      <c r="E182" s="27"/>
      <c r="F182" s="27"/>
      <c r="G182" s="89"/>
      <c r="H182" s="89"/>
    </row>
    <row r="183" spans="3:8">
      <c r="C183" s="27" t="s">
        <v>96</v>
      </c>
      <c r="D183" s="27"/>
      <c r="E183" s="27"/>
      <c r="F183" s="27"/>
      <c r="G183" s="89"/>
      <c r="H183" s="89"/>
    </row>
    <row r="184" spans="3:8">
      <c r="C184" s="27" t="s">
        <v>97</v>
      </c>
      <c r="D184" s="27"/>
      <c r="E184" s="27"/>
      <c r="F184" s="27"/>
      <c r="G184" s="89"/>
      <c r="H184" s="89"/>
    </row>
    <row r="185" spans="3:8">
      <c r="C185" s="27" t="s">
        <v>98</v>
      </c>
      <c r="D185" s="27"/>
      <c r="E185" s="27"/>
      <c r="F185" s="27"/>
      <c r="G185" s="89"/>
      <c r="H185" s="89"/>
    </row>
    <row r="186" spans="3:8">
      <c r="C186" s="27" t="s">
        <v>99</v>
      </c>
      <c r="D186" s="27"/>
      <c r="E186" s="27"/>
      <c r="F186" s="27"/>
      <c r="G186" s="89"/>
      <c r="H186" s="89"/>
    </row>
    <row r="187" spans="3:8">
      <c r="C187" s="27" t="s">
        <v>100</v>
      </c>
      <c r="D187" s="27"/>
      <c r="E187" s="27"/>
      <c r="F187" s="27"/>
      <c r="G187" s="89"/>
      <c r="H187" s="89"/>
    </row>
    <row r="188" spans="3:8">
      <c r="C188" s="27" t="s">
        <v>101</v>
      </c>
      <c r="D188" s="27"/>
      <c r="E188" s="27"/>
      <c r="F188" s="27"/>
      <c r="G188" s="89"/>
      <c r="H188" s="89"/>
    </row>
    <row r="189" spans="3:8">
      <c r="C189" s="27" t="s">
        <v>102</v>
      </c>
      <c r="D189" s="27"/>
      <c r="E189" s="27"/>
      <c r="F189" s="27"/>
      <c r="G189" s="89"/>
      <c r="H189" s="89"/>
    </row>
    <row r="190" spans="2:8">
      <c r="B190" s="27"/>
      <c r="C190" s="27"/>
      <c r="D190" s="27"/>
      <c r="E190" s="27"/>
      <c r="F190" s="27"/>
      <c r="G190" s="89"/>
      <c r="H190" s="89"/>
    </row>
    <row r="191" spans="3:8">
      <c r="C191" s="27" t="s">
        <v>978</v>
      </c>
      <c r="D191" s="27"/>
      <c r="E191" s="27"/>
      <c r="F191" s="27"/>
      <c r="G191" s="89"/>
      <c r="H191" s="89"/>
    </row>
    <row r="192" spans="2:8">
      <c r="B192" s="27"/>
      <c r="C192" s="27"/>
      <c r="D192" s="27"/>
      <c r="E192" s="27"/>
      <c r="F192" s="27"/>
      <c r="G192" s="89"/>
      <c r="H192" s="89"/>
    </row>
    <row r="193" spans="3:8">
      <c r="C193" s="26" t="s">
        <v>103</v>
      </c>
      <c r="D193" s="26"/>
      <c r="E193" s="26"/>
      <c r="F193" s="26"/>
      <c r="G193" s="88"/>
      <c r="H193" s="88"/>
    </row>
    <row r="194" spans="3:8">
      <c r="C194" s="27" t="s">
        <v>104</v>
      </c>
      <c r="D194" s="27"/>
      <c r="E194" s="27"/>
      <c r="F194" s="27"/>
      <c r="G194" s="89"/>
      <c r="H194" s="89"/>
    </row>
    <row r="195" spans="3:8">
      <c r="C195" s="27" t="s">
        <v>105</v>
      </c>
      <c r="D195" s="26"/>
      <c r="E195" s="26"/>
      <c r="F195" s="26"/>
      <c r="G195" s="88"/>
      <c r="H195" s="88"/>
    </row>
    <row r="196" spans="2:8">
      <c r="B196" s="27"/>
      <c r="C196" s="27"/>
      <c r="D196" s="27"/>
      <c r="E196" s="27"/>
      <c r="F196" s="27"/>
      <c r="G196" s="89"/>
      <c r="H196" s="89"/>
    </row>
    <row r="197" spans="3:8">
      <c r="C197" s="26" t="s">
        <v>85</v>
      </c>
      <c r="D197" s="26"/>
      <c r="E197" s="26"/>
      <c r="F197" s="26"/>
      <c r="G197" s="88"/>
      <c r="H197" s="88"/>
    </row>
    <row r="198" spans="3:8">
      <c r="C198" s="27" t="s">
        <v>106</v>
      </c>
      <c r="D198" s="27"/>
      <c r="E198" s="27"/>
      <c r="F198" s="27"/>
      <c r="G198" s="89"/>
      <c r="H198" s="89"/>
    </row>
    <row r="199" spans="3:8">
      <c r="C199" s="27" t="s">
        <v>107</v>
      </c>
      <c r="D199" s="27"/>
      <c r="E199" s="27"/>
      <c r="F199" s="27"/>
      <c r="G199" s="89"/>
      <c r="H199" s="89"/>
    </row>
    <row r="200" spans="3:8">
      <c r="C200" s="27" t="s">
        <v>108</v>
      </c>
      <c r="D200" s="27"/>
      <c r="E200" s="27"/>
      <c r="F200" s="27"/>
      <c r="G200" s="89"/>
      <c r="H200" s="89"/>
    </row>
    <row r="201" spans="3:8">
      <c r="C201" s="27" t="s">
        <v>109</v>
      </c>
      <c r="D201" s="27"/>
      <c r="E201" s="27"/>
      <c r="F201" s="27"/>
      <c r="G201" s="89"/>
      <c r="H201" s="89"/>
    </row>
    <row r="202" spans="3:8">
      <c r="C202" s="27"/>
      <c r="D202" s="27"/>
      <c r="E202" s="27"/>
      <c r="F202" s="27"/>
      <c r="G202" s="89"/>
      <c r="H202" s="89"/>
    </row>
    <row r="203" spans="3:8">
      <c r="C203" s="27" t="s">
        <v>110</v>
      </c>
      <c r="D203" s="27"/>
      <c r="E203" s="27"/>
      <c r="F203" s="27"/>
      <c r="G203" s="89"/>
      <c r="H203" s="89"/>
    </row>
    <row r="204" spans="3:8">
      <c r="C204" s="27" t="s">
        <v>111</v>
      </c>
      <c r="D204" s="27"/>
      <c r="E204" s="27"/>
      <c r="F204" s="27"/>
      <c r="G204" s="89"/>
      <c r="H204" s="89"/>
    </row>
    <row r="205" spans="3:8">
      <c r="C205" s="27" t="s">
        <v>112</v>
      </c>
      <c r="D205" s="27"/>
      <c r="E205" s="27"/>
      <c r="F205" s="27"/>
      <c r="G205" s="89"/>
      <c r="H205" s="89"/>
    </row>
    <row r="206" spans="3:8">
      <c r="C206" s="27" t="s">
        <v>113</v>
      </c>
      <c r="D206" s="27"/>
      <c r="E206" s="27"/>
      <c r="F206" s="27"/>
      <c r="G206" s="89"/>
      <c r="H206" s="89"/>
    </row>
    <row r="207" spans="3:8">
      <c r="C207" s="27" t="s">
        <v>114</v>
      </c>
      <c r="D207" s="27"/>
      <c r="E207" s="27"/>
      <c r="F207" s="27"/>
      <c r="G207" s="89"/>
      <c r="H207" s="89"/>
    </row>
    <row r="208" spans="4:8">
      <c r="D208" s="27"/>
      <c r="E208" s="27"/>
      <c r="F208" s="27"/>
      <c r="G208" s="89"/>
      <c r="H208" s="89"/>
    </row>
    <row r="209" spans="3:8">
      <c r="C209" s="27" t="s">
        <v>86</v>
      </c>
      <c r="D209" s="27"/>
      <c r="E209" s="27"/>
      <c r="F209" s="27"/>
      <c r="G209" s="89"/>
      <c r="H209" s="89"/>
    </row>
    <row r="210" spans="3:8">
      <c r="C210" s="27" t="s">
        <v>87</v>
      </c>
      <c r="D210" s="27"/>
      <c r="E210" s="27"/>
      <c r="F210" s="27"/>
      <c r="G210" s="89"/>
      <c r="H210" s="89"/>
    </row>
    <row r="211" spans="3:8">
      <c r="C211" s="27" t="s">
        <v>88</v>
      </c>
      <c r="D211" s="27"/>
      <c r="E211" s="27"/>
      <c r="F211" s="27"/>
      <c r="G211" s="89"/>
      <c r="H211" s="89"/>
    </row>
    <row r="212" spans="3:8">
      <c r="C212" s="27" t="s">
        <v>89</v>
      </c>
      <c r="D212" s="27"/>
      <c r="E212" s="27"/>
      <c r="F212" s="27"/>
      <c r="G212" s="89"/>
      <c r="H212" s="89"/>
    </row>
    <row r="213" spans="3:8">
      <c r="C213" s="27" t="s">
        <v>90</v>
      </c>
      <c r="D213" s="27"/>
      <c r="E213" s="27"/>
      <c r="F213" s="27"/>
      <c r="G213" s="89"/>
      <c r="H213" s="89"/>
    </row>
    <row r="214" spans="3:8">
      <c r="C214" s="27" t="s">
        <v>91</v>
      </c>
      <c r="D214" s="27"/>
      <c r="E214" s="27"/>
      <c r="F214" s="27"/>
      <c r="G214" s="89"/>
      <c r="H214" s="89"/>
    </row>
    <row r="215" spans="3:8">
      <c r="C215" s="27" t="s">
        <v>92</v>
      </c>
      <c r="D215" s="27"/>
      <c r="E215" s="27"/>
      <c r="F215" s="27"/>
      <c r="G215" s="89"/>
      <c r="H215" s="89"/>
    </row>
    <row r="216" spans="3:8">
      <c r="C216" s="27" t="s">
        <v>93</v>
      </c>
      <c r="D216" s="27"/>
      <c r="E216" s="27"/>
      <c r="F216" s="27"/>
      <c r="G216" s="89"/>
      <c r="H216" s="89"/>
    </row>
    <row r="217" spans="3:8">
      <c r="C217" s="27" t="s">
        <v>94</v>
      </c>
      <c r="D217" s="27"/>
      <c r="E217" s="27"/>
      <c r="F217" s="27"/>
      <c r="G217" s="89"/>
      <c r="H217" s="89"/>
    </row>
    <row r="218" spans="3:8">
      <c r="C218" s="27"/>
      <c r="D218" s="27"/>
      <c r="E218" s="27"/>
      <c r="F218" s="27"/>
      <c r="G218" s="89"/>
      <c r="H218" s="89"/>
    </row>
    <row r="219" spans="3:8">
      <c r="C219" s="27" t="s">
        <v>115</v>
      </c>
      <c r="D219" s="27"/>
      <c r="E219" s="27"/>
      <c r="F219" s="27"/>
      <c r="G219" s="89"/>
      <c r="H219" s="89"/>
    </row>
    <row r="220" spans="2:8">
      <c r="B220" s="27"/>
      <c r="C220" s="27" t="s">
        <v>116</v>
      </c>
      <c r="D220" s="27"/>
      <c r="E220" s="27"/>
      <c r="F220" s="27"/>
      <c r="G220" s="89"/>
      <c r="H220" s="89"/>
    </row>
    <row r="222" spans="3:3">
      <c r="C222" s="13" t="s">
        <v>120</v>
      </c>
    </row>
    <row r="223" spans="3:3">
      <c r="C223" s="13" t="s">
        <v>123</v>
      </c>
    </row>
    <row r="224" spans="3:3">
      <c r="C224" s="1" t="s">
        <v>124</v>
      </c>
    </row>
    <row r="225" spans="3:3">
      <c r="C225" s="1" t="s">
        <v>298</v>
      </c>
    </row>
    <row r="226" spans="3:3">
      <c r="C226" s="1" t="s">
        <v>299</v>
      </c>
    </row>
    <row r="227" spans="3:3">
      <c r="C227" s="1" t="s">
        <v>300</v>
      </c>
    </row>
    <row r="228" spans="3:3">
      <c r="C228" s="1" t="s">
        <v>301</v>
      </c>
    </row>
    <row r="230" spans="3:3">
      <c r="C230" s="1" t="s">
        <v>121</v>
      </c>
    </row>
    <row r="231" spans="3:3">
      <c r="C231" s="13" t="s">
        <v>302</v>
      </c>
    </row>
    <row r="232" spans="3:3">
      <c r="C232" s="1" t="s">
        <v>303</v>
      </c>
    </row>
    <row r="233" spans="3:3">
      <c r="C233" s="1" t="s">
        <v>304</v>
      </c>
    </row>
    <row r="234" spans="3:3">
      <c r="C234" s="1" t="s">
        <v>305</v>
      </c>
    </row>
    <row r="236" spans="3:3">
      <c r="C236" s="13" t="s">
        <v>306</v>
      </c>
    </row>
    <row r="237" spans="3:3">
      <c r="C237" s="1" t="s">
        <v>307</v>
      </c>
    </row>
    <row r="239" spans="3:3">
      <c r="C239" s="1" t="s">
        <v>308</v>
      </c>
    </row>
    <row r="240" spans="3:3">
      <c r="C240" s="1" t="s">
        <v>309</v>
      </c>
    </row>
    <row r="241" spans="3:3">
      <c r="C241" s="1" t="s">
        <v>310</v>
      </c>
    </row>
    <row r="243" spans="3:3">
      <c r="C243" s="13" t="s">
        <v>311</v>
      </c>
    </row>
    <row r="244" spans="3:3">
      <c r="C244" s="1" t="s">
        <v>312</v>
      </c>
    </row>
    <row r="245" spans="3:3">
      <c r="C245" s="1" t="s">
        <v>313</v>
      </c>
    </row>
    <row r="246" spans="3:3">
      <c r="C246" s="1" t="s">
        <v>122</v>
      </c>
    </row>
  </sheetData>
  <autoFilter ref="C5:H175"/>
  <conditionalFormatting sqref="F1:F5 F10:F140 F176:F1048576 F155:F174 F142:F149 F151:F153">
    <cfRule type="duplicateValues" dxfId="18" priority="6"/>
  </conditionalFormatting>
  <conditionalFormatting sqref="F141">
    <cfRule type="duplicateValues" dxfId="19" priority="3"/>
  </conditionalFormatting>
  <conditionalFormatting sqref="F150">
    <cfRule type="duplicateValues" dxfId="20" priority="2"/>
  </conditionalFormatting>
  <conditionalFormatting sqref="F154">
    <cfRule type="duplicateValues" dxfId="21" priority="1"/>
  </conditionalFormatting>
  <conditionalFormatting sqref="F175">
    <cfRule type="duplicateValues" dxfId="22" priority="5"/>
  </conditionalFormatting>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1">
    <tabColor theme="9" tint="0.79998168889431442"/>
    <pageSetUpPr fitToPage="1"/>
  </sheetPr>
  <dimension ref="A1:M243"/>
  <sheetViews>
    <sheetView topLeftCell="A1" zoomScale="80" view="normal" workbookViewId="0">
      <pane ySplit="5" topLeftCell="A6" activePane="bottomLeft" state="frozen"/>
      <selection pane="bottomLeft" activeCell="C26" sqref="C26"/>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5" width="12.5703125" style="2" customWidth="1"/>
    <col min="6" max="6" width="17.41796875" style="2" customWidth="1"/>
    <col min="7" max="7" width="13.7109375" style="2" customWidth="1"/>
    <col min="8" max="8" width="14.84765625" style="2" customWidth="1"/>
    <col min="9" max="10" width="16.5703125" style="51" customWidth="1"/>
    <col min="11" max="11" width="2.7109375" style="1" customWidth="1"/>
    <col min="12" max="16384" width="9.27734375" style="1" customWidth="1"/>
  </cols>
  <sheetData>
    <row r="1" spans="4:4" ht="15" customHeight="1" thickBot="1">
      <c r="D1" s="66"/>
    </row>
    <row r="2" spans="2:11">
      <c r="B2" s="4"/>
      <c r="C2" s="5"/>
      <c r="D2" s="11"/>
      <c r="E2" s="11"/>
      <c r="F2" s="11"/>
      <c r="G2" s="11"/>
      <c r="H2" s="11"/>
      <c r="I2" s="85"/>
      <c r="J2" s="85"/>
      <c r="K2" s="6"/>
    </row>
    <row r="3" spans="2:11" s="141" customFormat="1">
      <c r="B3" s="216"/>
      <c r="C3" s="213" t="s">
        <v>1466</v>
      </c>
      <c r="D3" s="185"/>
      <c r="E3" s="185"/>
      <c r="F3" s="185"/>
      <c r="G3" s="185"/>
      <c r="H3" s="185"/>
      <c r="I3" s="255"/>
      <c r="J3" s="255"/>
      <c r="K3" s="214"/>
    </row>
    <row r="4" spans="2:11" s="141" customFormat="1" ht="26.25">
      <c r="B4" s="216"/>
      <c r="C4" s="376" t="s">
        <v>772</v>
      </c>
      <c r="D4" s="185"/>
      <c r="E4" s="185"/>
      <c r="F4" s="185"/>
      <c r="G4" s="185"/>
      <c r="H4" s="222" t="s">
        <v>605</v>
      </c>
      <c r="I4" s="255"/>
      <c r="J4" s="255"/>
      <c r="K4" s="214"/>
    </row>
    <row r="5" spans="2:11" s="141" customFormat="1" ht="49.5">
      <c r="B5" s="216"/>
      <c r="C5" s="223" t="s">
        <v>222</v>
      </c>
      <c r="D5" s="217" t="s">
        <v>933</v>
      </c>
      <c r="E5" s="142" t="s">
        <v>317</v>
      </c>
      <c r="F5" s="142" t="s">
        <v>318</v>
      </c>
      <c r="G5" s="142" t="s">
        <v>319</v>
      </c>
      <c r="H5" s="258" t="s">
        <v>934</v>
      </c>
      <c r="I5" s="143" t="s">
        <v>593</v>
      </c>
      <c r="J5" s="143" t="s">
        <v>1582</v>
      </c>
      <c r="K5" s="214"/>
    </row>
    <row r="6" spans="2:11" s="141" customFormat="1">
      <c r="B6" s="216"/>
      <c r="C6" s="136" t="s">
        <v>938</v>
      </c>
      <c r="D6" s="611" t="s">
        <v>266</v>
      </c>
      <c r="E6" s="226">
        <v>50</v>
      </c>
      <c r="F6" s="555"/>
      <c r="G6" s="555"/>
      <c r="H6" s="666">
        <v>1</v>
      </c>
      <c r="I6" s="143" t="s">
        <v>1259</v>
      </c>
      <c r="J6" s="143"/>
      <c r="K6" s="214"/>
    </row>
    <row r="7" spans="2:11" s="141" customFormat="1">
      <c r="B7" s="216"/>
      <c r="C7" s="136" t="s">
        <v>937</v>
      </c>
      <c r="D7" s="611" t="s">
        <v>266</v>
      </c>
      <c r="E7" s="226">
        <v>910</v>
      </c>
      <c r="F7" s="555"/>
      <c r="G7" s="555"/>
      <c r="H7" s="666">
        <v>1</v>
      </c>
      <c r="I7" s="143" t="s">
        <v>1259</v>
      </c>
      <c r="J7" s="143"/>
      <c r="K7" s="214"/>
    </row>
    <row r="8" spans="2:11" s="141" customFormat="1">
      <c r="B8" s="216"/>
      <c r="C8" s="136" t="s">
        <v>939</v>
      </c>
      <c r="D8" s="611" t="s">
        <v>266</v>
      </c>
      <c r="E8" s="226">
        <v>180</v>
      </c>
      <c r="F8" s="555"/>
      <c r="G8" s="555"/>
      <c r="H8" s="666">
        <v>1</v>
      </c>
      <c r="I8" s="143" t="s">
        <v>1259</v>
      </c>
      <c r="J8" s="143"/>
      <c r="K8" s="214"/>
    </row>
    <row r="9" spans="2:11" s="141" customFormat="1">
      <c r="B9" s="216"/>
      <c r="C9" s="136" t="s">
        <v>321</v>
      </c>
      <c r="D9" s="611">
        <v>4</v>
      </c>
      <c r="E9" s="226">
        <v>151410</v>
      </c>
      <c r="F9" s="555">
        <v>225</v>
      </c>
      <c r="G9" s="555">
        <v>205</v>
      </c>
      <c r="H9" s="666">
        <v>0.997168071654373</v>
      </c>
      <c r="I9" s="143" t="s">
        <v>1259</v>
      </c>
      <c r="J9" s="143"/>
      <c r="K9" s="214"/>
    </row>
    <row r="10" spans="2:11" s="141" customFormat="1">
      <c r="B10" s="216"/>
      <c r="C10" s="136" t="s">
        <v>600</v>
      </c>
      <c r="D10" s="611">
        <v>5</v>
      </c>
      <c r="E10" s="226">
        <v>11595</v>
      </c>
      <c r="F10" s="555">
        <v>35</v>
      </c>
      <c r="G10" s="555">
        <v>15</v>
      </c>
      <c r="H10" s="666">
        <v>0.995706311721769</v>
      </c>
      <c r="I10" s="143" t="s">
        <v>1259</v>
      </c>
      <c r="J10" s="143"/>
      <c r="K10" s="214"/>
    </row>
    <row r="11" spans="2:11" s="141" customFormat="1">
      <c r="B11" s="216"/>
      <c r="C11" s="136" t="s">
        <v>624</v>
      </c>
      <c r="D11" s="611">
        <v>6</v>
      </c>
      <c r="E11" s="226">
        <v>2745</v>
      </c>
      <c r="F11" s="555">
        <v>15</v>
      </c>
      <c r="G11" s="555">
        <v>0</v>
      </c>
      <c r="H11" s="666">
        <v>0.99456521739130432</v>
      </c>
      <c r="I11" s="143" t="s">
        <v>1259</v>
      </c>
      <c r="J11" s="143"/>
      <c r="K11" s="214"/>
    </row>
    <row r="12" spans="2:13">
      <c r="B12" s="7"/>
      <c r="C12" s="245" t="s">
        <v>625</v>
      </c>
      <c r="D12" s="611">
        <v>7</v>
      </c>
      <c r="E12" s="226">
        <v>2865</v>
      </c>
      <c r="F12" s="226">
        <v>15</v>
      </c>
      <c r="G12" s="226">
        <v>10</v>
      </c>
      <c r="H12" s="415">
        <v>0.99134948096885811</v>
      </c>
      <c r="I12" s="266" t="s">
        <v>1259</v>
      </c>
      <c r="J12" s="266"/>
      <c r="K12" s="8"/>
      <c r="M12" s="141"/>
    </row>
    <row r="13" spans="2:13">
      <c r="B13" s="7"/>
      <c r="C13" s="245" t="s">
        <v>596</v>
      </c>
      <c r="D13" s="611">
        <v>8</v>
      </c>
      <c r="E13" s="226">
        <v>1680</v>
      </c>
      <c r="F13" s="226">
        <v>20</v>
      </c>
      <c r="G13" s="226">
        <v>5</v>
      </c>
      <c r="H13" s="415">
        <v>0.98533724340175954</v>
      </c>
      <c r="I13" s="266" t="s">
        <v>1259</v>
      </c>
      <c r="J13" s="266"/>
      <c r="K13" s="8"/>
      <c r="M13" s="141"/>
    </row>
    <row r="14" spans="2:13">
      <c r="B14" s="7"/>
      <c r="C14" s="245" t="s">
        <v>428</v>
      </c>
      <c r="D14" s="611">
        <v>9</v>
      </c>
      <c r="E14" s="226">
        <v>1305</v>
      </c>
      <c r="F14" s="226">
        <v>20</v>
      </c>
      <c r="G14" s="226"/>
      <c r="H14" s="415">
        <v>0.98490566037735849</v>
      </c>
      <c r="I14" s="266" t="s">
        <v>1259</v>
      </c>
      <c r="J14" s="266"/>
      <c r="K14" s="8"/>
      <c r="M14" s="141"/>
    </row>
    <row r="15" spans="2:13">
      <c r="B15" s="7"/>
      <c r="C15" s="245" t="s">
        <v>601</v>
      </c>
      <c r="D15" s="611">
        <v>10</v>
      </c>
      <c r="E15" s="226">
        <v>2315</v>
      </c>
      <c r="F15" s="226">
        <v>15</v>
      </c>
      <c r="G15" s="226">
        <v>40</v>
      </c>
      <c r="H15" s="415">
        <v>0.97679324894514763</v>
      </c>
      <c r="I15" s="266" t="s">
        <v>1259</v>
      </c>
      <c r="J15" s="266"/>
      <c r="K15" s="8"/>
      <c r="M15" s="141"/>
    </row>
    <row r="16" spans="2:13">
      <c r="B16" s="7"/>
      <c r="C16" s="245" t="s">
        <v>391</v>
      </c>
      <c r="D16" s="611">
        <v>11</v>
      </c>
      <c r="E16" s="226">
        <v>9425</v>
      </c>
      <c r="F16" s="226">
        <v>140</v>
      </c>
      <c r="G16" s="226">
        <v>135</v>
      </c>
      <c r="H16" s="415">
        <v>0.97164948453608246</v>
      </c>
      <c r="I16" s="266" t="s">
        <v>1259</v>
      </c>
      <c r="J16" s="266"/>
      <c r="K16" s="8"/>
      <c r="M16" s="141"/>
    </row>
    <row r="17" spans="2:13">
      <c r="B17" s="7"/>
      <c r="C17" s="245" t="s">
        <v>401</v>
      </c>
      <c r="D17" s="611">
        <v>12</v>
      </c>
      <c r="E17" s="226">
        <v>9685</v>
      </c>
      <c r="F17" s="226">
        <v>195</v>
      </c>
      <c r="G17" s="226">
        <v>125</v>
      </c>
      <c r="H17" s="415">
        <v>0.968015992003998</v>
      </c>
      <c r="I17" s="266" t="s">
        <v>1259</v>
      </c>
      <c r="J17" s="266"/>
      <c r="K17" s="8"/>
      <c r="M17" s="141"/>
    </row>
    <row r="18" spans="2:13">
      <c r="B18" s="7"/>
      <c r="C18" s="245" t="s">
        <v>376</v>
      </c>
      <c r="D18" s="611">
        <v>13</v>
      </c>
      <c r="E18" s="226">
        <v>23865</v>
      </c>
      <c r="F18" s="226">
        <v>315</v>
      </c>
      <c r="G18" s="226">
        <v>480</v>
      </c>
      <c r="H18" s="415">
        <v>0.96776155717761558</v>
      </c>
      <c r="I18" s="266" t="s">
        <v>1259</v>
      </c>
      <c r="J18" s="266"/>
      <c r="K18" s="8"/>
      <c r="M18" s="141"/>
    </row>
    <row r="19" spans="2:13">
      <c r="B19" s="7"/>
      <c r="C19" s="245" t="s">
        <v>1444</v>
      </c>
      <c r="D19" s="611">
        <v>14</v>
      </c>
      <c r="E19" s="226">
        <v>1025</v>
      </c>
      <c r="F19" s="226">
        <v>20</v>
      </c>
      <c r="G19" s="226">
        <v>15</v>
      </c>
      <c r="H19" s="415">
        <v>0.96698113207547165</v>
      </c>
      <c r="I19" s="266" t="s">
        <v>1259</v>
      </c>
      <c r="J19" s="266"/>
      <c r="K19" s="8"/>
      <c r="M19" s="141"/>
    </row>
    <row r="20" spans="2:13">
      <c r="B20" s="7"/>
      <c r="C20" s="245" t="s">
        <v>382</v>
      </c>
      <c r="D20" s="611">
        <v>15</v>
      </c>
      <c r="E20" s="226">
        <v>14205</v>
      </c>
      <c r="F20" s="226">
        <v>75</v>
      </c>
      <c r="G20" s="226">
        <v>420</v>
      </c>
      <c r="H20" s="415">
        <v>0.96632653061224494</v>
      </c>
      <c r="I20" s="266" t="s">
        <v>1259</v>
      </c>
      <c r="J20" s="266"/>
      <c r="K20" s="8"/>
      <c r="M20" s="141"/>
    </row>
    <row r="21" spans="2:13">
      <c r="B21" s="7"/>
      <c r="C21" s="245" t="s">
        <v>429</v>
      </c>
      <c r="D21" s="611">
        <v>16</v>
      </c>
      <c r="E21" s="226">
        <v>1000</v>
      </c>
      <c r="F21" s="226">
        <v>40</v>
      </c>
      <c r="G21" s="226"/>
      <c r="H21" s="415">
        <v>0.96153846153846156</v>
      </c>
      <c r="I21" s="266" t="s">
        <v>1259</v>
      </c>
      <c r="J21" s="266"/>
      <c r="K21" s="8"/>
      <c r="M21" s="141"/>
    </row>
    <row r="22" spans="2:13">
      <c r="B22" s="7"/>
      <c r="C22" s="245" t="s">
        <v>405</v>
      </c>
      <c r="D22" s="611">
        <v>17</v>
      </c>
      <c r="E22" s="226">
        <v>12695</v>
      </c>
      <c r="F22" s="226">
        <v>235</v>
      </c>
      <c r="G22" s="226">
        <v>315</v>
      </c>
      <c r="H22" s="415">
        <v>0.95847489618724047</v>
      </c>
      <c r="I22" s="266" t="s">
        <v>1259</v>
      </c>
      <c r="J22" s="266"/>
      <c r="K22" s="8"/>
      <c r="M22" s="141"/>
    </row>
    <row r="23" spans="2:13">
      <c r="B23" s="7"/>
      <c r="C23" s="245" t="s">
        <v>411</v>
      </c>
      <c r="D23" s="611">
        <v>18</v>
      </c>
      <c r="E23" s="226">
        <v>5735</v>
      </c>
      <c r="F23" s="226">
        <v>85</v>
      </c>
      <c r="G23" s="226">
        <v>165</v>
      </c>
      <c r="H23" s="415">
        <v>0.95822890559732665</v>
      </c>
      <c r="I23" s="266" t="s">
        <v>1259</v>
      </c>
      <c r="J23" s="266"/>
      <c r="K23" s="8"/>
      <c r="M23" s="141"/>
    </row>
    <row r="24" spans="2:13">
      <c r="B24" s="7"/>
      <c r="C24" s="245" t="s">
        <v>373</v>
      </c>
      <c r="D24" s="611">
        <v>19</v>
      </c>
      <c r="E24" s="226">
        <v>17690</v>
      </c>
      <c r="F24" s="226">
        <v>165</v>
      </c>
      <c r="G24" s="226">
        <v>610</v>
      </c>
      <c r="H24" s="415">
        <v>0.95802870295153</v>
      </c>
      <c r="I24" s="266" t="s">
        <v>1259</v>
      </c>
      <c r="J24" s="266"/>
      <c r="K24" s="8"/>
      <c r="M24" s="141"/>
    </row>
    <row r="25" spans="2:13">
      <c r="B25" s="7"/>
      <c r="C25" s="245" t="s">
        <v>598</v>
      </c>
      <c r="D25" s="611">
        <v>20</v>
      </c>
      <c r="E25" s="226">
        <v>5045</v>
      </c>
      <c r="F25" s="226">
        <v>100</v>
      </c>
      <c r="G25" s="226">
        <v>130</v>
      </c>
      <c r="H25" s="415">
        <v>0.95639810426540284</v>
      </c>
      <c r="I25" s="268" t="s">
        <v>1259</v>
      </c>
      <c r="J25" s="268"/>
      <c r="K25" s="8"/>
      <c r="M25" s="141"/>
    </row>
    <row r="26" spans="2:13">
      <c r="B26" s="7"/>
      <c r="C26" s="253" t="s">
        <v>546</v>
      </c>
      <c r="D26" s="229">
        <v>21</v>
      </c>
      <c r="E26" s="229">
        <v>4540</v>
      </c>
      <c r="F26" s="229">
        <v>65</v>
      </c>
      <c r="G26" s="229">
        <v>220</v>
      </c>
      <c r="H26" s="416">
        <v>0.94093264248704667</v>
      </c>
      <c r="I26" s="269">
        <v>1</v>
      </c>
      <c r="J26" s="269"/>
      <c r="K26" s="8"/>
      <c r="M26" s="141"/>
    </row>
    <row r="27" spans="2:13">
      <c r="B27" s="7"/>
      <c r="C27" s="245" t="s">
        <v>765</v>
      </c>
      <c r="D27" s="611">
        <v>22</v>
      </c>
      <c r="E27" s="226">
        <v>780</v>
      </c>
      <c r="F27" s="226">
        <v>30</v>
      </c>
      <c r="G27" s="226">
        <v>20</v>
      </c>
      <c r="H27" s="415">
        <v>0.93975903614457834</v>
      </c>
      <c r="I27" s="268" t="s">
        <v>1259</v>
      </c>
      <c r="J27" s="268"/>
      <c r="K27" s="8"/>
      <c r="M27" s="141"/>
    </row>
    <row r="28" spans="2:13">
      <c r="B28" s="7"/>
      <c r="C28" s="245" t="s">
        <v>413</v>
      </c>
      <c r="D28" s="611">
        <v>23</v>
      </c>
      <c r="E28" s="226">
        <v>14140</v>
      </c>
      <c r="F28" s="226">
        <v>270</v>
      </c>
      <c r="G28" s="226">
        <v>640</v>
      </c>
      <c r="H28" s="415">
        <v>0.93953488372093019</v>
      </c>
      <c r="I28" s="266" t="s">
        <v>1259</v>
      </c>
      <c r="J28" s="266"/>
      <c r="K28" s="8"/>
      <c r="M28" s="141"/>
    </row>
    <row r="29" spans="2:13">
      <c r="B29" s="7"/>
      <c r="C29" s="245" t="s">
        <v>404</v>
      </c>
      <c r="D29" s="611">
        <v>24</v>
      </c>
      <c r="E29" s="226">
        <v>5295</v>
      </c>
      <c r="F29" s="226">
        <v>155</v>
      </c>
      <c r="G29" s="226">
        <v>190</v>
      </c>
      <c r="H29" s="415">
        <v>0.93882978723404253</v>
      </c>
      <c r="I29" s="266" t="s">
        <v>1259</v>
      </c>
      <c r="J29" s="266"/>
      <c r="K29" s="8"/>
      <c r="M29" s="141"/>
    </row>
    <row r="30" spans="2:13">
      <c r="B30" s="7"/>
      <c r="C30" s="245" t="s">
        <v>407</v>
      </c>
      <c r="D30" s="611">
        <v>25</v>
      </c>
      <c r="E30" s="226">
        <v>7745</v>
      </c>
      <c r="F30" s="226">
        <v>120</v>
      </c>
      <c r="G30" s="226">
        <v>415</v>
      </c>
      <c r="H30" s="415">
        <v>0.93538647342995174</v>
      </c>
      <c r="I30" s="266"/>
      <c r="J30" s="266"/>
      <c r="K30" s="8"/>
      <c r="M30" s="141"/>
    </row>
    <row r="31" spans="2:13">
      <c r="B31" s="7"/>
      <c r="C31" s="245" t="s">
        <v>602</v>
      </c>
      <c r="D31" s="611">
        <v>26</v>
      </c>
      <c r="E31" s="226">
        <v>2575</v>
      </c>
      <c r="F31" s="226">
        <v>65</v>
      </c>
      <c r="G31" s="226">
        <v>120</v>
      </c>
      <c r="H31" s="415">
        <v>0.93297101449275366</v>
      </c>
      <c r="I31" s="268" t="s">
        <v>1259</v>
      </c>
      <c r="J31" s="268"/>
      <c r="K31" s="8"/>
      <c r="M31" s="141"/>
    </row>
    <row r="32" spans="2:13">
      <c r="B32" s="7"/>
      <c r="C32" s="245" t="s">
        <v>597</v>
      </c>
      <c r="D32" s="611">
        <v>27</v>
      </c>
      <c r="E32" s="226">
        <v>6190</v>
      </c>
      <c r="F32" s="226">
        <v>305</v>
      </c>
      <c r="G32" s="226">
        <v>140</v>
      </c>
      <c r="H32" s="415">
        <v>0.93293142426526</v>
      </c>
      <c r="I32" s="266" t="s">
        <v>1259</v>
      </c>
      <c r="J32" s="266"/>
      <c r="K32" s="8"/>
      <c r="M32" s="141"/>
    </row>
    <row r="33" spans="2:13">
      <c r="B33" s="7"/>
      <c r="C33" s="245" t="s">
        <v>349</v>
      </c>
      <c r="D33" s="611">
        <v>28</v>
      </c>
      <c r="E33" s="226">
        <v>26175</v>
      </c>
      <c r="F33" s="226">
        <v>420</v>
      </c>
      <c r="G33" s="226">
        <v>1505</v>
      </c>
      <c r="H33" s="415">
        <v>0.93149466192170816</v>
      </c>
      <c r="I33" s="266" t="s">
        <v>1259</v>
      </c>
      <c r="J33" s="266"/>
      <c r="K33" s="8"/>
      <c r="M33" s="141"/>
    </row>
    <row r="34" spans="2:13">
      <c r="B34" s="7"/>
      <c r="C34" s="245" t="s">
        <v>398</v>
      </c>
      <c r="D34" s="611">
        <v>29</v>
      </c>
      <c r="E34" s="226">
        <v>7625</v>
      </c>
      <c r="F34" s="226">
        <v>100</v>
      </c>
      <c r="G34" s="226">
        <v>485</v>
      </c>
      <c r="H34" s="415">
        <v>0.92874543239951279</v>
      </c>
      <c r="I34" s="266" t="s">
        <v>1259</v>
      </c>
      <c r="J34" s="266"/>
      <c r="K34" s="8"/>
      <c r="M34" s="141"/>
    </row>
    <row r="35" spans="2:13">
      <c r="B35" s="7"/>
      <c r="C35" s="245" t="s">
        <v>996</v>
      </c>
      <c r="D35" s="611">
        <v>30</v>
      </c>
      <c r="E35" s="226">
        <v>2185</v>
      </c>
      <c r="F35" s="226">
        <v>80</v>
      </c>
      <c r="G35" s="226">
        <v>90</v>
      </c>
      <c r="H35" s="415">
        <v>0.92781316348195331</v>
      </c>
      <c r="I35" s="266" t="s">
        <v>1259</v>
      </c>
      <c r="J35" s="266"/>
      <c r="K35" s="8"/>
      <c r="M35" s="141"/>
    </row>
    <row r="36" spans="2:13">
      <c r="B36" s="7"/>
      <c r="C36" s="245" t="s">
        <v>324</v>
      </c>
      <c r="D36" s="611">
        <v>31</v>
      </c>
      <c r="E36" s="226">
        <v>34090</v>
      </c>
      <c r="F36" s="226">
        <v>575</v>
      </c>
      <c r="G36" s="226">
        <v>2315</v>
      </c>
      <c r="H36" s="415">
        <v>0.92184964845862627</v>
      </c>
      <c r="I36" s="266" t="s">
        <v>1259</v>
      </c>
      <c r="J36" s="266"/>
      <c r="K36" s="8"/>
      <c r="M36" s="141"/>
    </row>
    <row r="37" spans="2:13">
      <c r="B37" s="7"/>
      <c r="C37" s="245" t="s">
        <v>505</v>
      </c>
      <c r="D37" s="611">
        <v>32</v>
      </c>
      <c r="E37" s="226">
        <v>11230</v>
      </c>
      <c r="F37" s="226">
        <v>215</v>
      </c>
      <c r="G37" s="226">
        <v>790</v>
      </c>
      <c r="H37" s="415">
        <v>0.9178586023702493</v>
      </c>
      <c r="I37" s="266" t="s">
        <v>1259</v>
      </c>
      <c r="J37" s="266"/>
      <c r="K37" s="8"/>
      <c r="M37" s="141"/>
    </row>
    <row r="38" spans="2:13">
      <c r="B38" s="7"/>
      <c r="C38" s="245" t="s">
        <v>1135</v>
      </c>
      <c r="D38" s="611">
        <v>33</v>
      </c>
      <c r="E38" s="226">
        <v>1405</v>
      </c>
      <c r="F38" s="226">
        <v>50</v>
      </c>
      <c r="G38" s="226">
        <v>80</v>
      </c>
      <c r="H38" s="415">
        <v>0.91530944625407162</v>
      </c>
      <c r="I38" s="266" t="s">
        <v>1259</v>
      </c>
      <c r="J38" s="266"/>
      <c r="K38" s="8"/>
      <c r="M38" s="141"/>
    </row>
    <row r="39" spans="2:13">
      <c r="B39" s="7"/>
      <c r="C39" s="245" t="s">
        <v>402</v>
      </c>
      <c r="D39" s="611">
        <v>34</v>
      </c>
      <c r="E39" s="226">
        <v>18800</v>
      </c>
      <c r="F39" s="226">
        <v>520</v>
      </c>
      <c r="G39" s="226">
        <v>1255</v>
      </c>
      <c r="H39" s="415">
        <v>0.913730255164034</v>
      </c>
      <c r="I39" s="266" t="s">
        <v>1259</v>
      </c>
      <c r="J39" s="266"/>
      <c r="K39" s="8"/>
      <c r="M39" s="141"/>
    </row>
    <row r="40" spans="2:13">
      <c r="B40" s="7"/>
      <c r="C40" s="245" t="s">
        <v>935</v>
      </c>
      <c r="D40" s="611">
        <v>35</v>
      </c>
      <c r="E40" s="226">
        <v>2125</v>
      </c>
      <c r="F40" s="226">
        <v>50</v>
      </c>
      <c r="G40" s="226">
        <v>165</v>
      </c>
      <c r="H40" s="415">
        <v>0.90811965811965811</v>
      </c>
      <c r="I40" s="266" t="s">
        <v>1259</v>
      </c>
      <c r="J40" s="266"/>
      <c r="K40" s="8"/>
      <c r="M40" s="141"/>
    </row>
    <row r="41" spans="2:13">
      <c r="B41" s="7"/>
      <c r="C41" s="245" t="s">
        <v>744</v>
      </c>
      <c r="D41" s="611">
        <v>36</v>
      </c>
      <c r="E41" s="226">
        <v>13210</v>
      </c>
      <c r="F41" s="226">
        <v>1225</v>
      </c>
      <c r="G41" s="226">
        <v>120</v>
      </c>
      <c r="H41" s="415">
        <v>0.9075918928203367</v>
      </c>
      <c r="I41" s="266" t="s">
        <v>1259</v>
      </c>
      <c r="J41" s="266"/>
      <c r="K41" s="8"/>
      <c r="M41" s="141"/>
    </row>
    <row r="42" spans="2:13">
      <c r="B42" s="7"/>
      <c r="C42" s="245" t="s">
        <v>936</v>
      </c>
      <c r="D42" s="611">
        <v>37</v>
      </c>
      <c r="E42" s="226">
        <v>430</v>
      </c>
      <c r="F42" s="226">
        <v>15</v>
      </c>
      <c r="G42" s="226">
        <v>30</v>
      </c>
      <c r="H42" s="415">
        <v>0.90526315789473688</v>
      </c>
      <c r="I42" s="266" t="s">
        <v>1259</v>
      </c>
      <c r="J42" s="266"/>
      <c r="K42" s="8"/>
      <c r="M42" s="141"/>
    </row>
    <row r="43" spans="2:13">
      <c r="B43" s="7"/>
      <c r="C43" s="245" t="s">
        <v>360</v>
      </c>
      <c r="D43" s="611">
        <v>38</v>
      </c>
      <c r="E43" s="226">
        <v>18310</v>
      </c>
      <c r="F43" s="226">
        <v>140</v>
      </c>
      <c r="G43" s="226">
        <v>1795</v>
      </c>
      <c r="H43" s="415">
        <v>0.90442084465300077</v>
      </c>
      <c r="I43" s="266" t="s">
        <v>1259</v>
      </c>
      <c r="J43" s="266"/>
      <c r="K43" s="8"/>
      <c r="M43" s="141"/>
    </row>
    <row r="44" spans="2:13">
      <c r="B44" s="7"/>
      <c r="C44" s="245" t="s">
        <v>392</v>
      </c>
      <c r="D44" s="611">
        <v>39</v>
      </c>
      <c r="E44" s="226">
        <v>325</v>
      </c>
      <c r="F44" s="226">
        <v>15</v>
      </c>
      <c r="G44" s="226">
        <v>20</v>
      </c>
      <c r="H44" s="415">
        <v>0.90277777777777779</v>
      </c>
      <c r="I44" s="268" t="s">
        <v>1259</v>
      </c>
      <c r="J44" s="268"/>
      <c r="K44" s="8"/>
      <c r="M44" s="141"/>
    </row>
    <row r="45" spans="2:13">
      <c r="B45" s="7"/>
      <c r="C45" s="245" t="s">
        <v>511</v>
      </c>
      <c r="D45" s="611">
        <v>40</v>
      </c>
      <c r="E45" s="226">
        <v>8915</v>
      </c>
      <c r="F45" s="226">
        <v>330</v>
      </c>
      <c r="G45" s="226">
        <v>655</v>
      </c>
      <c r="H45" s="415">
        <v>0.90050505050505047</v>
      </c>
      <c r="I45" s="266" t="s">
        <v>1259</v>
      </c>
      <c r="J45" s="266"/>
      <c r="K45" s="8"/>
      <c r="M45" s="141"/>
    </row>
    <row r="46" spans="2:13">
      <c r="B46" s="7"/>
      <c r="C46" s="245" t="s">
        <v>361</v>
      </c>
      <c r="D46" s="611">
        <v>41</v>
      </c>
      <c r="E46" s="226">
        <v>11860</v>
      </c>
      <c r="F46" s="226">
        <v>585</v>
      </c>
      <c r="G46" s="226">
        <v>985</v>
      </c>
      <c r="H46" s="415">
        <v>0.88309754281459418</v>
      </c>
      <c r="I46" s="266" t="s">
        <v>1259</v>
      </c>
      <c r="J46" s="266"/>
      <c r="K46" s="8"/>
      <c r="M46" s="141"/>
    </row>
    <row r="47" spans="2:13">
      <c r="B47" s="7"/>
      <c r="C47" s="245" t="s">
        <v>365</v>
      </c>
      <c r="D47" s="611">
        <v>42</v>
      </c>
      <c r="E47" s="226">
        <v>3785</v>
      </c>
      <c r="F47" s="226">
        <v>85</v>
      </c>
      <c r="G47" s="226">
        <v>420</v>
      </c>
      <c r="H47" s="415">
        <v>0.88228438228438233</v>
      </c>
      <c r="I47" s="266" t="s">
        <v>1259</v>
      </c>
      <c r="J47" s="266"/>
      <c r="K47" s="8"/>
      <c r="M47" s="141"/>
    </row>
    <row r="48" spans="2:13">
      <c r="B48" s="7"/>
      <c r="C48" s="245" t="s">
        <v>971</v>
      </c>
      <c r="D48" s="611">
        <v>43</v>
      </c>
      <c r="E48" s="226">
        <v>2270</v>
      </c>
      <c r="F48" s="226">
        <v>160</v>
      </c>
      <c r="G48" s="226">
        <v>155</v>
      </c>
      <c r="H48" s="415">
        <v>0.87814313346228234</v>
      </c>
      <c r="I48" s="266" t="s">
        <v>1259</v>
      </c>
      <c r="J48" s="266"/>
      <c r="K48" s="8"/>
      <c r="M48" s="141"/>
    </row>
    <row r="49" spans="2:13">
      <c r="B49" s="7"/>
      <c r="C49" s="245" t="s">
        <v>477</v>
      </c>
      <c r="D49" s="611">
        <v>44</v>
      </c>
      <c r="E49" s="226">
        <v>16740</v>
      </c>
      <c r="F49" s="226">
        <v>495</v>
      </c>
      <c r="G49" s="226">
        <v>1860</v>
      </c>
      <c r="H49" s="415">
        <v>0.87666928515318143</v>
      </c>
      <c r="I49" s="266" t="s">
        <v>1259</v>
      </c>
      <c r="J49" s="266"/>
      <c r="K49" s="8"/>
      <c r="M49" s="141"/>
    </row>
    <row r="50" spans="2:13">
      <c r="B50" s="7"/>
      <c r="C50" s="245" t="s">
        <v>670</v>
      </c>
      <c r="D50" s="611">
        <v>45</v>
      </c>
      <c r="E50" s="226">
        <v>4190</v>
      </c>
      <c r="F50" s="226">
        <v>435</v>
      </c>
      <c r="G50" s="226">
        <v>165</v>
      </c>
      <c r="H50" s="415">
        <v>0.87473903966597077</v>
      </c>
      <c r="I50" s="266" t="s">
        <v>1259</v>
      </c>
      <c r="J50" s="266"/>
      <c r="K50" s="8"/>
      <c r="M50" s="141"/>
    </row>
    <row r="51" spans="2:13">
      <c r="B51" s="7"/>
      <c r="C51" s="245" t="s">
        <v>389</v>
      </c>
      <c r="D51" s="611">
        <v>46</v>
      </c>
      <c r="E51" s="226">
        <v>15660</v>
      </c>
      <c r="F51" s="226">
        <v>190</v>
      </c>
      <c r="G51" s="226">
        <v>2125</v>
      </c>
      <c r="H51" s="415">
        <v>0.87121001390820585</v>
      </c>
      <c r="I51" s="266" t="s">
        <v>1259</v>
      </c>
      <c r="J51" s="266"/>
      <c r="K51" s="8"/>
      <c r="M51" s="141"/>
    </row>
    <row r="52" spans="2:13">
      <c r="B52" s="7"/>
      <c r="C52" s="245" t="s">
        <v>390</v>
      </c>
      <c r="D52" s="611">
        <v>47</v>
      </c>
      <c r="E52" s="226">
        <v>9245</v>
      </c>
      <c r="F52" s="226">
        <v>555</v>
      </c>
      <c r="G52" s="226">
        <v>855</v>
      </c>
      <c r="H52" s="415">
        <v>0.86766776161426562</v>
      </c>
      <c r="I52" s="266" t="s">
        <v>1259</v>
      </c>
      <c r="J52" s="266"/>
      <c r="K52" s="8"/>
      <c r="M52" s="141"/>
    </row>
    <row r="53" spans="2:13">
      <c r="B53" s="7"/>
      <c r="C53" s="245" t="s">
        <v>351</v>
      </c>
      <c r="D53" s="611">
        <v>48</v>
      </c>
      <c r="E53" s="226">
        <v>15440</v>
      </c>
      <c r="F53" s="226">
        <v>610</v>
      </c>
      <c r="G53" s="226">
        <v>1785</v>
      </c>
      <c r="H53" s="415">
        <v>0.86571348472105414</v>
      </c>
      <c r="I53" s="266" t="s">
        <v>1259</v>
      </c>
      <c r="J53" s="266"/>
      <c r="K53" s="8"/>
      <c r="M53" s="141"/>
    </row>
    <row r="54" spans="2:13">
      <c r="B54" s="7"/>
      <c r="C54" s="245" t="s">
        <v>375</v>
      </c>
      <c r="D54" s="611">
        <v>49</v>
      </c>
      <c r="E54" s="226">
        <v>18085</v>
      </c>
      <c r="F54" s="226">
        <v>545</v>
      </c>
      <c r="G54" s="226">
        <v>2325</v>
      </c>
      <c r="H54" s="415">
        <v>0.86303984729181582</v>
      </c>
      <c r="I54" s="268" t="s">
        <v>1259</v>
      </c>
      <c r="J54" s="268"/>
      <c r="K54" s="8"/>
      <c r="M54" s="141"/>
    </row>
    <row r="55" spans="2:13">
      <c r="B55" s="7"/>
      <c r="C55" s="245" t="s">
        <v>658</v>
      </c>
      <c r="D55" s="611">
        <v>50</v>
      </c>
      <c r="E55" s="226">
        <v>20095</v>
      </c>
      <c r="F55" s="226">
        <v>315</v>
      </c>
      <c r="G55" s="226">
        <v>2955</v>
      </c>
      <c r="H55" s="415">
        <v>0.8600470789642628</v>
      </c>
      <c r="I55" s="266" t="s">
        <v>1259</v>
      </c>
      <c r="J55" s="266"/>
      <c r="K55" s="8"/>
      <c r="M55" s="141"/>
    </row>
    <row r="56" spans="2:13">
      <c r="B56" s="7"/>
      <c r="C56" s="245" t="s">
        <v>610</v>
      </c>
      <c r="D56" s="611">
        <v>51</v>
      </c>
      <c r="E56" s="226">
        <v>1055</v>
      </c>
      <c r="F56" s="226">
        <v>40</v>
      </c>
      <c r="G56" s="226">
        <v>145</v>
      </c>
      <c r="H56" s="415">
        <v>0.85080645161290325</v>
      </c>
      <c r="I56" s="266" t="s">
        <v>1259</v>
      </c>
      <c r="J56" s="266"/>
      <c r="K56" s="8"/>
      <c r="M56" s="141"/>
    </row>
    <row r="57" spans="2:13">
      <c r="B57" s="7"/>
      <c r="C57" s="245" t="s">
        <v>325</v>
      </c>
      <c r="D57" s="611">
        <v>52</v>
      </c>
      <c r="E57" s="226">
        <v>29330</v>
      </c>
      <c r="F57" s="226">
        <v>345</v>
      </c>
      <c r="G57" s="226">
        <v>4860</v>
      </c>
      <c r="H57" s="415">
        <v>0.84928333574634429</v>
      </c>
      <c r="I57" s="266" t="s">
        <v>1259</v>
      </c>
      <c r="J57" s="266"/>
      <c r="K57" s="8"/>
      <c r="M57" s="141"/>
    </row>
    <row r="58" spans="2:13">
      <c r="B58" s="7"/>
      <c r="C58" s="245" t="s">
        <v>374</v>
      </c>
      <c r="D58" s="611">
        <v>53</v>
      </c>
      <c r="E58" s="226">
        <v>15180</v>
      </c>
      <c r="F58" s="226">
        <v>415</v>
      </c>
      <c r="G58" s="226">
        <v>2365</v>
      </c>
      <c r="H58" s="415">
        <v>0.84521158129175944</v>
      </c>
      <c r="I58" s="266" t="s">
        <v>1259</v>
      </c>
      <c r="J58" s="266"/>
      <c r="K58" s="8"/>
      <c r="M58" s="141"/>
    </row>
    <row r="59" spans="2:13">
      <c r="B59" s="7"/>
      <c r="C59" s="245" t="s">
        <v>599</v>
      </c>
      <c r="D59" s="611">
        <v>54</v>
      </c>
      <c r="E59" s="226">
        <v>3145</v>
      </c>
      <c r="F59" s="226">
        <v>235</v>
      </c>
      <c r="G59" s="226">
        <v>345</v>
      </c>
      <c r="H59" s="415">
        <v>0.84429530201342284</v>
      </c>
      <c r="I59" s="266" t="s">
        <v>1259</v>
      </c>
      <c r="J59" s="266"/>
      <c r="K59" s="8"/>
      <c r="M59" s="141"/>
    </row>
    <row r="60" spans="2:13">
      <c r="B60" s="7"/>
      <c r="C60" s="245" t="s">
        <v>366</v>
      </c>
      <c r="D60" s="611">
        <v>55</v>
      </c>
      <c r="E60" s="226">
        <v>16160</v>
      </c>
      <c r="F60" s="226">
        <v>545</v>
      </c>
      <c r="G60" s="226">
        <v>2480</v>
      </c>
      <c r="H60" s="415">
        <v>0.84232473286421683</v>
      </c>
      <c r="I60" s="266">
        <v>2</v>
      </c>
      <c r="J60" s="266"/>
      <c r="K60" s="8"/>
      <c r="M60" s="141"/>
    </row>
    <row r="61" spans="2:13">
      <c r="B61" s="7"/>
      <c r="C61" s="245" t="s">
        <v>406</v>
      </c>
      <c r="D61" s="611">
        <v>56</v>
      </c>
      <c r="E61" s="226">
        <v>9255</v>
      </c>
      <c r="F61" s="226">
        <v>185</v>
      </c>
      <c r="G61" s="226">
        <v>1555</v>
      </c>
      <c r="H61" s="415">
        <v>0.84174624829467937</v>
      </c>
      <c r="I61" s="266" t="s">
        <v>1259</v>
      </c>
      <c r="J61" s="266"/>
      <c r="K61" s="8"/>
      <c r="M61" s="141"/>
    </row>
    <row r="62" spans="2:13">
      <c r="B62" s="7"/>
      <c r="C62" s="245" t="s">
        <v>338</v>
      </c>
      <c r="D62" s="611">
        <v>57</v>
      </c>
      <c r="E62" s="226">
        <v>34870</v>
      </c>
      <c r="F62" s="226">
        <v>1130</v>
      </c>
      <c r="G62" s="226">
        <v>5465</v>
      </c>
      <c r="H62" s="415">
        <v>0.84095019896298084</v>
      </c>
      <c r="I62" s="266" t="s">
        <v>1259</v>
      </c>
      <c r="J62" s="266"/>
      <c r="K62" s="8"/>
      <c r="M62" s="141"/>
    </row>
    <row r="63" spans="2:13">
      <c r="B63" s="7"/>
      <c r="C63" s="245" t="s">
        <v>353</v>
      </c>
      <c r="D63" s="611">
        <v>58</v>
      </c>
      <c r="E63" s="226">
        <v>25445</v>
      </c>
      <c r="F63" s="226">
        <v>505</v>
      </c>
      <c r="G63" s="226">
        <v>4335</v>
      </c>
      <c r="H63" s="415">
        <v>0.84018491002146278</v>
      </c>
      <c r="I63" s="266" t="s">
        <v>1259</v>
      </c>
      <c r="J63" s="266"/>
      <c r="K63" s="8"/>
      <c r="M63" s="141"/>
    </row>
    <row r="64" spans="2:13">
      <c r="B64" s="7"/>
      <c r="C64" s="245" t="s">
        <v>652</v>
      </c>
      <c r="D64" s="611">
        <v>59</v>
      </c>
      <c r="E64" s="226">
        <v>4950</v>
      </c>
      <c r="F64" s="226">
        <v>295</v>
      </c>
      <c r="G64" s="226">
        <v>650</v>
      </c>
      <c r="H64" s="415">
        <v>0.83969465648854957</v>
      </c>
      <c r="I64" s="266" t="s">
        <v>1259</v>
      </c>
      <c r="J64" s="266"/>
      <c r="K64" s="8"/>
      <c r="M64" s="141"/>
    </row>
    <row r="65" spans="2:13">
      <c r="B65" s="7"/>
      <c r="C65" s="245" t="s">
        <v>327</v>
      </c>
      <c r="D65" s="611">
        <v>60</v>
      </c>
      <c r="E65" s="226">
        <v>16035</v>
      </c>
      <c r="F65" s="226">
        <v>535</v>
      </c>
      <c r="G65" s="226">
        <v>2565</v>
      </c>
      <c r="H65" s="415">
        <v>0.83799320616671025</v>
      </c>
      <c r="I65" s="266"/>
      <c r="J65" s="266"/>
      <c r="K65" s="8"/>
      <c r="M65" s="141"/>
    </row>
    <row r="66" spans="2:13">
      <c r="B66" s="7"/>
      <c r="C66" s="245" t="s">
        <v>745</v>
      </c>
      <c r="D66" s="611">
        <v>61</v>
      </c>
      <c r="E66" s="226">
        <v>930</v>
      </c>
      <c r="F66" s="226">
        <v>55</v>
      </c>
      <c r="G66" s="226">
        <v>125</v>
      </c>
      <c r="H66" s="415">
        <v>0.83783783783783783</v>
      </c>
      <c r="I66" s="266" t="s">
        <v>1259</v>
      </c>
      <c r="J66" s="266"/>
      <c r="K66" s="8"/>
      <c r="M66" s="141"/>
    </row>
    <row r="67" spans="2:13">
      <c r="B67" s="7"/>
      <c r="C67" s="245" t="s">
        <v>410</v>
      </c>
      <c r="D67" s="611">
        <v>62</v>
      </c>
      <c r="E67" s="226">
        <v>6585</v>
      </c>
      <c r="F67" s="226">
        <v>85</v>
      </c>
      <c r="G67" s="226">
        <v>1265</v>
      </c>
      <c r="H67" s="415">
        <v>0.8298676748582231</v>
      </c>
      <c r="I67" s="266" t="s">
        <v>1259</v>
      </c>
      <c r="J67" s="266"/>
      <c r="K67" s="8"/>
      <c r="M67" s="141"/>
    </row>
    <row r="68" spans="2:13">
      <c r="B68" s="7"/>
      <c r="C68" s="245" t="s">
        <v>342</v>
      </c>
      <c r="D68" s="611">
        <v>63</v>
      </c>
      <c r="E68" s="226">
        <v>21090</v>
      </c>
      <c r="F68" s="226">
        <v>395</v>
      </c>
      <c r="G68" s="226">
        <v>3930</v>
      </c>
      <c r="H68" s="415">
        <v>0.8298249065512493</v>
      </c>
      <c r="I68" s="266" t="s">
        <v>1259</v>
      </c>
      <c r="J68" s="266"/>
      <c r="K68" s="8"/>
      <c r="M68" s="141"/>
    </row>
    <row r="69" spans="2:13">
      <c r="B69" s="7"/>
      <c r="C69" s="245" t="s">
        <v>377</v>
      </c>
      <c r="D69" s="611">
        <v>64</v>
      </c>
      <c r="E69" s="226">
        <v>6495</v>
      </c>
      <c r="F69" s="226">
        <v>630</v>
      </c>
      <c r="G69" s="226">
        <v>720</v>
      </c>
      <c r="H69" s="415">
        <v>0.82791586998087952</v>
      </c>
      <c r="I69" s="266" t="s">
        <v>1259</v>
      </c>
      <c r="J69" s="266"/>
      <c r="K69" s="8"/>
      <c r="M69" s="141"/>
    </row>
    <row r="70" spans="2:13">
      <c r="B70" s="7"/>
      <c r="C70" s="245" t="s">
        <v>379</v>
      </c>
      <c r="D70" s="611">
        <v>65</v>
      </c>
      <c r="E70" s="226">
        <v>14530</v>
      </c>
      <c r="F70" s="226">
        <v>230</v>
      </c>
      <c r="G70" s="226">
        <v>2835</v>
      </c>
      <c r="H70" s="415">
        <v>0.82580278488206882</v>
      </c>
      <c r="I70" s="266" t="s">
        <v>1259</v>
      </c>
      <c r="J70" s="266"/>
      <c r="K70" s="8"/>
      <c r="M70" s="141"/>
    </row>
    <row r="71" spans="2:13">
      <c r="B71" s="7"/>
      <c r="C71" s="245" t="s">
        <v>378</v>
      </c>
      <c r="D71" s="611">
        <v>66</v>
      </c>
      <c r="E71" s="226">
        <v>16480</v>
      </c>
      <c r="F71" s="226">
        <v>665</v>
      </c>
      <c r="G71" s="226">
        <v>2905</v>
      </c>
      <c r="H71" s="415">
        <v>0.82194513715710726</v>
      </c>
      <c r="I71" s="266" t="s">
        <v>1259</v>
      </c>
      <c r="J71" s="266"/>
      <c r="K71" s="8"/>
      <c r="M71" s="141"/>
    </row>
    <row r="72" spans="2:13">
      <c r="B72" s="7"/>
      <c r="C72" s="245" t="s">
        <v>408</v>
      </c>
      <c r="D72" s="611">
        <v>67</v>
      </c>
      <c r="E72" s="226">
        <v>6115</v>
      </c>
      <c r="F72" s="226">
        <v>325</v>
      </c>
      <c r="G72" s="226">
        <v>1050</v>
      </c>
      <c r="H72" s="415">
        <v>0.81642189586114822</v>
      </c>
      <c r="I72" s="266" t="s">
        <v>1259</v>
      </c>
      <c r="J72" s="266"/>
      <c r="K72" s="8"/>
      <c r="M72" s="141"/>
    </row>
    <row r="73" spans="2:13">
      <c r="B73" s="7"/>
      <c r="C73" s="245" t="s">
        <v>396</v>
      </c>
      <c r="D73" s="611">
        <v>68</v>
      </c>
      <c r="E73" s="226">
        <v>11695</v>
      </c>
      <c r="F73" s="226">
        <v>135</v>
      </c>
      <c r="G73" s="226">
        <v>2495</v>
      </c>
      <c r="H73" s="415">
        <v>0.81640488656195465</v>
      </c>
      <c r="I73" s="266" t="s">
        <v>1259</v>
      </c>
      <c r="J73" s="266"/>
      <c r="K73" s="8"/>
      <c r="M73" s="141"/>
    </row>
    <row r="74" spans="2:13">
      <c r="B74" s="7"/>
      <c r="C74" s="245" t="s">
        <v>343</v>
      </c>
      <c r="D74" s="611">
        <v>69</v>
      </c>
      <c r="E74" s="226">
        <v>14720</v>
      </c>
      <c r="F74" s="226">
        <v>925</v>
      </c>
      <c r="G74" s="226">
        <v>2510</v>
      </c>
      <c r="H74" s="415">
        <v>0.81079592398788214</v>
      </c>
      <c r="I74" s="266" t="s">
        <v>1259</v>
      </c>
      <c r="J74" s="266"/>
      <c r="K74" s="8"/>
      <c r="M74" s="141"/>
    </row>
    <row r="75" spans="2:13">
      <c r="B75" s="7"/>
      <c r="C75" s="245" t="s">
        <v>414</v>
      </c>
      <c r="D75" s="611">
        <v>70</v>
      </c>
      <c r="E75" s="226">
        <v>5065</v>
      </c>
      <c r="F75" s="226">
        <v>785</v>
      </c>
      <c r="G75" s="226">
        <v>400</v>
      </c>
      <c r="H75" s="415">
        <v>0.8104</v>
      </c>
      <c r="I75" s="266" t="s">
        <v>1259</v>
      </c>
      <c r="J75" s="266"/>
      <c r="K75" s="8"/>
      <c r="M75" s="141"/>
    </row>
    <row r="76" spans="2:13">
      <c r="B76" s="7"/>
      <c r="C76" s="245" t="s">
        <v>352</v>
      </c>
      <c r="D76" s="611">
        <v>71</v>
      </c>
      <c r="E76" s="226">
        <v>14160</v>
      </c>
      <c r="F76" s="226">
        <v>860</v>
      </c>
      <c r="G76" s="226">
        <v>2455</v>
      </c>
      <c r="H76" s="415">
        <v>0.81030042918454936</v>
      </c>
      <c r="I76" s="266" t="s">
        <v>1259</v>
      </c>
      <c r="J76" s="266"/>
      <c r="K76" s="8"/>
      <c r="M76" s="141"/>
    </row>
    <row r="77" spans="2:13">
      <c r="B77" s="7"/>
      <c r="C77" s="245" t="s">
        <v>629</v>
      </c>
      <c r="D77" s="611">
        <v>72</v>
      </c>
      <c r="E77" s="226">
        <v>18840</v>
      </c>
      <c r="F77" s="226">
        <v>660</v>
      </c>
      <c r="G77" s="226">
        <v>3765</v>
      </c>
      <c r="H77" s="415">
        <v>0.80980012894906517</v>
      </c>
      <c r="I77" s="266" t="s">
        <v>1259</v>
      </c>
      <c r="J77" s="266"/>
      <c r="K77" s="8"/>
      <c r="M77" s="141"/>
    </row>
    <row r="78" spans="2:13">
      <c r="B78" s="7"/>
      <c r="C78" s="245" t="s">
        <v>350</v>
      </c>
      <c r="D78" s="611">
        <v>73</v>
      </c>
      <c r="E78" s="226">
        <v>18010</v>
      </c>
      <c r="F78" s="226">
        <v>825</v>
      </c>
      <c r="G78" s="226">
        <v>3450</v>
      </c>
      <c r="H78" s="415">
        <v>0.80816692842719318</v>
      </c>
      <c r="I78" s="266" t="s">
        <v>1259</v>
      </c>
      <c r="J78" s="266"/>
      <c r="K78" s="8"/>
      <c r="M78" s="141"/>
    </row>
    <row r="79" spans="2:13">
      <c r="B79" s="7"/>
      <c r="C79" s="245" t="s">
        <v>367</v>
      </c>
      <c r="D79" s="611">
        <v>74</v>
      </c>
      <c r="E79" s="226">
        <v>16655</v>
      </c>
      <c r="F79" s="226">
        <v>350</v>
      </c>
      <c r="G79" s="226">
        <v>3855</v>
      </c>
      <c r="H79" s="415">
        <v>0.798418024928092</v>
      </c>
      <c r="I79" s="266" t="s">
        <v>1259</v>
      </c>
      <c r="J79" s="266"/>
      <c r="K79" s="8"/>
      <c r="M79" s="141"/>
    </row>
    <row r="80" spans="2:13">
      <c r="B80" s="7"/>
      <c r="C80" s="245" t="s">
        <v>331</v>
      </c>
      <c r="D80" s="611">
        <v>75</v>
      </c>
      <c r="E80" s="226">
        <v>15460</v>
      </c>
      <c r="F80" s="226">
        <v>920</v>
      </c>
      <c r="G80" s="226">
        <v>3010</v>
      </c>
      <c r="H80" s="415">
        <v>0.7973182052604435</v>
      </c>
      <c r="I80" s="266" t="s">
        <v>1259</v>
      </c>
      <c r="J80" s="266"/>
      <c r="K80" s="8"/>
      <c r="M80" s="141"/>
    </row>
    <row r="81" spans="2:13">
      <c r="B81" s="7"/>
      <c r="C81" s="245" t="s">
        <v>326</v>
      </c>
      <c r="D81" s="611">
        <v>76</v>
      </c>
      <c r="E81" s="226">
        <v>14950</v>
      </c>
      <c r="F81" s="226">
        <v>730</v>
      </c>
      <c r="G81" s="226">
        <v>3075</v>
      </c>
      <c r="H81" s="415">
        <v>0.79712076779525465</v>
      </c>
      <c r="I81" s="266" t="s">
        <v>1259</v>
      </c>
      <c r="J81" s="266"/>
      <c r="K81" s="8"/>
      <c r="M81" s="141"/>
    </row>
    <row r="82" spans="2:13">
      <c r="B82" s="7"/>
      <c r="C82" s="245" t="s">
        <v>356</v>
      </c>
      <c r="D82" s="611">
        <v>77</v>
      </c>
      <c r="E82" s="226">
        <v>28025</v>
      </c>
      <c r="F82" s="226">
        <v>1560</v>
      </c>
      <c r="G82" s="226">
        <v>5615</v>
      </c>
      <c r="H82" s="415">
        <v>0.79616477272727271</v>
      </c>
      <c r="I82" s="266" t="s">
        <v>1259</v>
      </c>
      <c r="J82" s="266"/>
      <c r="K82" s="8"/>
      <c r="M82" s="141"/>
    </row>
    <row r="83" spans="2:13">
      <c r="B83" s="7"/>
      <c r="C83" s="245" t="s">
        <v>182</v>
      </c>
      <c r="D83" s="611">
        <v>78</v>
      </c>
      <c r="E83" s="226">
        <v>20120</v>
      </c>
      <c r="F83" s="226">
        <v>1235</v>
      </c>
      <c r="G83" s="226">
        <v>3940</v>
      </c>
      <c r="H83" s="415">
        <v>0.79541411346115831</v>
      </c>
      <c r="I83" s="266" t="s">
        <v>1259</v>
      </c>
      <c r="J83" s="266">
        <v>1</v>
      </c>
      <c r="K83" s="8"/>
      <c r="M83" s="141"/>
    </row>
    <row r="84" spans="2:13">
      <c r="B84" s="7"/>
      <c r="C84" s="245" t="s">
        <v>328</v>
      </c>
      <c r="D84" s="611">
        <v>79</v>
      </c>
      <c r="E84" s="226">
        <v>20375</v>
      </c>
      <c r="F84" s="226">
        <v>870</v>
      </c>
      <c r="G84" s="226">
        <v>4435</v>
      </c>
      <c r="H84" s="415">
        <v>0.79341900311526481</v>
      </c>
      <c r="I84" s="266" t="s">
        <v>1259</v>
      </c>
      <c r="J84" s="266"/>
      <c r="K84" s="8"/>
      <c r="M84" s="141"/>
    </row>
    <row r="85" spans="2:13">
      <c r="B85" s="7"/>
      <c r="C85" s="245" t="s">
        <v>368</v>
      </c>
      <c r="D85" s="611">
        <v>80</v>
      </c>
      <c r="E85" s="226">
        <v>9870</v>
      </c>
      <c r="F85" s="226">
        <v>645</v>
      </c>
      <c r="G85" s="226">
        <v>1970</v>
      </c>
      <c r="H85" s="415">
        <v>0.790548658390068</v>
      </c>
      <c r="I85" s="266" t="s">
        <v>1259</v>
      </c>
      <c r="J85" s="266"/>
      <c r="K85" s="8"/>
      <c r="M85" s="141"/>
    </row>
    <row r="86" spans="2:13">
      <c r="B86" s="7"/>
      <c r="C86" s="245" t="s">
        <v>998</v>
      </c>
      <c r="D86" s="611">
        <v>81</v>
      </c>
      <c r="E86" s="226">
        <v>150</v>
      </c>
      <c r="F86" s="226">
        <v>15</v>
      </c>
      <c r="G86" s="226">
        <v>25</v>
      </c>
      <c r="H86" s="415">
        <v>0.78947368421052633</v>
      </c>
      <c r="I86" s="266" t="s">
        <v>1259</v>
      </c>
      <c r="J86" s="266"/>
      <c r="K86" s="8"/>
      <c r="M86" s="141"/>
    </row>
    <row r="87" spans="2:13">
      <c r="B87" s="7"/>
      <c r="C87" s="245" t="s">
        <v>330</v>
      </c>
      <c r="D87" s="611">
        <v>82</v>
      </c>
      <c r="E87" s="226">
        <v>29275</v>
      </c>
      <c r="F87" s="226">
        <v>970</v>
      </c>
      <c r="G87" s="226">
        <v>6925</v>
      </c>
      <c r="H87" s="415">
        <v>0.78759752488566048</v>
      </c>
      <c r="I87" s="266" t="s">
        <v>1259</v>
      </c>
      <c r="J87" s="266"/>
      <c r="K87" s="8"/>
      <c r="M87" s="141"/>
    </row>
    <row r="88" spans="2:13">
      <c r="B88" s="7"/>
      <c r="C88" s="245" t="s">
        <v>394</v>
      </c>
      <c r="D88" s="611">
        <v>83</v>
      </c>
      <c r="E88" s="226">
        <v>14710</v>
      </c>
      <c r="F88" s="226">
        <v>1485</v>
      </c>
      <c r="G88" s="226">
        <v>2500</v>
      </c>
      <c r="H88" s="415">
        <v>0.78684140144423642</v>
      </c>
      <c r="I88" s="266" t="s">
        <v>1259</v>
      </c>
      <c r="J88" s="266"/>
      <c r="K88" s="8"/>
      <c r="M88" s="141"/>
    </row>
    <row r="89" spans="2:13">
      <c r="B89" s="7"/>
      <c r="C89" s="245" t="s">
        <v>369</v>
      </c>
      <c r="D89" s="611">
        <v>84</v>
      </c>
      <c r="E89" s="226">
        <v>8180</v>
      </c>
      <c r="F89" s="226">
        <v>395</v>
      </c>
      <c r="G89" s="226">
        <v>1930</v>
      </c>
      <c r="H89" s="415">
        <v>0.77867682056163734</v>
      </c>
      <c r="I89" s="266" t="s">
        <v>1259</v>
      </c>
      <c r="J89" s="266"/>
      <c r="K89" s="8"/>
      <c r="M89" s="141"/>
    </row>
    <row r="90" spans="2:13">
      <c r="B90" s="7"/>
      <c r="C90" s="245" t="s">
        <v>177</v>
      </c>
      <c r="D90" s="611">
        <v>85</v>
      </c>
      <c r="E90" s="226">
        <v>26460</v>
      </c>
      <c r="F90" s="226">
        <v>910</v>
      </c>
      <c r="G90" s="226">
        <v>6620</v>
      </c>
      <c r="H90" s="415">
        <v>0.7784642541924095</v>
      </c>
      <c r="I90" s="266" t="s">
        <v>1259</v>
      </c>
      <c r="J90" s="266">
        <v>2</v>
      </c>
      <c r="K90" s="8"/>
      <c r="M90" s="141"/>
    </row>
    <row r="91" spans="2:13">
      <c r="B91" s="7"/>
      <c r="C91" s="245" t="s">
        <v>241</v>
      </c>
      <c r="D91" s="611">
        <v>86</v>
      </c>
      <c r="E91" s="226">
        <v>28975</v>
      </c>
      <c r="F91" s="226">
        <v>980</v>
      </c>
      <c r="G91" s="226">
        <v>7305</v>
      </c>
      <c r="H91" s="415">
        <v>0.77764358561460012</v>
      </c>
      <c r="I91" s="266">
        <v>3</v>
      </c>
      <c r="J91" s="266">
        <v>3</v>
      </c>
      <c r="K91" s="8"/>
      <c r="M91" s="141"/>
    </row>
    <row r="92" spans="2:13">
      <c r="B92" s="7"/>
      <c r="C92" s="245" t="s">
        <v>329</v>
      </c>
      <c r="D92" s="611">
        <v>87</v>
      </c>
      <c r="E92" s="226">
        <v>13990</v>
      </c>
      <c r="F92" s="226">
        <v>905</v>
      </c>
      <c r="G92" s="226">
        <v>3205</v>
      </c>
      <c r="H92" s="415">
        <v>0.77292817679558012</v>
      </c>
      <c r="I92" s="266" t="s">
        <v>1259</v>
      </c>
      <c r="J92" s="266"/>
      <c r="K92" s="8"/>
      <c r="M92" s="141"/>
    </row>
    <row r="93" spans="2:13">
      <c r="B93" s="7"/>
      <c r="C93" s="245" t="s">
        <v>179</v>
      </c>
      <c r="D93" s="611">
        <v>88</v>
      </c>
      <c r="E93" s="226">
        <v>21070</v>
      </c>
      <c r="F93" s="226">
        <v>1080</v>
      </c>
      <c r="G93" s="226">
        <v>5130</v>
      </c>
      <c r="H93" s="415">
        <v>0.7723607038123167</v>
      </c>
      <c r="I93" s="266" t="s">
        <v>1259</v>
      </c>
      <c r="J93" s="266">
        <v>4</v>
      </c>
      <c r="K93" s="8"/>
      <c r="M93" s="141"/>
    </row>
    <row r="94" spans="2:13">
      <c r="B94" s="7"/>
      <c r="C94" s="245" t="s">
        <v>950</v>
      </c>
      <c r="D94" s="611">
        <v>89</v>
      </c>
      <c r="E94" s="226">
        <v>7760</v>
      </c>
      <c r="F94" s="226">
        <v>1120</v>
      </c>
      <c r="G94" s="226">
        <v>1185</v>
      </c>
      <c r="H94" s="415">
        <v>0.77098857426726275</v>
      </c>
      <c r="I94" s="266" t="s">
        <v>1259</v>
      </c>
      <c r="J94" s="266"/>
      <c r="K94" s="8"/>
      <c r="M94" s="141"/>
    </row>
    <row r="95" spans="2:13">
      <c r="B95" s="7"/>
      <c r="C95" s="245" t="s">
        <v>393</v>
      </c>
      <c r="D95" s="611">
        <v>90</v>
      </c>
      <c r="E95" s="226">
        <v>9710</v>
      </c>
      <c r="F95" s="226">
        <v>160</v>
      </c>
      <c r="G95" s="226">
        <v>2750</v>
      </c>
      <c r="H95" s="415">
        <v>0.76941362916006339</v>
      </c>
      <c r="I95" s="266" t="s">
        <v>1259</v>
      </c>
      <c r="J95" s="266"/>
      <c r="K95" s="8"/>
      <c r="M95" s="141"/>
    </row>
    <row r="96" spans="2:13">
      <c r="B96" s="7"/>
      <c r="C96" s="245" t="s">
        <v>430</v>
      </c>
      <c r="D96" s="611">
        <v>91</v>
      </c>
      <c r="E96" s="226">
        <v>765</v>
      </c>
      <c r="F96" s="226">
        <v>55</v>
      </c>
      <c r="G96" s="226">
        <v>175</v>
      </c>
      <c r="H96" s="415">
        <v>0.76884422110552764</v>
      </c>
      <c r="I96" s="266" t="s">
        <v>1259</v>
      </c>
      <c r="J96" s="266"/>
      <c r="K96" s="8"/>
      <c r="M96" s="141"/>
    </row>
    <row r="97" spans="2:13">
      <c r="B97" s="7"/>
      <c r="C97" s="245" t="s">
        <v>655</v>
      </c>
      <c r="D97" s="611">
        <v>92</v>
      </c>
      <c r="E97" s="226">
        <v>11500</v>
      </c>
      <c r="F97" s="226">
        <v>860</v>
      </c>
      <c r="G97" s="226">
        <v>2610</v>
      </c>
      <c r="H97" s="415">
        <v>0.76820307281229128</v>
      </c>
      <c r="I97" s="266" t="s">
        <v>1259</v>
      </c>
      <c r="J97" s="266"/>
      <c r="K97" s="8"/>
      <c r="M97" s="141"/>
    </row>
    <row r="98" spans="2:13">
      <c r="B98" s="7"/>
      <c r="C98" s="245" t="s">
        <v>381</v>
      </c>
      <c r="D98" s="611">
        <v>93</v>
      </c>
      <c r="E98" s="226">
        <v>11895</v>
      </c>
      <c r="F98" s="226">
        <v>1005</v>
      </c>
      <c r="G98" s="226">
        <v>2630</v>
      </c>
      <c r="H98" s="415">
        <v>0.76593689632968454</v>
      </c>
      <c r="I98" s="266" t="s">
        <v>1259</v>
      </c>
      <c r="J98" s="266"/>
      <c r="K98" s="8"/>
      <c r="M98" s="141"/>
    </row>
    <row r="99" spans="2:13">
      <c r="B99" s="7"/>
      <c r="C99" s="245" t="s">
        <v>662</v>
      </c>
      <c r="D99" s="611">
        <v>94</v>
      </c>
      <c r="E99" s="226">
        <v>425</v>
      </c>
      <c r="F99" s="226">
        <v>65</v>
      </c>
      <c r="G99" s="226">
        <v>65</v>
      </c>
      <c r="H99" s="415">
        <v>0.76576576576576572</v>
      </c>
      <c r="I99" s="266"/>
      <c r="J99" s="266"/>
      <c r="K99" s="8"/>
      <c r="M99" s="141"/>
    </row>
    <row r="100" spans="2:13">
      <c r="B100" s="7"/>
      <c r="C100" s="245" t="s">
        <v>409</v>
      </c>
      <c r="D100" s="611">
        <v>95</v>
      </c>
      <c r="E100" s="226">
        <v>3955</v>
      </c>
      <c r="F100" s="226">
        <v>500</v>
      </c>
      <c r="G100" s="226">
        <v>715</v>
      </c>
      <c r="H100" s="415">
        <v>0.76499032882011608</v>
      </c>
      <c r="I100" s="266" t="s">
        <v>1259</v>
      </c>
      <c r="J100" s="266"/>
      <c r="K100" s="8"/>
      <c r="M100" s="141"/>
    </row>
    <row r="101" spans="2:13">
      <c r="B101" s="7"/>
      <c r="C101" s="245" t="s">
        <v>336</v>
      </c>
      <c r="D101" s="611">
        <v>96</v>
      </c>
      <c r="E101" s="226">
        <v>21610</v>
      </c>
      <c r="F101" s="226">
        <v>450</v>
      </c>
      <c r="G101" s="226">
        <v>6270</v>
      </c>
      <c r="H101" s="415">
        <v>0.76279562301447235</v>
      </c>
      <c r="I101" s="266" t="s">
        <v>1259</v>
      </c>
      <c r="J101" s="266"/>
      <c r="K101" s="8"/>
      <c r="M101" s="141"/>
    </row>
    <row r="102" spans="2:13">
      <c r="B102" s="7"/>
      <c r="C102" s="245" t="s">
        <v>348</v>
      </c>
      <c r="D102" s="611">
        <v>97</v>
      </c>
      <c r="E102" s="226">
        <v>11490</v>
      </c>
      <c r="F102" s="226">
        <v>345</v>
      </c>
      <c r="G102" s="226">
        <v>3235</v>
      </c>
      <c r="H102" s="415">
        <v>0.76244193762441936</v>
      </c>
      <c r="I102" s="266" t="s">
        <v>1259</v>
      </c>
      <c r="J102" s="266"/>
      <c r="K102" s="8"/>
      <c r="M102" s="141"/>
    </row>
    <row r="103" spans="2:13">
      <c r="B103" s="7"/>
      <c r="C103" s="245" t="s">
        <v>345</v>
      </c>
      <c r="D103" s="611">
        <v>98</v>
      </c>
      <c r="E103" s="226">
        <v>14625</v>
      </c>
      <c r="F103" s="226">
        <v>1300</v>
      </c>
      <c r="G103" s="226">
        <v>3300</v>
      </c>
      <c r="H103" s="415">
        <v>0.76072821846553962</v>
      </c>
      <c r="I103" s="266" t="s">
        <v>1259</v>
      </c>
      <c r="J103" s="266"/>
      <c r="K103" s="8"/>
      <c r="M103" s="141"/>
    </row>
    <row r="104" spans="2:13">
      <c r="B104" s="7"/>
      <c r="C104" s="245" t="s">
        <v>216</v>
      </c>
      <c r="D104" s="611">
        <v>99</v>
      </c>
      <c r="E104" s="226">
        <v>21705</v>
      </c>
      <c r="F104" s="226">
        <v>825</v>
      </c>
      <c r="G104" s="226">
        <v>6150</v>
      </c>
      <c r="H104" s="415">
        <v>0.75679916317991636</v>
      </c>
      <c r="I104" s="266" t="s">
        <v>1259</v>
      </c>
      <c r="J104" s="266">
        <v>5</v>
      </c>
      <c r="K104" s="8"/>
      <c r="M104" s="141"/>
    </row>
    <row r="105" spans="2:13">
      <c r="B105" s="7"/>
      <c r="C105" s="245" t="s">
        <v>486</v>
      </c>
      <c r="D105" s="611">
        <v>100</v>
      </c>
      <c r="E105" s="226">
        <v>24560</v>
      </c>
      <c r="F105" s="226">
        <v>1080</v>
      </c>
      <c r="G105" s="226">
        <v>6930</v>
      </c>
      <c r="H105" s="415">
        <v>0.75406816088424933</v>
      </c>
      <c r="I105" s="266" t="s">
        <v>1259</v>
      </c>
      <c r="J105" s="266"/>
      <c r="K105" s="8"/>
      <c r="M105" s="141"/>
    </row>
    <row r="106" spans="2:13">
      <c r="B106" s="7"/>
      <c r="C106" s="245" t="s">
        <v>370</v>
      </c>
      <c r="D106" s="611">
        <v>101</v>
      </c>
      <c r="E106" s="226">
        <v>14985</v>
      </c>
      <c r="F106" s="226">
        <v>710</v>
      </c>
      <c r="G106" s="226">
        <v>4280</v>
      </c>
      <c r="H106" s="415">
        <v>0.75018773466833544</v>
      </c>
      <c r="I106" s="266" t="s">
        <v>1259</v>
      </c>
      <c r="J106" s="266"/>
      <c r="K106" s="8"/>
      <c r="M106" s="141"/>
    </row>
    <row r="107" spans="2:13">
      <c r="B107" s="7"/>
      <c r="C107" s="245" t="s">
        <v>274</v>
      </c>
      <c r="D107" s="611">
        <v>102</v>
      </c>
      <c r="E107" s="226">
        <v>24330</v>
      </c>
      <c r="F107" s="226">
        <v>1275</v>
      </c>
      <c r="G107" s="226">
        <v>6860</v>
      </c>
      <c r="H107" s="415">
        <v>0.74942245495148618</v>
      </c>
      <c r="I107" s="266" t="s">
        <v>1259</v>
      </c>
      <c r="J107" s="266">
        <v>6</v>
      </c>
      <c r="K107" s="8"/>
      <c r="M107" s="141"/>
    </row>
    <row r="108" spans="2:13">
      <c r="B108" s="7"/>
      <c r="C108" s="245" t="s">
        <v>333</v>
      </c>
      <c r="D108" s="611">
        <v>103</v>
      </c>
      <c r="E108" s="226">
        <v>11665</v>
      </c>
      <c r="F108" s="226">
        <v>950</v>
      </c>
      <c r="G108" s="226">
        <v>2955</v>
      </c>
      <c r="H108" s="415">
        <v>0.74919717405266539</v>
      </c>
      <c r="I108" s="266" t="s">
        <v>1259</v>
      </c>
      <c r="J108" s="266"/>
      <c r="K108" s="8"/>
      <c r="M108" s="141"/>
    </row>
    <row r="109" spans="2:13">
      <c r="B109" s="7"/>
      <c r="C109" s="245" t="s">
        <v>387</v>
      </c>
      <c r="D109" s="611">
        <v>104</v>
      </c>
      <c r="E109" s="226">
        <v>15020</v>
      </c>
      <c r="F109" s="226">
        <v>390</v>
      </c>
      <c r="G109" s="226">
        <v>4660</v>
      </c>
      <c r="H109" s="415">
        <v>0.7483806676631789</v>
      </c>
      <c r="I109" s="266" t="s">
        <v>1259</v>
      </c>
      <c r="J109" s="266"/>
      <c r="K109" s="8"/>
      <c r="M109" s="141"/>
    </row>
    <row r="110" spans="2:13">
      <c r="B110" s="7"/>
      <c r="C110" s="245" t="s">
        <v>211</v>
      </c>
      <c r="D110" s="611">
        <v>105</v>
      </c>
      <c r="E110" s="226">
        <v>28430</v>
      </c>
      <c r="F110" s="226">
        <v>1060</v>
      </c>
      <c r="G110" s="226">
        <v>8500</v>
      </c>
      <c r="H110" s="415">
        <v>0.74835483021847859</v>
      </c>
      <c r="I110" s="266" t="s">
        <v>1259</v>
      </c>
      <c r="J110" s="266">
        <v>7</v>
      </c>
      <c r="K110" s="8"/>
      <c r="M110" s="141"/>
    </row>
    <row r="111" spans="2:13">
      <c r="B111" s="7"/>
      <c r="C111" s="245" t="s">
        <v>57</v>
      </c>
      <c r="D111" s="611">
        <v>106</v>
      </c>
      <c r="E111" s="226">
        <v>17515</v>
      </c>
      <c r="F111" s="226">
        <v>660</v>
      </c>
      <c r="G111" s="226">
        <v>5245</v>
      </c>
      <c r="H111" s="415">
        <v>0.747865072587532</v>
      </c>
      <c r="I111" s="266" t="s">
        <v>1259</v>
      </c>
      <c r="J111" s="266">
        <v>8</v>
      </c>
      <c r="K111" s="8"/>
      <c r="M111" s="141"/>
    </row>
    <row r="112" spans="2:13">
      <c r="B112" s="7"/>
      <c r="C112" s="245" t="s">
        <v>341</v>
      </c>
      <c r="D112" s="611">
        <v>107</v>
      </c>
      <c r="E112" s="226">
        <v>14120</v>
      </c>
      <c r="F112" s="226">
        <v>1505</v>
      </c>
      <c r="G112" s="226">
        <v>3265</v>
      </c>
      <c r="H112" s="415">
        <v>0.74748544203282163</v>
      </c>
      <c r="I112" s="266" t="s">
        <v>1259</v>
      </c>
      <c r="J112" s="266"/>
      <c r="K112" s="8"/>
      <c r="M112" s="141"/>
    </row>
    <row r="113" spans="2:13">
      <c r="B113" s="7"/>
      <c r="C113" s="245" t="s">
        <v>346</v>
      </c>
      <c r="D113" s="611">
        <v>108</v>
      </c>
      <c r="E113" s="226">
        <v>19715</v>
      </c>
      <c r="F113" s="226">
        <v>1025</v>
      </c>
      <c r="G113" s="226">
        <v>5760</v>
      </c>
      <c r="H113" s="415">
        <v>0.74396226415094335</v>
      </c>
      <c r="I113" s="266" t="s">
        <v>1259</v>
      </c>
      <c r="J113" s="266"/>
      <c r="K113" s="8"/>
      <c r="M113" s="141"/>
    </row>
    <row r="114" spans="2:13">
      <c r="B114" s="7"/>
      <c r="C114" s="245" t="s">
        <v>665</v>
      </c>
      <c r="D114" s="611">
        <v>109</v>
      </c>
      <c r="E114" s="226">
        <v>795</v>
      </c>
      <c r="F114" s="226">
        <v>75</v>
      </c>
      <c r="G114" s="226">
        <v>215</v>
      </c>
      <c r="H114" s="415">
        <v>0.73271889400921664</v>
      </c>
      <c r="I114" s="266" t="s">
        <v>1259</v>
      </c>
      <c r="J114" s="266"/>
      <c r="K114" s="8"/>
      <c r="M114" s="141"/>
    </row>
    <row r="115" spans="2:13">
      <c r="B115" s="7"/>
      <c r="C115" s="245" t="s">
        <v>364</v>
      </c>
      <c r="D115" s="611">
        <v>110</v>
      </c>
      <c r="E115" s="226">
        <v>16570</v>
      </c>
      <c r="F115" s="226">
        <v>170</v>
      </c>
      <c r="G115" s="226">
        <v>5955</v>
      </c>
      <c r="H115" s="415">
        <v>0.73011676580744655</v>
      </c>
      <c r="I115" s="266" t="s">
        <v>1259</v>
      </c>
      <c r="J115" s="266"/>
      <c r="K115" s="8"/>
      <c r="M115" s="141"/>
    </row>
    <row r="116" spans="2:13">
      <c r="B116" s="7"/>
      <c r="C116" s="245" t="s">
        <v>386</v>
      </c>
      <c r="D116" s="611">
        <v>111</v>
      </c>
      <c r="E116" s="226">
        <v>11640</v>
      </c>
      <c r="F116" s="226">
        <v>255</v>
      </c>
      <c r="G116" s="226">
        <v>4210</v>
      </c>
      <c r="H116" s="415">
        <v>0.722756907792611</v>
      </c>
      <c r="I116" s="266" t="s">
        <v>1259</v>
      </c>
      <c r="J116" s="266"/>
      <c r="K116" s="8"/>
      <c r="M116" s="141"/>
    </row>
    <row r="117" spans="2:13">
      <c r="B117" s="7"/>
      <c r="C117" s="245" t="s">
        <v>371</v>
      </c>
      <c r="D117" s="611">
        <v>112</v>
      </c>
      <c r="E117" s="226">
        <v>8530</v>
      </c>
      <c r="F117" s="226">
        <v>220</v>
      </c>
      <c r="G117" s="226">
        <v>3135</v>
      </c>
      <c r="H117" s="415">
        <v>0.71771140092553642</v>
      </c>
      <c r="I117" s="266" t="s">
        <v>1259</v>
      </c>
      <c r="J117" s="266"/>
      <c r="K117" s="8"/>
      <c r="M117" s="141"/>
    </row>
    <row r="118" spans="2:13">
      <c r="B118" s="7"/>
      <c r="C118" s="245" t="s">
        <v>403</v>
      </c>
      <c r="D118" s="611">
        <v>113</v>
      </c>
      <c r="E118" s="226">
        <v>6760</v>
      </c>
      <c r="F118" s="226">
        <v>360</v>
      </c>
      <c r="G118" s="226">
        <v>2310</v>
      </c>
      <c r="H118" s="415">
        <v>0.71686108165429485</v>
      </c>
      <c r="I118" s="266" t="s">
        <v>1259</v>
      </c>
      <c r="J118" s="266"/>
      <c r="K118" s="8"/>
      <c r="M118" s="141"/>
    </row>
    <row r="119" spans="2:13">
      <c r="B119" s="7"/>
      <c r="C119" s="245" t="s">
        <v>332</v>
      </c>
      <c r="D119" s="611">
        <v>114</v>
      </c>
      <c r="E119" s="226">
        <v>11870</v>
      </c>
      <c r="F119" s="226">
        <v>1525</v>
      </c>
      <c r="G119" s="226">
        <v>3170</v>
      </c>
      <c r="H119" s="415">
        <v>0.71657108361002109</v>
      </c>
      <c r="I119" s="266" t="s">
        <v>1259</v>
      </c>
      <c r="J119" s="266"/>
      <c r="K119" s="8"/>
      <c r="M119" s="141"/>
    </row>
    <row r="120" spans="2:13">
      <c r="B120" s="7"/>
      <c r="C120" s="245" t="s">
        <v>383</v>
      </c>
      <c r="D120" s="611">
        <v>115</v>
      </c>
      <c r="E120" s="226">
        <v>10660</v>
      </c>
      <c r="F120" s="226">
        <v>1290</v>
      </c>
      <c r="G120" s="226">
        <v>2945</v>
      </c>
      <c r="H120" s="415">
        <v>0.71567640147700573</v>
      </c>
      <c r="I120" s="266" t="s">
        <v>1259</v>
      </c>
      <c r="J120" s="266"/>
      <c r="K120" s="8"/>
      <c r="M120" s="141"/>
    </row>
    <row r="121" spans="2:13">
      <c r="B121" s="7"/>
      <c r="C121" s="245" t="s">
        <v>212</v>
      </c>
      <c r="D121" s="611">
        <v>116</v>
      </c>
      <c r="E121" s="226">
        <v>22510</v>
      </c>
      <c r="F121" s="226">
        <v>1225</v>
      </c>
      <c r="G121" s="226">
        <v>7745</v>
      </c>
      <c r="H121" s="415">
        <v>0.71505717916137235</v>
      </c>
      <c r="I121" s="266" t="s">
        <v>1259</v>
      </c>
      <c r="J121" s="266">
        <v>9</v>
      </c>
      <c r="K121" s="8"/>
      <c r="M121" s="141"/>
    </row>
    <row r="122" spans="2:13">
      <c r="B122" s="7"/>
      <c r="C122" s="245" t="s">
        <v>363</v>
      </c>
      <c r="D122" s="611">
        <v>117</v>
      </c>
      <c r="E122" s="226">
        <v>20260</v>
      </c>
      <c r="F122" s="226">
        <v>1575</v>
      </c>
      <c r="G122" s="226">
        <v>6500</v>
      </c>
      <c r="H122" s="415">
        <v>0.71501676371978118</v>
      </c>
      <c r="I122" s="266" t="s">
        <v>1259</v>
      </c>
      <c r="J122" s="266"/>
      <c r="K122" s="8"/>
      <c r="M122" s="141"/>
    </row>
    <row r="123" spans="2:13">
      <c r="B123" s="7"/>
      <c r="C123" s="245" t="s">
        <v>347</v>
      </c>
      <c r="D123" s="611">
        <v>118</v>
      </c>
      <c r="E123" s="226">
        <v>14140</v>
      </c>
      <c r="F123" s="226">
        <v>1185</v>
      </c>
      <c r="G123" s="226">
        <v>4540</v>
      </c>
      <c r="H123" s="415">
        <v>0.71180468160080546</v>
      </c>
      <c r="I123" s="266" t="s">
        <v>1259</v>
      </c>
      <c r="J123" s="266"/>
      <c r="K123" s="8"/>
      <c r="M123" s="141"/>
    </row>
    <row r="124" spans="2:13">
      <c r="B124" s="7"/>
      <c r="C124" s="245" t="s">
        <v>399</v>
      </c>
      <c r="D124" s="611">
        <v>119</v>
      </c>
      <c r="E124" s="226">
        <v>1835</v>
      </c>
      <c r="F124" s="226">
        <v>90</v>
      </c>
      <c r="G124" s="226">
        <v>665</v>
      </c>
      <c r="H124" s="415">
        <v>0.70849420849420852</v>
      </c>
      <c r="I124" s="266" t="s">
        <v>1259</v>
      </c>
      <c r="J124" s="266"/>
      <c r="K124" s="8"/>
      <c r="M124" s="141"/>
    </row>
    <row r="125" spans="2:13">
      <c r="B125" s="7"/>
      <c r="C125" s="245" t="s">
        <v>417</v>
      </c>
      <c r="D125" s="611">
        <v>120</v>
      </c>
      <c r="E125" s="226">
        <v>950</v>
      </c>
      <c r="F125" s="226">
        <v>190</v>
      </c>
      <c r="G125" s="226">
        <v>205</v>
      </c>
      <c r="H125" s="415">
        <v>0.70631970260223054</v>
      </c>
      <c r="I125" s="266" t="s">
        <v>1259</v>
      </c>
      <c r="J125" s="266"/>
      <c r="K125" s="8"/>
      <c r="M125" s="141"/>
    </row>
    <row r="126" spans="2:13">
      <c r="B126" s="7"/>
      <c r="C126" s="245" t="s">
        <v>344</v>
      </c>
      <c r="D126" s="611">
        <v>121</v>
      </c>
      <c r="E126" s="226">
        <v>12530</v>
      </c>
      <c r="F126" s="226">
        <v>1315</v>
      </c>
      <c r="G126" s="226">
        <v>3930</v>
      </c>
      <c r="H126" s="415">
        <v>0.70492264416315054</v>
      </c>
      <c r="I126" s="266" t="s">
        <v>1259</v>
      </c>
      <c r="J126" s="266"/>
      <c r="K126" s="8"/>
      <c r="M126" s="141"/>
    </row>
    <row r="127" spans="2:13">
      <c r="B127" s="7"/>
      <c r="C127" s="245" t="s">
        <v>215</v>
      </c>
      <c r="D127" s="611">
        <v>122</v>
      </c>
      <c r="E127" s="226">
        <v>26065</v>
      </c>
      <c r="F127" s="226">
        <v>1090</v>
      </c>
      <c r="G127" s="226">
        <v>10035</v>
      </c>
      <c r="H127" s="415">
        <v>0.70086044635654743</v>
      </c>
      <c r="I127" s="266" t="s">
        <v>1259</v>
      </c>
      <c r="J127" s="266">
        <v>10</v>
      </c>
      <c r="K127" s="8"/>
      <c r="M127" s="141"/>
    </row>
    <row r="128" spans="2:13">
      <c r="B128" s="7"/>
      <c r="C128" s="245" t="s">
        <v>397</v>
      </c>
      <c r="D128" s="611">
        <v>123</v>
      </c>
      <c r="E128" s="226">
        <v>8645</v>
      </c>
      <c r="F128" s="226">
        <v>385</v>
      </c>
      <c r="G128" s="226">
        <v>3305</v>
      </c>
      <c r="H128" s="415">
        <v>0.70085123631941626</v>
      </c>
      <c r="I128" s="266" t="s">
        <v>1259</v>
      </c>
      <c r="J128" s="266"/>
      <c r="K128" s="8"/>
      <c r="M128" s="141"/>
    </row>
    <row r="129" spans="2:13">
      <c r="B129" s="7"/>
      <c r="C129" s="245" t="s">
        <v>180</v>
      </c>
      <c r="D129" s="611">
        <v>124</v>
      </c>
      <c r="E129" s="226">
        <v>15475</v>
      </c>
      <c r="F129" s="226">
        <v>780</v>
      </c>
      <c r="G129" s="226">
        <v>5980</v>
      </c>
      <c r="H129" s="415">
        <v>0.69597481448167309</v>
      </c>
      <c r="I129" s="266" t="s">
        <v>1259</v>
      </c>
      <c r="J129" s="266">
        <v>11</v>
      </c>
      <c r="K129" s="8"/>
      <c r="M129" s="141"/>
    </row>
    <row r="130" spans="2:13">
      <c r="B130" s="7"/>
      <c r="C130" s="245" t="s">
        <v>746</v>
      </c>
      <c r="D130" s="611">
        <v>125</v>
      </c>
      <c r="E130" s="226">
        <v>14370</v>
      </c>
      <c r="F130" s="226">
        <v>1510</v>
      </c>
      <c r="G130" s="226">
        <v>4805</v>
      </c>
      <c r="H130" s="415">
        <v>0.69470630891950691</v>
      </c>
      <c r="I130" s="266" t="s">
        <v>1259</v>
      </c>
      <c r="J130" s="266"/>
      <c r="K130" s="8"/>
      <c r="M130" s="141"/>
    </row>
    <row r="131" spans="2:13">
      <c r="B131" s="7"/>
      <c r="C131" s="245" t="s">
        <v>425</v>
      </c>
      <c r="D131" s="611">
        <v>126</v>
      </c>
      <c r="E131" s="226">
        <v>860</v>
      </c>
      <c r="F131" s="226">
        <v>140</v>
      </c>
      <c r="G131" s="226">
        <v>240</v>
      </c>
      <c r="H131" s="415">
        <v>0.69354838709677424</v>
      </c>
      <c r="I131" s="266" t="s">
        <v>1259</v>
      </c>
      <c r="J131" s="266"/>
      <c r="K131" s="8"/>
      <c r="M131" s="141"/>
    </row>
    <row r="132" spans="2:13">
      <c r="B132" s="7"/>
      <c r="C132" s="245" t="s">
        <v>420</v>
      </c>
      <c r="D132" s="611">
        <v>127</v>
      </c>
      <c r="E132" s="226">
        <v>760</v>
      </c>
      <c r="F132" s="226">
        <v>155</v>
      </c>
      <c r="G132" s="226">
        <v>185</v>
      </c>
      <c r="H132" s="415">
        <v>0.69090909090909092</v>
      </c>
      <c r="I132" s="266" t="s">
        <v>1259</v>
      </c>
      <c r="J132" s="266"/>
      <c r="K132" s="8"/>
      <c r="M132" s="141"/>
    </row>
    <row r="133" spans="2:13">
      <c r="B133" s="7"/>
      <c r="C133" s="245" t="s">
        <v>951</v>
      </c>
      <c r="D133" s="611">
        <v>128</v>
      </c>
      <c r="E133" s="226">
        <v>715</v>
      </c>
      <c r="F133" s="226">
        <v>130</v>
      </c>
      <c r="G133" s="226">
        <v>190</v>
      </c>
      <c r="H133" s="415">
        <v>0.6908212560386473</v>
      </c>
      <c r="I133" s="266" t="s">
        <v>1259</v>
      </c>
      <c r="J133" s="266"/>
      <c r="K133" s="8"/>
      <c r="M133" s="141"/>
    </row>
    <row r="134" spans="2:13">
      <c r="B134" s="7"/>
      <c r="C134" s="245" t="s">
        <v>322</v>
      </c>
      <c r="D134" s="611">
        <v>129</v>
      </c>
      <c r="E134" s="226">
        <v>11485</v>
      </c>
      <c r="F134" s="226">
        <v>500</v>
      </c>
      <c r="G134" s="226">
        <v>4685</v>
      </c>
      <c r="H134" s="415">
        <v>0.68896220755848825</v>
      </c>
      <c r="I134" s="266" t="s">
        <v>1259</v>
      </c>
      <c r="J134" s="266"/>
      <c r="K134" s="8"/>
      <c r="M134" s="141"/>
    </row>
    <row r="135" spans="2:13">
      <c r="B135" s="7"/>
      <c r="C135" s="245" t="s">
        <v>334</v>
      </c>
      <c r="D135" s="611">
        <v>130</v>
      </c>
      <c r="E135" s="226">
        <v>13720</v>
      </c>
      <c r="F135" s="226">
        <v>530</v>
      </c>
      <c r="G135" s="226">
        <v>5670</v>
      </c>
      <c r="H135" s="415">
        <v>0.6887550200803213</v>
      </c>
      <c r="I135" s="266" t="s">
        <v>1259</v>
      </c>
      <c r="J135" s="266"/>
      <c r="K135" s="8"/>
      <c r="M135" s="141"/>
    </row>
    <row r="136" spans="2:13">
      <c r="B136" s="7"/>
      <c r="C136" s="245" t="s">
        <v>426</v>
      </c>
      <c r="D136" s="611">
        <v>131</v>
      </c>
      <c r="E136" s="226">
        <v>760</v>
      </c>
      <c r="F136" s="226">
        <v>155</v>
      </c>
      <c r="G136" s="226">
        <v>190</v>
      </c>
      <c r="H136" s="415">
        <v>0.68778280542986425</v>
      </c>
      <c r="I136" s="266" t="s">
        <v>1259</v>
      </c>
      <c r="J136" s="266"/>
      <c r="K136" s="8"/>
      <c r="M136" s="141"/>
    </row>
    <row r="137" spans="2:13">
      <c r="B137" s="7"/>
      <c r="C137" s="245" t="s">
        <v>422</v>
      </c>
      <c r="D137" s="611">
        <v>132</v>
      </c>
      <c r="E137" s="226">
        <v>600</v>
      </c>
      <c r="F137" s="226">
        <v>70</v>
      </c>
      <c r="G137" s="226">
        <v>205</v>
      </c>
      <c r="H137" s="415">
        <v>0.68571428571428572</v>
      </c>
      <c r="I137" s="266" t="s">
        <v>1259</v>
      </c>
      <c r="J137" s="266"/>
      <c r="K137" s="8"/>
      <c r="M137" s="141"/>
    </row>
    <row r="138" spans="2:13">
      <c r="B138" s="7"/>
      <c r="C138" s="245" t="s">
        <v>213</v>
      </c>
      <c r="D138" s="611">
        <v>133</v>
      </c>
      <c r="E138" s="226">
        <v>15405</v>
      </c>
      <c r="F138" s="226">
        <v>2015</v>
      </c>
      <c r="G138" s="226">
        <v>5190</v>
      </c>
      <c r="H138" s="415">
        <v>0.6813356921716055</v>
      </c>
      <c r="I138" s="266" t="s">
        <v>1259</v>
      </c>
      <c r="J138" s="266">
        <v>12</v>
      </c>
      <c r="K138" s="8"/>
      <c r="M138" s="141"/>
    </row>
    <row r="139" spans="2:13">
      <c r="B139" s="7"/>
      <c r="C139" s="245" t="s">
        <v>423</v>
      </c>
      <c r="D139" s="611">
        <v>134</v>
      </c>
      <c r="E139" s="226">
        <v>2325</v>
      </c>
      <c r="F139" s="226">
        <v>110</v>
      </c>
      <c r="G139" s="226">
        <v>985</v>
      </c>
      <c r="H139" s="415">
        <v>0.67982456140350878</v>
      </c>
      <c r="I139" s="266" t="s">
        <v>1259</v>
      </c>
      <c r="J139" s="266"/>
      <c r="K139" s="8"/>
      <c r="M139" s="141"/>
    </row>
    <row r="140" spans="2:13">
      <c r="B140" s="7"/>
      <c r="C140" s="245" t="s">
        <v>358</v>
      </c>
      <c r="D140" s="611">
        <v>135</v>
      </c>
      <c r="E140" s="226">
        <v>12205</v>
      </c>
      <c r="F140" s="226">
        <v>1615</v>
      </c>
      <c r="G140" s="226">
        <v>4290</v>
      </c>
      <c r="H140" s="415">
        <v>0.67393705135284376</v>
      </c>
      <c r="I140" s="266" t="s">
        <v>1259</v>
      </c>
      <c r="J140" s="266"/>
      <c r="K140" s="8"/>
      <c r="M140" s="141"/>
    </row>
    <row r="141" spans="2:13">
      <c r="B141" s="7"/>
      <c r="C141" s="245" t="s">
        <v>395</v>
      </c>
      <c r="D141" s="611">
        <v>136</v>
      </c>
      <c r="E141" s="226">
        <v>6620</v>
      </c>
      <c r="F141" s="226">
        <v>600</v>
      </c>
      <c r="G141" s="226">
        <v>2655</v>
      </c>
      <c r="H141" s="415">
        <v>0.670379746835443</v>
      </c>
      <c r="I141" s="266" t="s">
        <v>1259</v>
      </c>
      <c r="J141" s="266"/>
      <c r="K141" s="8"/>
      <c r="M141" s="141"/>
    </row>
    <row r="142" spans="2:13">
      <c r="B142" s="7"/>
      <c r="C142" s="245" t="s">
        <v>651</v>
      </c>
      <c r="D142" s="611">
        <v>137</v>
      </c>
      <c r="E142" s="226">
        <v>180</v>
      </c>
      <c r="F142" s="226">
        <v>25</v>
      </c>
      <c r="G142" s="226">
        <v>65</v>
      </c>
      <c r="H142" s="415">
        <v>0.66666666666666663</v>
      </c>
      <c r="I142" s="266" t="s">
        <v>1259</v>
      </c>
      <c r="J142" s="266"/>
      <c r="K142" s="8"/>
      <c r="M142" s="141"/>
    </row>
    <row r="143" spans="2:13">
      <c r="B143" s="7"/>
      <c r="C143" s="245" t="s">
        <v>359</v>
      </c>
      <c r="D143" s="611">
        <v>138</v>
      </c>
      <c r="E143" s="226">
        <v>13885</v>
      </c>
      <c r="F143" s="226">
        <v>1605</v>
      </c>
      <c r="G143" s="226">
        <v>5425</v>
      </c>
      <c r="H143" s="415">
        <v>0.66387759980874972</v>
      </c>
      <c r="I143" s="266" t="s">
        <v>1259</v>
      </c>
      <c r="J143" s="266"/>
      <c r="K143" s="8"/>
      <c r="M143" s="141"/>
    </row>
    <row r="144" spans="2:13">
      <c r="B144" s="7"/>
      <c r="C144" s="245" t="s">
        <v>773</v>
      </c>
      <c r="D144" s="611">
        <v>139</v>
      </c>
      <c r="E144" s="226">
        <v>4165</v>
      </c>
      <c r="F144" s="226">
        <v>530</v>
      </c>
      <c r="G144" s="226">
        <v>1600</v>
      </c>
      <c r="H144" s="415">
        <v>0.66163621922160443</v>
      </c>
      <c r="I144" s="266"/>
      <c r="J144" s="266"/>
      <c r="K144" s="8"/>
      <c r="M144" s="141"/>
    </row>
    <row r="145" spans="2:13">
      <c r="B145" s="7"/>
      <c r="C145" s="245" t="s">
        <v>218</v>
      </c>
      <c r="D145" s="611">
        <v>140</v>
      </c>
      <c r="E145" s="226">
        <v>18030</v>
      </c>
      <c r="F145" s="226">
        <v>2415</v>
      </c>
      <c r="G145" s="226">
        <v>6845</v>
      </c>
      <c r="H145" s="415">
        <v>0.66068156834005132</v>
      </c>
      <c r="I145" s="266" t="s">
        <v>1259</v>
      </c>
      <c r="J145" s="266">
        <v>13</v>
      </c>
      <c r="K145" s="8"/>
      <c r="M145" s="141"/>
    </row>
    <row r="146" spans="2:13">
      <c r="B146" s="7"/>
      <c r="C146" s="245" t="s">
        <v>632</v>
      </c>
      <c r="D146" s="611">
        <v>141</v>
      </c>
      <c r="E146" s="226">
        <v>17110</v>
      </c>
      <c r="F146" s="226">
        <v>1740</v>
      </c>
      <c r="G146" s="226">
        <v>7200</v>
      </c>
      <c r="H146" s="415">
        <v>0.6568138195777351</v>
      </c>
      <c r="I146" s="266">
        <v>4</v>
      </c>
      <c r="J146" s="266">
        <v>14</v>
      </c>
      <c r="K146" s="8"/>
      <c r="M146" s="141"/>
    </row>
    <row r="147" spans="2:13">
      <c r="B147" s="7"/>
      <c r="C147" s="245" t="s">
        <v>355</v>
      </c>
      <c r="D147" s="611">
        <v>142</v>
      </c>
      <c r="E147" s="226">
        <v>12830</v>
      </c>
      <c r="F147" s="226">
        <v>345</v>
      </c>
      <c r="G147" s="226">
        <v>6375</v>
      </c>
      <c r="H147" s="415">
        <v>0.6562659846547314</v>
      </c>
      <c r="I147" s="266" t="s">
        <v>1259</v>
      </c>
      <c r="J147" s="266"/>
      <c r="K147" s="8"/>
      <c r="M147" s="141"/>
    </row>
    <row r="148" spans="2:13">
      <c r="B148" s="7"/>
      <c r="C148" s="245" t="s">
        <v>668</v>
      </c>
      <c r="D148" s="611">
        <v>143</v>
      </c>
      <c r="E148" s="226">
        <v>22505</v>
      </c>
      <c r="F148" s="226">
        <v>1300</v>
      </c>
      <c r="G148" s="226">
        <v>10745</v>
      </c>
      <c r="H148" s="415">
        <v>0.65137481910274964</v>
      </c>
      <c r="I148" s="266" t="s">
        <v>1259</v>
      </c>
      <c r="J148" s="266"/>
      <c r="K148" s="8"/>
      <c r="M148" s="141"/>
    </row>
    <row r="149" spans="2:13">
      <c r="B149" s="7"/>
      <c r="C149" s="245" t="s">
        <v>416</v>
      </c>
      <c r="D149" s="611">
        <v>144</v>
      </c>
      <c r="E149" s="226">
        <v>1580</v>
      </c>
      <c r="F149" s="226">
        <v>220</v>
      </c>
      <c r="G149" s="226">
        <v>640</v>
      </c>
      <c r="H149" s="415">
        <v>0.64754098360655743</v>
      </c>
      <c r="I149" s="266" t="s">
        <v>1259</v>
      </c>
      <c r="J149" s="266"/>
      <c r="K149" s="8"/>
      <c r="M149" s="141"/>
    </row>
    <row r="150" spans="2:13">
      <c r="B150" s="7"/>
      <c r="C150" s="245" t="s">
        <v>362</v>
      </c>
      <c r="D150" s="611">
        <v>145</v>
      </c>
      <c r="E150" s="226">
        <v>7545</v>
      </c>
      <c r="F150" s="226">
        <v>685</v>
      </c>
      <c r="G150" s="226">
        <v>3450</v>
      </c>
      <c r="H150" s="415">
        <v>0.64597602739726023</v>
      </c>
      <c r="I150" s="266" t="s">
        <v>1259</v>
      </c>
      <c r="J150" s="266"/>
      <c r="K150" s="8"/>
      <c r="M150" s="141"/>
    </row>
    <row r="151" spans="2:13">
      <c r="B151" s="7"/>
      <c r="C151" s="245" t="s">
        <v>176</v>
      </c>
      <c r="D151" s="611">
        <v>146</v>
      </c>
      <c r="E151" s="226">
        <v>19900</v>
      </c>
      <c r="F151" s="226">
        <v>1140</v>
      </c>
      <c r="G151" s="226">
        <v>9825</v>
      </c>
      <c r="H151" s="415">
        <v>0.64474323667584643</v>
      </c>
      <c r="I151" s="266" t="s">
        <v>1259</v>
      </c>
      <c r="J151" s="266">
        <v>15</v>
      </c>
      <c r="K151" s="8"/>
      <c r="M151" s="141"/>
    </row>
    <row r="152" spans="2:13">
      <c r="B152" s="7"/>
      <c r="C152" s="245" t="s">
        <v>427</v>
      </c>
      <c r="D152" s="611">
        <v>147</v>
      </c>
      <c r="E152" s="226">
        <v>380</v>
      </c>
      <c r="F152" s="226">
        <v>75</v>
      </c>
      <c r="G152" s="226">
        <v>140</v>
      </c>
      <c r="H152" s="415">
        <v>0.6386554621848739</v>
      </c>
      <c r="I152" s="266" t="s">
        <v>1259</v>
      </c>
      <c r="J152" s="266"/>
      <c r="K152" s="8"/>
      <c r="M152" s="141"/>
    </row>
    <row r="153" spans="2:13">
      <c r="B153" s="7"/>
      <c r="C153" s="245" t="s">
        <v>219</v>
      </c>
      <c r="D153" s="611">
        <v>148</v>
      </c>
      <c r="E153" s="226">
        <v>15160</v>
      </c>
      <c r="F153" s="226">
        <v>1335</v>
      </c>
      <c r="G153" s="226">
        <v>7300</v>
      </c>
      <c r="H153" s="415">
        <v>0.63710863626812353</v>
      </c>
      <c r="I153" s="266">
        <v>5</v>
      </c>
      <c r="J153" s="266">
        <v>16</v>
      </c>
      <c r="K153" s="8"/>
      <c r="M153" s="141"/>
    </row>
    <row r="154" spans="2:13">
      <c r="B154" s="7"/>
      <c r="C154" s="245" t="s">
        <v>372</v>
      </c>
      <c r="D154" s="611">
        <v>149</v>
      </c>
      <c r="E154" s="226">
        <v>10395</v>
      </c>
      <c r="F154" s="226">
        <v>1455</v>
      </c>
      <c r="G154" s="226">
        <v>4580</v>
      </c>
      <c r="H154" s="415">
        <v>0.63268411442483263</v>
      </c>
      <c r="I154" s="266" t="s">
        <v>1259</v>
      </c>
      <c r="J154" s="266"/>
      <c r="K154" s="8"/>
      <c r="M154" s="141"/>
    </row>
    <row r="155" spans="2:13">
      <c r="B155" s="7"/>
      <c r="C155" s="245" t="s">
        <v>654</v>
      </c>
      <c r="D155" s="611">
        <v>150</v>
      </c>
      <c r="E155" s="226">
        <v>11650</v>
      </c>
      <c r="F155" s="226">
        <v>830</v>
      </c>
      <c r="G155" s="226">
        <v>6180</v>
      </c>
      <c r="H155" s="415">
        <v>0.62433011789924975</v>
      </c>
      <c r="I155" s="266" t="s">
        <v>1259</v>
      </c>
      <c r="J155" s="266"/>
      <c r="K155" s="8"/>
      <c r="M155" s="141"/>
    </row>
    <row r="156" spans="2:13">
      <c r="B156" s="7"/>
      <c r="C156" s="245" t="s">
        <v>339</v>
      </c>
      <c r="D156" s="611">
        <v>151</v>
      </c>
      <c r="E156" s="226">
        <v>16575</v>
      </c>
      <c r="F156" s="226">
        <v>1475</v>
      </c>
      <c r="G156" s="226">
        <v>8560</v>
      </c>
      <c r="H156" s="415">
        <v>0.62288613303269447</v>
      </c>
      <c r="I156" s="266" t="s">
        <v>1259</v>
      </c>
      <c r="J156" s="266"/>
      <c r="K156" s="8"/>
      <c r="M156" s="141"/>
    </row>
    <row r="157" spans="2:13">
      <c r="B157" s="7"/>
      <c r="C157" s="245" t="s">
        <v>220</v>
      </c>
      <c r="D157" s="611">
        <v>152</v>
      </c>
      <c r="E157" s="226">
        <v>17760</v>
      </c>
      <c r="F157" s="226">
        <v>2170</v>
      </c>
      <c r="G157" s="226">
        <v>8890</v>
      </c>
      <c r="H157" s="415">
        <v>0.61623872310895211</v>
      </c>
      <c r="I157" s="266" t="s">
        <v>1259</v>
      </c>
      <c r="J157" s="266">
        <v>17</v>
      </c>
      <c r="K157" s="8"/>
      <c r="M157" s="141"/>
    </row>
    <row r="158" spans="2:13">
      <c r="B158" s="7"/>
      <c r="C158" s="245" t="s">
        <v>174</v>
      </c>
      <c r="D158" s="611">
        <v>153</v>
      </c>
      <c r="E158" s="226">
        <v>28235</v>
      </c>
      <c r="F158" s="226">
        <v>2450</v>
      </c>
      <c r="G158" s="226">
        <v>15725</v>
      </c>
      <c r="H158" s="415">
        <v>0.60838181426416715</v>
      </c>
      <c r="I158" s="266" t="s">
        <v>1259</v>
      </c>
      <c r="J158" s="266">
        <v>18</v>
      </c>
      <c r="K158" s="8"/>
      <c r="M158" s="141"/>
    </row>
    <row r="159" spans="2:13">
      <c r="B159" s="7"/>
      <c r="C159" s="245" t="s">
        <v>178</v>
      </c>
      <c r="D159" s="611">
        <v>154</v>
      </c>
      <c r="E159" s="226">
        <v>25595</v>
      </c>
      <c r="F159" s="226">
        <v>2595</v>
      </c>
      <c r="G159" s="226">
        <v>14795</v>
      </c>
      <c r="H159" s="415">
        <v>0.59544026986157961</v>
      </c>
      <c r="I159" s="266" t="s">
        <v>1259</v>
      </c>
      <c r="J159" s="266">
        <v>19</v>
      </c>
      <c r="K159" s="8"/>
      <c r="M159" s="141"/>
    </row>
    <row r="160" spans="2:13">
      <c r="B160" s="7"/>
      <c r="C160" s="245" t="s">
        <v>340</v>
      </c>
      <c r="D160" s="611">
        <v>155</v>
      </c>
      <c r="E160" s="226">
        <v>22625</v>
      </c>
      <c r="F160" s="226">
        <v>2355</v>
      </c>
      <c r="G160" s="226">
        <v>13210</v>
      </c>
      <c r="H160" s="415">
        <v>0.592432573972244</v>
      </c>
      <c r="I160" s="266" t="s">
        <v>1259</v>
      </c>
      <c r="J160" s="266"/>
      <c r="K160" s="8"/>
      <c r="M160" s="141"/>
    </row>
    <row r="161" spans="2:13">
      <c r="B161" s="7"/>
      <c r="C161" s="245" t="s">
        <v>240</v>
      </c>
      <c r="D161" s="611">
        <v>156</v>
      </c>
      <c r="E161" s="226">
        <v>24340</v>
      </c>
      <c r="F161" s="226">
        <v>3840</v>
      </c>
      <c r="G161" s="226">
        <v>13310</v>
      </c>
      <c r="H161" s="415">
        <v>0.586647384912027</v>
      </c>
      <c r="I161" s="266">
        <v>6</v>
      </c>
      <c r="J161" s="266">
        <v>20</v>
      </c>
      <c r="K161" s="8"/>
      <c r="M161" s="141"/>
    </row>
    <row r="162" spans="2:13">
      <c r="B162" s="7"/>
      <c r="C162" s="245" t="s">
        <v>323</v>
      </c>
      <c r="D162" s="611">
        <v>157</v>
      </c>
      <c r="E162" s="226">
        <v>18710</v>
      </c>
      <c r="F162" s="226">
        <v>785</v>
      </c>
      <c r="G162" s="226">
        <v>12445</v>
      </c>
      <c r="H162" s="415">
        <v>0.58578584846587356</v>
      </c>
      <c r="I162" s="266" t="s">
        <v>1259</v>
      </c>
      <c r="J162" s="266"/>
      <c r="K162" s="8"/>
      <c r="M162" s="141"/>
    </row>
    <row r="163" spans="2:13">
      <c r="B163" s="7"/>
      <c r="C163" s="245" t="s">
        <v>175</v>
      </c>
      <c r="D163" s="611">
        <v>158</v>
      </c>
      <c r="E163" s="226">
        <v>23200</v>
      </c>
      <c r="F163" s="226">
        <v>3570</v>
      </c>
      <c r="G163" s="226">
        <v>14480</v>
      </c>
      <c r="H163" s="415">
        <v>0.56242424242424238</v>
      </c>
      <c r="I163" s="266" t="s">
        <v>1259</v>
      </c>
      <c r="J163" s="266">
        <v>21</v>
      </c>
      <c r="K163" s="8"/>
      <c r="M163" s="141"/>
    </row>
    <row r="164" spans="2:13">
      <c r="B164" s="7"/>
      <c r="C164" s="245" t="s">
        <v>1294</v>
      </c>
      <c r="D164" s="611">
        <v>159</v>
      </c>
      <c r="E164" s="226">
        <v>6395</v>
      </c>
      <c r="F164" s="226">
        <v>985</v>
      </c>
      <c r="G164" s="226">
        <v>4440</v>
      </c>
      <c r="H164" s="415">
        <v>0.54103214890016915</v>
      </c>
      <c r="I164" s="266" t="s">
        <v>1259</v>
      </c>
      <c r="J164" s="266"/>
      <c r="K164" s="8"/>
      <c r="M164" s="141"/>
    </row>
    <row r="165" spans="2:13">
      <c r="B165" s="7"/>
      <c r="C165" s="245" t="s">
        <v>1074</v>
      </c>
      <c r="D165" s="611">
        <v>160</v>
      </c>
      <c r="E165" s="226">
        <v>205</v>
      </c>
      <c r="F165" s="226">
        <v>25</v>
      </c>
      <c r="G165" s="226">
        <v>150</v>
      </c>
      <c r="H165" s="415">
        <v>0.53947368421052633</v>
      </c>
      <c r="I165" s="266" t="s">
        <v>1259</v>
      </c>
      <c r="J165" s="266"/>
      <c r="K165" s="8"/>
      <c r="M165" s="141"/>
    </row>
    <row r="166" spans="2:13">
      <c r="B166" s="7"/>
      <c r="C166" s="245" t="s">
        <v>419</v>
      </c>
      <c r="D166" s="611">
        <v>161</v>
      </c>
      <c r="E166" s="226">
        <v>410</v>
      </c>
      <c r="F166" s="226">
        <v>130</v>
      </c>
      <c r="G166" s="226">
        <v>250</v>
      </c>
      <c r="H166" s="415">
        <v>0.51898734177215189</v>
      </c>
      <c r="I166" s="266" t="s">
        <v>1259</v>
      </c>
      <c r="J166" s="266"/>
      <c r="K166" s="8"/>
      <c r="M166" s="141"/>
    </row>
    <row r="167" spans="2:13">
      <c r="B167" s="7"/>
      <c r="C167" s="245" t="s">
        <v>354</v>
      </c>
      <c r="D167" s="611">
        <v>162</v>
      </c>
      <c r="E167" s="226">
        <v>2715</v>
      </c>
      <c r="F167" s="226">
        <v>545</v>
      </c>
      <c r="G167" s="226">
        <v>2135</v>
      </c>
      <c r="H167" s="415">
        <v>0.50324374420759965</v>
      </c>
      <c r="I167" s="266" t="s">
        <v>1259</v>
      </c>
      <c r="J167" s="266"/>
      <c r="K167" s="8"/>
      <c r="M167" s="141"/>
    </row>
    <row r="168" spans="2:13">
      <c r="B168" s="7"/>
      <c r="C168" s="245" t="s">
        <v>237</v>
      </c>
      <c r="D168" s="611">
        <v>163</v>
      </c>
      <c r="E168" s="226">
        <v>22685</v>
      </c>
      <c r="F168" s="226">
        <v>4400</v>
      </c>
      <c r="G168" s="226">
        <v>19745</v>
      </c>
      <c r="H168" s="415">
        <v>0.48441170190049115</v>
      </c>
      <c r="I168" s="266">
        <v>7</v>
      </c>
      <c r="J168" s="266">
        <v>22</v>
      </c>
      <c r="K168" s="8"/>
      <c r="M168" s="141"/>
    </row>
    <row r="169" spans="2:13">
      <c r="B169" s="7"/>
      <c r="C169" s="245" t="s">
        <v>380</v>
      </c>
      <c r="D169" s="611">
        <v>164</v>
      </c>
      <c r="E169" s="226">
        <v>540</v>
      </c>
      <c r="F169" s="226">
        <v>80</v>
      </c>
      <c r="G169" s="226">
        <v>510</v>
      </c>
      <c r="H169" s="415">
        <v>0.47787610619469029</v>
      </c>
      <c r="I169" s="266"/>
      <c r="J169" s="266"/>
      <c r="K169" s="8"/>
      <c r="M169" s="141"/>
    </row>
    <row r="170" spans="2:13">
      <c r="B170" s="7"/>
      <c r="C170" s="245" t="s">
        <v>214</v>
      </c>
      <c r="D170" s="611">
        <v>165</v>
      </c>
      <c r="E170" s="226">
        <v>10150</v>
      </c>
      <c r="F170" s="226">
        <v>2720</v>
      </c>
      <c r="G170" s="226">
        <v>8600</v>
      </c>
      <c r="H170" s="415">
        <v>0.47275267815556593</v>
      </c>
      <c r="I170" s="266" t="s">
        <v>1259</v>
      </c>
      <c r="J170" s="266">
        <v>23</v>
      </c>
      <c r="K170" s="8"/>
      <c r="M170" s="141"/>
    </row>
    <row r="171" spans="2:13">
      <c r="B171" s="7"/>
      <c r="C171" s="245" t="s">
        <v>335</v>
      </c>
      <c r="D171" s="611">
        <v>166</v>
      </c>
      <c r="E171" s="226">
        <v>10390</v>
      </c>
      <c r="F171" s="226">
        <v>2340</v>
      </c>
      <c r="G171" s="226">
        <v>9720</v>
      </c>
      <c r="H171" s="415">
        <v>0.46280623608017818</v>
      </c>
      <c r="I171" s="266" t="s">
        <v>1259</v>
      </c>
      <c r="J171" s="266"/>
      <c r="K171" s="8"/>
      <c r="M171" s="141"/>
    </row>
    <row r="172" spans="2:13">
      <c r="B172" s="7"/>
      <c r="C172" s="245" t="s">
        <v>418</v>
      </c>
      <c r="D172" s="611">
        <v>167</v>
      </c>
      <c r="E172" s="226">
        <v>450</v>
      </c>
      <c r="F172" s="226">
        <v>200</v>
      </c>
      <c r="G172" s="226">
        <v>340</v>
      </c>
      <c r="H172" s="415">
        <v>0.45454545454545453</v>
      </c>
      <c r="I172" s="266" t="s">
        <v>1259</v>
      </c>
      <c r="J172" s="266"/>
      <c r="K172" s="8"/>
      <c r="M172" s="141"/>
    </row>
    <row r="173" spans="2:13">
      <c r="B173" s="7"/>
      <c r="C173" s="245" t="s">
        <v>249</v>
      </c>
      <c r="D173" s="611">
        <v>168</v>
      </c>
      <c r="E173" s="226">
        <v>4455</v>
      </c>
      <c r="F173" s="226">
        <v>1970</v>
      </c>
      <c r="G173" s="226">
        <v>6550</v>
      </c>
      <c r="H173" s="415">
        <v>0.34335260115606936</v>
      </c>
      <c r="I173" s="266" t="s">
        <v>1259</v>
      </c>
      <c r="J173" s="266">
        <v>24</v>
      </c>
      <c r="K173" s="8"/>
      <c r="M173" s="141"/>
    </row>
    <row r="174" spans="2:13">
      <c r="B174" s="7"/>
      <c r="C174" s="245" t="s">
        <v>415</v>
      </c>
      <c r="D174" s="611">
        <v>169</v>
      </c>
      <c r="E174" s="226">
        <v>695</v>
      </c>
      <c r="F174" s="226">
        <v>235</v>
      </c>
      <c r="G174" s="226">
        <v>1645</v>
      </c>
      <c r="H174" s="415">
        <v>0.26990291262135924</v>
      </c>
      <c r="I174" s="266" t="s">
        <v>1259</v>
      </c>
      <c r="J174" s="266"/>
      <c r="K174" s="8"/>
      <c r="M174" s="141"/>
    </row>
    <row r="175" spans="2:13">
      <c r="B175" s="7"/>
      <c r="C175" s="245" t="s">
        <v>385</v>
      </c>
      <c r="D175" s="611">
        <v>170</v>
      </c>
      <c r="E175" s="226">
        <v>515</v>
      </c>
      <c r="F175" s="226">
        <v>335</v>
      </c>
      <c r="G175" s="226">
        <v>1535</v>
      </c>
      <c r="H175" s="415">
        <v>0.21593291404612158</v>
      </c>
      <c r="I175" s="266" t="s">
        <v>1259</v>
      </c>
      <c r="J175" s="266"/>
      <c r="K175" s="8"/>
      <c r="M175" s="141"/>
    </row>
    <row r="176" spans="2:11">
      <c r="B176" s="7"/>
      <c r="C176" s="312"/>
      <c r="D176" s="274"/>
      <c r="E176" s="603"/>
      <c r="F176" s="274"/>
      <c r="G176" s="274"/>
      <c r="H176" s="602"/>
      <c r="I176" s="172"/>
      <c r="J176" s="172"/>
      <c r="K176" s="8"/>
    </row>
    <row r="177" spans="2:11">
      <c r="B177" s="7"/>
      <c r="C177" s="81" t="s">
        <v>551</v>
      </c>
      <c r="K177" s="8"/>
    </row>
    <row r="178" spans="2:11">
      <c r="B178" s="7"/>
      <c r="C178" s="24" t="s">
        <v>1454</v>
      </c>
      <c r="K178" s="8"/>
    </row>
    <row r="179" spans="2:11" ht="17.25" thickBot="1">
      <c r="B179" s="9"/>
      <c r="C179" s="221" t="s">
        <v>1449</v>
      </c>
      <c r="D179" s="12"/>
      <c r="E179" s="12"/>
      <c r="F179" s="12"/>
      <c r="G179" s="12"/>
      <c r="H179" s="12"/>
      <c r="I179" s="87"/>
      <c r="J179" s="87"/>
      <c r="K179" s="10"/>
    </row>
    <row r="181" spans="3:10">
      <c r="C181" s="26" t="s">
        <v>84</v>
      </c>
      <c r="D181" s="26"/>
      <c r="E181" s="26"/>
      <c r="F181" s="26"/>
      <c r="G181" s="26"/>
      <c r="H181" s="26"/>
      <c r="I181" s="88"/>
      <c r="J181" s="88"/>
    </row>
    <row r="182" spans="3:10">
      <c r="C182" s="27" t="s">
        <v>95</v>
      </c>
      <c r="D182" s="27"/>
      <c r="E182" s="27"/>
      <c r="F182" s="27"/>
      <c r="G182" s="27"/>
      <c r="H182" s="27"/>
      <c r="I182" s="89"/>
      <c r="J182" s="89"/>
    </row>
    <row r="183" spans="3:10">
      <c r="C183" s="27" t="s">
        <v>96</v>
      </c>
      <c r="D183" s="27"/>
      <c r="E183" s="27"/>
      <c r="F183" s="27"/>
      <c r="G183" s="27"/>
      <c r="H183" s="27"/>
      <c r="I183" s="89"/>
      <c r="J183" s="89"/>
    </row>
    <row r="184" spans="3:10">
      <c r="C184" s="27" t="s">
        <v>97</v>
      </c>
      <c r="D184" s="27"/>
      <c r="E184" s="27"/>
      <c r="F184" s="27"/>
      <c r="G184" s="27"/>
      <c r="H184" s="27"/>
      <c r="I184" s="89"/>
      <c r="J184" s="89"/>
    </row>
    <row r="185" spans="3:10">
      <c r="C185" s="27" t="s">
        <v>98</v>
      </c>
      <c r="D185" s="27"/>
      <c r="E185" s="27"/>
      <c r="F185" s="27"/>
      <c r="G185" s="27"/>
      <c r="H185" s="27"/>
      <c r="I185" s="89"/>
      <c r="J185" s="89"/>
    </row>
    <row r="186" spans="3:10">
      <c r="C186" s="27" t="s">
        <v>99</v>
      </c>
      <c r="D186" s="27"/>
      <c r="E186" s="27"/>
      <c r="F186" s="27"/>
      <c r="G186" s="27"/>
      <c r="H186" s="27"/>
      <c r="I186" s="89"/>
      <c r="J186" s="89"/>
    </row>
    <row r="187" spans="3:10">
      <c r="C187" s="27" t="s">
        <v>100</v>
      </c>
      <c r="D187" s="27"/>
      <c r="E187" s="27"/>
      <c r="F187" s="27"/>
      <c r="G187" s="27"/>
      <c r="H187" s="27"/>
      <c r="I187" s="89"/>
      <c r="J187" s="89"/>
    </row>
    <row r="188" spans="3:10">
      <c r="C188" s="27" t="s">
        <v>101</v>
      </c>
      <c r="D188" s="27"/>
      <c r="E188" s="27"/>
      <c r="F188" s="27"/>
      <c r="G188" s="27"/>
      <c r="H188" s="27"/>
      <c r="I188" s="89"/>
      <c r="J188" s="89"/>
    </row>
    <row r="189" spans="3:10">
      <c r="C189" s="27" t="s">
        <v>102</v>
      </c>
      <c r="D189" s="27"/>
      <c r="E189" s="27"/>
      <c r="F189" s="27"/>
      <c r="G189" s="27"/>
      <c r="H189" s="27"/>
      <c r="I189" s="89"/>
      <c r="J189" s="89"/>
    </row>
    <row r="190" spans="2:10">
      <c r="B190" s="27"/>
      <c r="C190" s="27"/>
      <c r="D190" s="27"/>
      <c r="E190" s="27"/>
      <c r="F190" s="27"/>
      <c r="G190" s="27"/>
      <c r="H190" s="27"/>
      <c r="I190" s="89"/>
      <c r="J190" s="89"/>
    </row>
    <row r="191" spans="3:10">
      <c r="C191" s="27" t="s">
        <v>978</v>
      </c>
      <c r="D191" s="27"/>
      <c r="E191" s="27"/>
      <c r="F191" s="27"/>
      <c r="G191" s="27"/>
      <c r="H191" s="27"/>
      <c r="I191" s="89"/>
      <c r="J191" s="89"/>
    </row>
    <row r="192" spans="2:10">
      <c r="B192" s="27"/>
      <c r="C192" s="27"/>
      <c r="D192" s="27"/>
      <c r="E192" s="27"/>
      <c r="F192" s="27"/>
      <c r="G192" s="27"/>
      <c r="H192" s="27"/>
      <c r="I192" s="89"/>
      <c r="J192" s="89"/>
    </row>
    <row r="193" spans="3:10">
      <c r="C193" s="26" t="s">
        <v>103</v>
      </c>
      <c r="D193" s="26"/>
      <c r="E193" s="26"/>
      <c r="F193" s="26"/>
      <c r="G193" s="26"/>
      <c r="H193" s="26"/>
      <c r="I193" s="88"/>
      <c r="J193" s="88"/>
    </row>
    <row r="194" spans="3:10">
      <c r="C194" s="27" t="s">
        <v>104</v>
      </c>
      <c r="D194" s="27"/>
      <c r="E194" s="27"/>
      <c r="F194" s="27"/>
      <c r="G194" s="27"/>
      <c r="H194" s="27"/>
      <c r="I194" s="89"/>
      <c r="J194" s="89"/>
    </row>
    <row r="195" spans="3:10">
      <c r="C195" s="27" t="s">
        <v>105</v>
      </c>
      <c r="D195" s="26"/>
      <c r="E195" s="26"/>
      <c r="F195" s="26"/>
      <c r="G195" s="26"/>
      <c r="H195" s="26"/>
      <c r="I195" s="88"/>
      <c r="J195" s="88"/>
    </row>
    <row r="196" spans="2:10">
      <c r="B196" s="27"/>
      <c r="C196" s="27"/>
      <c r="D196" s="27"/>
      <c r="E196" s="27"/>
      <c r="F196" s="27"/>
      <c r="G196" s="27"/>
      <c r="H196" s="27"/>
      <c r="I196" s="89"/>
      <c r="J196" s="89"/>
    </row>
    <row r="197" spans="3:10">
      <c r="C197" s="26" t="s">
        <v>85</v>
      </c>
      <c r="D197" s="26"/>
      <c r="E197" s="26"/>
      <c r="F197" s="26"/>
      <c r="G197" s="26"/>
      <c r="H197" s="26"/>
      <c r="I197" s="88"/>
      <c r="J197" s="88"/>
    </row>
    <row r="198" spans="3:10">
      <c r="C198" s="27" t="s">
        <v>106</v>
      </c>
      <c r="D198" s="27"/>
      <c r="E198" s="27"/>
      <c r="F198" s="27"/>
      <c r="G198" s="27"/>
      <c r="H198" s="27"/>
      <c r="I198" s="89"/>
      <c r="J198" s="89"/>
    </row>
    <row r="199" spans="3:10">
      <c r="C199" s="27" t="s">
        <v>107</v>
      </c>
      <c r="D199" s="27"/>
      <c r="E199" s="27"/>
      <c r="F199" s="27"/>
      <c r="G199" s="27"/>
      <c r="H199" s="27"/>
      <c r="I199" s="89"/>
      <c r="J199" s="89"/>
    </row>
    <row r="200" spans="3:10">
      <c r="C200" s="27" t="s">
        <v>108</v>
      </c>
      <c r="D200" s="27"/>
      <c r="E200" s="27"/>
      <c r="F200" s="27"/>
      <c r="G200" s="27"/>
      <c r="H200" s="27"/>
      <c r="I200" s="89"/>
      <c r="J200" s="89"/>
    </row>
    <row r="201" spans="3:10">
      <c r="C201" s="27" t="s">
        <v>109</v>
      </c>
      <c r="D201" s="27"/>
      <c r="E201" s="27"/>
      <c r="F201" s="27"/>
      <c r="G201" s="27"/>
      <c r="H201" s="27"/>
      <c r="I201" s="89"/>
      <c r="J201" s="89"/>
    </row>
    <row r="202" spans="3:10">
      <c r="C202" s="27"/>
      <c r="D202" s="27"/>
      <c r="E202" s="27"/>
      <c r="F202" s="27"/>
      <c r="G202" s="27"/>
      <c r="H202" s="27"/>
      <c r="I202" s="89"/>
      <c r="J202" s="89"/>
    </row>
    <row r="203" spans="3:10">
      <c r="C203" s="27" t="s">
        <v>110</v>
      </c>
      <c r="D203" s="27"/>
      <c r="E203" s="27"/>
      <c r="F203" s="27"/>
      <c r="G203" s="27"/>
      <c r="H203" s="27"/>
      <c r="I203" s="89"/>
      <c r="J203" s="89"/>
    </row>
    <row r="204" spans="3:10">
      <c r="C204" s="27" t="s">
        <v>111</v>
      </c>
      <c r="D204" s="27"/>
      <c r="E204" s="27"/>
      <c r="F204" s="27"/>
      <c r="G204" s="27"/>
      <c r="H204" s="27"/>
      <c r="I204" s="89"/>
      <c r="J204" s="89"/>
    </row>
    <row r="205" spans="3:10">
      <c r="C205" s="27" t="s">
        <v>112</v>
      </c>
      <c r="D205" s="27"/>
      <c r="E205" s="27"/>
      <c r="F205" s="27"/>
      <c r="G205" s="27"/>
      <c r="H205" s="27"/>
      <c r="I205" s="89"/>
      <c r="J205" s="89"/>
    </row>
    <row r="206" spans="3:10">
      <c r="C206" s="27" t="s">
        <v>113</v>
      </c>
      <c r="D206" s="27"/>
      <c r="E206" s="27"/>
      <c r="F206" s="27"/>
      <c r="G206" s="27"/>
      <c r="H206" s="27"/>
      <c r="I206" s="89"/>
      <c r="J206" s="89"/>
    </row>
    <row r="207" spans="3:10">
      <c r="C207" s="27" t="s">
        <v>114</v>
      </c>
      <c r="D207" s="27"/>
      <c r="E207" s="27"/>
      <c r="F207" s="27"/>
      <c r="G207" s="27"/>
      <c r="H207" s="27"/>
      <c r="I207" s="89"/>
      <c r="J207" s="89"/>
    </row>
    <row r="208" spans="4:10">
      <c r="D208" s="27"/>
      <c r="E208" s="27"/>
      <c r="F208" s="27"/>
      <c r="G208" s="27"/>
      <c r="H208" s="27"/>
      <c r="I208" s="89"/>
      <c r="J208" s="89"/>
    </row>
    <row r="209" spans="3:10">
      <c r="C209" s="27" t="s">
        <v>86</v>
      </c>
      <c r="D209" s="27"/>
      <c r="E209" s="27"/>
      <c r="F209" s="27"/>
      <c r="G209" s="27"/>
      <c r="H209" s="27"/>
      <c r="I209" s="89"/>
      <c r="J209" s="89"/>
    </row>
    <row r="210" spans="3:10">
      <c r="C210" s="27" t="s">
        <v>87</v>
      </c>
      <c r="D210" s="27"/>
      <c r="E210" s="27"/>
      <c r="F210" s="27"/>
      <c r="G210" s="27"/>
      <c r="H210" s="27"/>
      <c r="I210" s="89"/>
      <c r="J210" s="89"/>
    </row>
    <row r="211" spans="3:10">
      <c r="C211" s="27" t="s">
        <v>88</v>
      </c>
      <c r="D211" s="27"/>
      <c r="E211" s="27"/>
      <c r="F211" s="27"/>
      <c r="G211" s="27"/>
      <c r="H211" s="27"/>
      <c r="I211" s="89"/>
      <c r="J211" s="89"/>
    </row>
    <row r="212" spans="3:10">
      <c r="C212" s="27" t="s">
        <v>89</v>
      </c>
      <c r="D212" s="27"/>
      <c r="E212" s="27"/>
      <c r="F212" s="27"/>
      <c r="G212" s="27"/>
      <c r="H212" s="27"/>
      <c r="I212" s="89"/>
      <c r="J212" s="89"/>
    </row>
    <row r="213" spans="3:10">
      <c r="C213" s="27" t="s">
        <v>90</v>
      </c>
      <c r="D213" s="27"/>
      <c r="E213" s="27"/>
      <c r="F213" s="27"/>
      <c r="G213" s="27"/>
      <c r="H213" s="27"/>
      <c r="I213" s="89"/>
      <c r="J213" s="89"/>
    </row>
    <row r="214" spans="3:10">
      <c r="C214" s="27" t="s">
        <v>91</v>
      </c>
      <c r="D214" s="27"/>
      <c r="E214" s="27"/>
      <c r="F214" s="27"/>
      <c r="G214" s="27"/>
      <c r="H214" s="27"/>
      <c r="I214" s="89"/>
      <c r="J214" s="89"/>
    </row>
    <row r="215" spans="3:10">
      <c r="C215" s="27" t="s">
        <v>92</v>
      </c>
      <c r="D215" s="27"/>
      <c r="E215" s="27"/>
      <c r="F215" s="27"/>
      <c r="G215" s="27"/>
      <c r="H215" s="27"/>
      <c r="I215" s="89"/>
      <c r="J215" s="89"/>
    </row>
    <row r="216" spans="3:10">
      <c r="C216" s="27" t="s">
        <v>93</v>
      </c>
      <c r="D216" s="27"/>
      <c r="E216" s="27"/>
      <c r="F216" s="27"/>
      <c r="G216" s="27"/>
      <c r="H216" s="27"/>
      <c r="I216" s="89"/>
      <c r="J216" s="89"/>
    </row>
    <row r="217" spans="3:10">
      <c r="C217" s="27" t="s">
        <v>94</v>
      </c>
      <c r="D217" s="27"/>
      <c r="E217" s="27"/>
      <c r="F217" s="27"/>
      <c r="G217" s="27"/>
      <c r="H217" s="27"/>
      <c r="I217" s="89"/>
      <c r="J217" s="89"/>
    </row>
    <row r="218" spans="3:10">
      <c r="C218" s="27"/>
      <c r="D218" s="27"/>
      <c r="E218" s="27"/>
      <c r="F218" s="27"/>
      <c r="G218" s="27"/>
      <c r="H218" s="27"/>
      <c r="I218" s="89"/>
      <c r="J218" s="89"/>
    </row>
    <row r="219" spans="3:10">
      <c r="C219" s="27" t="s">
        <v>115</v>
      </c>
      <c r="D219" s="27"/>
      <c r="E219" s="27"/>
      <c r="F219" s="27"/>
      <c r="G219" s="27"/>
      <c r="H219" s="27"/>
      <c r="I219" s="89"/>
      <c r="J219" s="89"/>
    </row>
    <row r="220" spans="2:10">
      <c r="B220" s="27"/>
      <c r="C220" s="27" t="s">
        <v>116</v>
      </c>
      <c r="D220" s="27"/>
      <c r="E220" s="27"/>
      <c r="F220" s="27"/>
      <c r="G220" s="27"/>
      <c r="H220" s="27"/>
      <c r="I220" s="89"/>
      <c r="J220" s="89"/>
    </row>
    <row r="222" spans="3:3">
      <c r="C222" s="26" t="s">
        <v>314</v>
      </c>
    </row>
    <row r="223" spans="3:3">
      <c r="C223" s="27" t="s">
        <v>2</v>
      </c>
    </row>
    <row r="224" spans="3:3">
      <c r="C224" s="27" t="s">
        <v>3</v>
      </c>
    </row>
    <row r="225" spans="3:3">
      <c r="C225" s="27" t="s">
        <v>4</v>
      </c>
    </row>
    <row r="226" spans="3:3">
      <c r="C226" s="27" t="s">
        <v>5</v>
      </c>
    </row>
    <row r="227" spans="3:3">
      <c r="C227" s="27" t="s">
        <v>6</v>
      </c>
    </row>
    <row r="228" spans="3:3">
      <c r="C228" s="26" t="s">
        <v>315</v>
      </c>
    </row>
    <row r="229" spans="3:3">
      <c r="C229" s="27" t="s">
        <v>7</v>
      </c>
    </row>
    <row r="230" spans="3:3">
      <c r="C230" s="27" t="s">
        <v>8</v>
      </c>
    </row>
    <row r="231" spans="3:3">
      <c r="C231" s="26" t="s">
        <v>9</v>
      </c>
    </row>
    <row r="232" spans="3:3">
      <c r="C232" s="27" t="s">
        <v>10</v>
      </c>
    </row>
    <row r="233" spans="3:3">
      <c r="C233" s="1" t="s">
        <v>11</v>
      </c>
    </row>
    <row r="234" spans="3:3">
      <c r="C234" s="27" t="s">
        <v>12</v>
      </c>
    </row>
    <row r="235" spans="3:3">
      <c r="C235" s="27" t="s">
        <v>13</v>
      </c>
    </row>
    <row r="236" spans="3:3">
      <c r="C236" s="27" t="s">
        <v>14</v>
      </c>
    </row>
    <row r="237" spans="3:3">
      <c r="C237" s="26" t="s">
        <v>316</v>
      </c>
    </row>
    <row r="238" spans="3:3">
      <c r="C238" s="26" t="s">
        <v>15</v>
      </c>
    </row>
    <row r="239" spans="3:3">
      <c r="C239" s="1" t="s">
        <v>16</v>
      </c>
    </row>
    <row r="240" spans="3:3">
      <c r="C240" s="27" t="s">
        <v>17</v>
      </c>
    </row>
    <row r="241" spans="3:3">
      <c r="C241" s="26" t="s">
        <v>18</v>
      </c>
    </row>
    <row r="242" spans="3:3">
      <c r="C242" s="27" t="s">
        <v>19</v>
      </c>
    </row>
    <row r="243" spans="3:3">
      <c r="C243" s="1" t="s">
        <v>20</v>
      </c>
    </row>
  </sheetData>
  <autoFilter ref="C5:J175"/>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2">
    <tabColor theme="9" tint="0.79998168889431442"/>
  </sheetPr>
  <dimension ref="A1:L281"/>
  <sheetViews>
    <sheetView topLeftCell="A1" zoomScale="80" view="normal" workbookViewId="0">
      <pane ySplit="5" topLeftCell="A81" activePane="bottomLeft" state="frozen"/>
      <selection pane="bottomLeft" activeCell="C103" sqref="C103"/>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5" width="15.84765625" style="2" customWidth="1"/>
    <col min="6" max="6" width="15.27734375" style="2" customWidth="1"/>
    <col min="7" max="7" width="17" style="2" customWidth="1"/>
    <col min="8" max="9" width="18.27734375" style="51" customWidth="1"/>
    <col min="10" max="10" width="2.7109375" style="1" customWidth="1"/>
    <col min="11" max="16384" width="9.27734375" style="1" customWidth="1"/>
  </cols>
  <sheetData>
    <row r="1" spans="4:4" ht="15" customHeight="1" thickBot="1">
      <c r="D1" s="66"/>
    </row>
    <row r="2" spans="2:10">
      <c r="B2" s="4"/>
      <c r="C2" s="5"/>
      <c r="D2" s="11"/>
      <c r="E2" s="11"/>
      <c r="F2" s="11"/>
      <c r="G2" s="11"/>
      <c r="H2" s="85"/>
      <c r="I2" s="85"/>
      <c r="J2" s="6"/>
    </row>
    <row r="3" spans="2:10" s="141" customFormat="1">
      <c r="B3" s="216"/>
      <c r="C3" s="213" t="s">
        <v>1470</v>
      </c>
      <c r="D3" s="185"/>
      <c r="E3" s="185"/>
      <c r="F3" s="185"/>
      <c r="G3" s="185"/>
      <c r="H3" s="255"/>
      <c r="I3" s="255"/>
      <c r="J3" s="214"/>
    </row>
    <row r="4" spans="2:10" s="141" customFormat="1" ht="26.25">
      <c r="B4" s="216"/>
      <c r="C4" s="376" t="s">
        <v>772</v>
      </c>
      <c r="D4" s="185"/>
      <c r="E4" s="185"/>
      <c r="F4" s="185"/>
      <c r="G4" s="222" t="s">
        <v>605</v>
      </c>
      <c r="H4" s="255"/>
      <c r="I4" s="255"/>
      <c r="J4" s="214"/>
    </row>
    <row r="5" spans="2:10" s="141" customFormat="1" ht="49.5">
      <c r="B5" s="216"/>
      <c r="C5" s="223" t="s">
        <v>222</v>
      </c>
      <c r="D5" s="258" t="s">
        <v>1053</v>
      </c>
      <c r="E5" s="273" t="s">
        <v>1583</v>
      </c>
      <c r="F5" s="273" t="s">
        <v>1476</v>
      </c>
      <c r="G5" s="210" t="s">
        <v>561</v>
      </c>
      <c r="H5" s="820" t="s">
        <v>593</v>
      </c>
      <c r="I5" s="143" t="s">
        <v>1582</v>
      </c>
      <c r="J5" s="214"/>
    </row>
    <row r="6" spans="2:12">
      <c r="B6" s="7"/>
      <c r="C6" s="245" t="s">
        <v>365</v>
      </c>
      <c r="D6" s="145">
        <v>1</v>
      </c>
      <c r="E6" s="226">
        <v>150</v>
      </c>
      <c r="F6" s="226">
        <v>1700</v>
      </c>
      <c r="G6" s="139">
        <v>10.333333333333334</v>
      </c>
      <c r="H6" s="266" t="s">
        <v>1259</v>
      </c>
      <c r="I6" s="266"/>
      <c r="J6" s="8"/>
      <c r="L6" s="16"/>
    </row>
    <row r="7" spans="2:12">
      <c r="B7" s="7"/>
      <c r="C7" s="245" t="s">
        <v>600</v>
      </c>
      <c r="D7" s="145">
        <v>2</v>
      </c>
      <c r="E7" s="226">
        <v>3075</v>
      </c>
      <c r="F7" s="226">
        <v>9575</v>
      </c>
      <c r="G7" s="139">
        <v>2.1138211382113821</v>
      </c>
      <c r="H7" s="266" t="s">
        <v>1259</v>
      </c>
      <c r="I7" s="266"/>
      <c r="J7" s="8"/>
      <c r="L7" s="16"/>
    </row>
    <row r="8" spans="2:12">
      <c r="B8" s="7"/>
      <c r="C8" s="245" t="s">
        <v>744</v>
      </c>
      <c r="D8" s="145">
        <v>3</v>
      </c>
      <c r="E8" s="226">
        <v>4245</v>
      </c>
      <c r="F8" s="226">
        <v>12515</v>
      </c>
      <c r="G8" s="139">
        <v>1.9481743227326267</v>
      </c>
      <c r="H8" s="266" t="s">
        <v>1259</v>
      </c>
      <c r="I8" s="266"/>
      <c r="J8" s="8"/>
      <c r="L8" s="16"/>
    </row>
    <row r="9" spans="2:12">
      <c r="B9" s="7"/>
      <c r="C9" s="245" t="s">
        <v>951</v>
      </c>
      <c r="D9" s="145">
        <v>4</v>
      </c>
      <c r="E9" s="226">
        <v>375</v>
      </c>
      <c r="F9" s="226">
        <v>920</v>
      </c>
      <c r="G9" s="139">
        <v>1.4533333333333334</v>
      </c>
      <c r="H9" s="266" t="s">
        <v>1259</v>
      </c>
      <c r="I9" s="266"/>
      <c r="J9" s="8"/>
      <c r="L9" s="16"/>
    </row>
    <row r="10" spans="2:12">
      <c r="B10" s="7"/>
      <c r="C10" s="245" t="s">
        <v>402</v>
      </c>
      <c r="D10" s="145">
        <v>5</v>
      </c>
      <c r="E10" s="226">
        <v>7285</v>
      </c>
      <c r="F10" s="226">
        <v>17330</v>
      </c>
      <c r="G10" s="139">
        <v>1.3788606726149621</v>
      </c>
      <c r="H10" s="266" t="s">
        <v>1259</v>
      </c>
      <c r="I10" s="266"/>
      <c r="J10" s="8"/>
      <c r="L10" s="16"/>
    </row>
    <row r="11" spans="2:12">
      <c r="B11" s="7"/>
      <c r="C11" s="245" t="s">
        <v>394</v>
      </c>
      <c r="D11" s="145">
        <v>6</v>
      </c>
      <c r="E11" s="226">
        <v>8655</v>
      </c>
      <c r="F11" s="226">
        <v>14920</v>
      </c>
      <c r="G11" s="139">
        <v>0.72385904101675336</v>
      </c>
      <c r="H11" s="266" t="s">
        <v>1259</v>
      </c>
      <c r="I11" s="266"/>
      <c r="J11" s="8"/>
      <c r="L11" s="16"/>
    </row>
    <row r="12" spans="2:12">
      <c r="B12" s="7"/>
      <c r="C12" s="245" t="s">
        <v>406</v>
      </c>
      <c r="D12" s="145">
        <v>7</v>
      </c>
      <c r="E12" s="226">
        <v>4980</v>
      </c>
      <c r="F12" s="226">
        <v>8175</v>
      </c>
      <c r="G12" s="139">
        <v>0.641566265060241</v>
      </c>
      <c r="H12" s="266" t="s">
        <v>1259</v>
      </c>
      <c r="I12" s="266"/>
      <c r="J12" s="8"/>
      <c r="L12" s="16"/>
    </row>
    <row r="13" spans="2:12">
      <c r="B13" s="7"/>
      <c r="C13" s="245" t="s">
        <v>413</v>
      </c>
      <c r="D13" s="145">
        <v>8</v>
      </c>
      <c r="E13" s="226">
        <v>7645</v>
      </c>
      <c r="F13" s="226">
        <v>11980</v>
      </c>
      <c r="G13" s="139">
        <v>0.56703727926749514</v>
      </c>
      <c r="H13" s="266" t="s">
        <v>1259</v>
      </c>
      <c r="I13" s="266"/>
      <c r="J13" s="8"/>
      <c r="L13" s="16"/>
    </row>
    <row r="14" spans="2:12">
      <c r="B14" s="7"/>
      <c r="C14" s="245" t="s">
        <v>376</v>
      </c>
      <c r="D14" s="145">
        <v>9</v>
      </c>
      <c r="E14" s="226">
        <v>11685</v>
      </c>
      <c r="F14" s="226">
        <v>18210</v>
      </c>
      <c r="G14" s="139">
        <v>0.558408215661104</v>
      </c>
      <c r="H14" s="266" t="s">
        <v>1259</v>
      </c>
      <c r="I14" s="266"/>
      <c r="J14" s="8"/>
      <c r="L14" s="16"/>
    </row>
    <row r="15" spans="2:12">
      <c r="B15" s="7"/>
      <c r="C15" s="245" t="s">
        <v>662</v>
      </c>
      <c r="D15" s="145">
        <v>10</v>
      </c>
      <c r="E15" s="226">
        <v>290</v>
      </c>
      <c r="F15" s="226">
        <v>430</v>
      </c>
      <c r="G15" s="139">
        <v>0.48275862068965519</v>
      </c>
      <c r="H15" s="266" t="s">
        <v>1259</v>
      </c>
      <c r="I15" s="266"/>
      <c r="J15" s="8"/>
      <c r="L15" s="16"/>
    </row>
    <row r="16" spans="2:12">
      <c r="B16" s="7"/>
      <c r="C16" s="245" t="s">
        <v>356</v>
      </c>
      <c r="D16" s="145">
        <v>11</v>
      </c>
      <c r="E16" s="226">
        <v>19120</v>
      </c>
      <c r="F16" s="226">
        <v>28200</v>
      </c>
      <c r="G16" s="139">
        <v>0.47489539748953974</v>
      </c>
      <c r="H16" s="266" t="s">
        <v>1259</v>
      </c>
      <c r="I16" s="266"/>
      <c r="J16" s="8"/>
      <c r="L16" s="16"/>
    </row>
    <row r="17" spans="2:12">
      <c r="B17" s="7"/>
      <c r="C17" s="245" t="s">
        <v>935</v>
      </c>
      <c r="D17" s="145">
        <v>12</v>
      </c>
      <c r="E17" s="226">
        <v>1530</v>
      </c>
      <c r="F17" s="226">
        <v>2245</v>
      </c>
      <c r="G17" s="139">
        <v>0.4673202614379085</v>
      </c>
      <c r="H17" s="266" t="s">
        <v>1259</v>
      </c>
      <c r="I17" s="266"/>
      <c r="J17" s="8"/>
      <c r="L17" s="16"/>
    </row>
    <row r="18" spans="2:12">
      <c r="B18" s="7"/>
      <c r="C18" s="245" t="s">
        <v>355</v>
      </c>
      <c r="D18" s="145">
        <v>13</v>
      </c>
      <c r="E18" s="226">
        <v>11050</v>
      </c>
      <c r="F18" s="226">
        <v>15825</v>
      </c>
      <c r="G18" s="139">
        <v>0.4321266968325792</v>
      </c>
      <c r="H18" s="266" t="s">
        <v>1259</v>
      </c>
      <c r="I18" s="266"/>
      <c r="J18" s="8"/>
      <c r="L18" s="16"/>
    </row>
    <row r="19" spans="2:12">
      <c r="B19" s="7"/>
      <c r="C19" s="245" t="s">
        <v>403</v>
      </c>
      <c r="D19" s="145">
        <v>14</v>
      </c>
      <c r="E19" s="226">
        <v>5020</v>
      </c>
      <c r="F19" s="226">
        <v>7040</v>
      </c>
      <c r="G19" s="139">
        <v>0.40239043824701193</v>
      </c>
      <c r="H19" s="200" t="s">
        <v>1259</v>
      </c>
      <c r="I19" s="200"/>
      <c r="J19" s="8"/>
      <c r="L19" s="16"/>
    </row>
    <row r="20" spans="2:12">
      <c r="B20" s="7"/>
      <c r="C20" s="245" t="s">
        <v>321</v>
      </c>
      <c r="D20" s="145">
        <v>15</v>
      </c>
      <c r="E20" s="226">
        <v>59910</v>
      </c>
      <c r="F20" s="226">
        <v>83185</v>
      </c>
      <c r="G20" s="139">
        <v>0.38849941579035219</v>
      </c>
      <c r="H20" s="200" t="s">
        <v>1259</v>
      </c>
      <c r="I20" s="200"/>
      <c r="J20" s="8"/>
      <c r="L20" s="16"/>
    </row>
    <row r="21" spans="2:12">
      <c r="B21" s="7"/>
      <c r="C21" s="245" t="s">
        <v>339</v>
      </c>
      <c r="D21" s="145">
        <v>16</v>
      </c>
      <c r="E21" s="226">
        <v>15425</v>
      </c>
      <c r="F21" s="226">
        <v>21390</v>
      </c>
      <c r="G21" s="139">
        <v>0.386709886547812</v>
      </c>
      <c r="H21" s="266" t="s">
        <v>1259</v>
      </c>
      <c r="I21" s="266"/>
      <c r="J21" s="8"/>
      <c r="L21" s="16"/>
    </row>
    <row r="22" spans="2:12">
      <c r="B22" s="7"/>
      <c r="C22" s="245" t="s">
        <v>361</v>
      </c>
      <c r="D22" s="145">
        <v>17</v>
      </c>
      <c r="E22" s="226">
        <v>8200</v>
      </c>
      <c r="F22" s="226">
        <v>11365</v>
      </c>
      <c r="G22" s="139">
        <v>0.38597560975609757</v>
      </c>
      <c r="H22" s="266" t="s">
        <v>1259</v>
      </c>
      <c r="I22" s="266"/>
      <c r="J22" s="8"/>
      <c r="L22" s="16"/>
    </row>
    <row r="23" spans="2:12">
      <c r="B23" s="7"/>
      <c r="C23" s="245" t="s">
        <v>178</v>
      </c>
      <c r="D23" s="145">
        <v>18</v>
      </c>
      <c r="E23" s="226">
        <v>26355</v>
      </c>
      <c r="F23" s="226">
        <v>36085</v>
      </c>
      <c r="G23" s="139">
        <v>0.36918990703851262</v>
      </c>
      <c r="H23" s="266" t="s">
        <v>1259</v>
      </c>
      <c r="I23" s="266">
        <v>1</v>
      </c>
      <c r="J23" s="8"/>
      <c r="L23" s="16"/>
    </row>
    <row r="24" spans="2:12">
      <c r="B24" s="7"/>
      <c r="C24" s="245" t="s">
        <v>338</v>
      </c>
      <c r="D24" s="145">
        <v>19</v>
      </c>
      <c r="E24" s="226">
        <v>27010</v>
      </c>
      <c r="F24" s="226">
        <v>36830</v>
      </c>
      <c r="G24" s="139">
        <v>0.36356904850055533</v>
      </c>
      <c r="H24" s="266" t="s">
        <v>1259</v>
      </c>
      <c r="I24" s="266"/>
      <c r="J24" s="8"/>
      <c r="L24" s="16"/>
    </row>
    <row r="25" spans="2:12">
      <c r="B25" s="7"/>
      <c r="C25" s="245" t="s">
        <v>939</v>
      </c>
      <c r="D25" s="145">
        <v>20</v>
      </c>
      <c r="E25" s="226">
        <v>85</v>
      </c>
      <c r="F25" s="226">
        <v>115</v>
      </c>
      <c r="G25" s="139">
        <v>0.35294117647058826</v>
      </c>
      <c r="H25" s="266" t="s">
        <v>1259</v>
      </c>
      <c r="I25" s="266"/>
      <c r="J25" s="8"/>
      <c r="L25" s="16"/>
    </row>
    <row r="26" spans="2:12">
      <c r="B26" s="7"/>
      <c r="C26" s="245" t="s">
        <v>274</v>
      </c>
      <c r="D26" s="145">
        <v>21</v>
      </c>
      <c r="E26" s="226">
        <v>22435</v>
      </c>
      <c r="F26" s="226">
        <v>29870</v>
      </c>
      <c r="G26" s="139">
        <v>0.33140182750167152</v>
      </c>
      <c r="H26" s="200"/>
      <c r="I26" s="200">
        <v>2</v>
      </c>
      <c r="J26" s="8"/>
      <c r="L26" s="16"/>
    </row>
    <row r="27" spans="2:12">
      <c r="B27" s="7"/>
      <c r="C27" s="245" t="s">
        <v>330</v>
      </c>
      <c r="D27" s="145">
        <v>22</v>
      </c>
      <c r="E27" s="226">
        <v>22685</v>
      </c>
      <c r="F27" s="226">
        <v>30165</v>
      </c>
      <c r="G27" s="139">
        <v>0.32973330394533834</v>
      </c>
      <c r="H27" s="266"/>
      <c r="I27" s="266"/>
      <c r="J27" s="8"/>
      <c r="L27" s="16"/>
    </row>
    <row r="28" spans="2:12">
      <c r="B28" s="7"/>
      <c r="C28" s="245" t="s">
        <v>372</v>
      </c>
      <c r="D28" s="145">
        <v>23</v>
      </c>
      <c r="E28" s="226">
        <v>10030</v>
      </c>
      <c r="F28" s="226">
        <v>13265</v>
      </c>
      <c r="G28" s="139">
        <v>0.32253240279162515</v>
      </c>
      <c r="H28" s="266"/>
      <c r="I28" s="266"/>
      <c r="J28" s="8"/>
      <c r="L28" s="16"/>
    </row>
    <row r="29" spans="2:12">
      <c r="B29" s="7"/>
      <c r="C29" s="245" t="s">
        <v>370</v>
      </c>
      <c r="D29" s="145">
        <v>24</v>
      </c>
      <c r="E29" s="226">
        <v>11040</v>
      </c>
      <c r="F29" s="226">
        <v>14575</v>
      </c>
      <c r="G29" s="139">
        <v>0.32019927536231885</v>
      </c>
      <c r="H29" s="266"/>
      <c r="I29" s="266"/>
      <c r="J29" s="8"/>
      <c r="L29" s="16"/>
    </row>
    <row r="30" spans="2:12">
      <c r="B30" s="7"/>
      <c r="C30" s="245" t="s">
        <v>632</v>
      </c>
      <c r="D30" s="145">
        <v>25</v>
      </c>
      <c r="E30" s="226">
        <v>19035</v>
      </c>
      <c r="F30" s="226">
        <v>25090</v>
      </c>
      <c r="G30" s="139">
        <v>0.31809824008405568</v>
      </c>
      <c r="H30" s="266">
        <v>1</v>
      </c>
      <c r="I30" s="266">
        <v>3</v>
      </c>
      <c r="J30" s="8"/>
      <c r="L30" s="16"/>
    </row>
    <row r="31" spans="2:12">
      <c r="B31" s="7"/>
      <c r="C31" s="245" t="s">
        <v>381</v>
      </c>
      <c r="D31" s="145">
        <v>26</v>
      </c>
      <c r="E31" s="226">
        <v>11265</v>
      </c>
      <c r="F31" s="226">
        <v>14795</v>
      </c>
      <c r="G31" s="139">
        <v>0.31335996449178871</v>
      </c>
      <c r="H31" s="266"/>
      <c r="I31" s="266"/>
      <c r="J31" s="8"/>
      <c r="L31" s="16"/>
    </row>
    <row r="32" spans="2:12">
      <c r="B32" s="7"/>
      <c r="C32" s="245" t="s">
        <v>240</v>
      </c>
      <c r="D32" s="145">
        <v>27</v>
      </c>
      <c r="E32" s="226">
        <v>27425</v>
      </c>
      <c r="F32" s="226">
        <v>35915</v>
      </c>
      <c r="G32" s="139">
        <v>0.30957155879671833</v>
      </c>
      <c r="H32" s="266">
        <v>2</v>
      </c>
      <c r="I32" s="266">
        <v>4</v>
      </c>
      <c r="J32" s="8"/>
      <c r="L32" s="16"/>
    </row>
    <row r="33" spans="2:12">
      <c r="B33" s="7"/>
      <c r="C33" s="245" t="s">
        <v>745</v>
      </c>
      <c r="D33" s="145">
        <v>28</v>
      </c>
      <c r="E33" s="226">
        <v>635</v>
      </c>
      <c r="F33" s="226">
        <v>820</v>
      </c>
      <c r="G33" s="139">
        <v>0.29133858267716534</v>
      </c>
      <c r="H33" s="266"/>
      <c r="I33" s="266"/>
      <c r="J33" s="8"/>
      <c r="L33" s="16"/>
    </row>
    <row r="34" spans="2:12">
      <c r="B34" s="7"/>
      <c r="C34" s="245" t="s">
        <v>323</v>
      </c>
      <c r="D34" s="145">
        <v>29</v>
      </c>
      <c r="E34" s="226">
        <v>19530</v>
      </c>
      <c r="F34" s="226">
        <v>25150</v>
      </c>
      <c r="G34" s="139">
        <v>0.28776241679467485</v>
      </c>
      <c r="H34" s="266"/>
      <c r="I34" s="266"/>
      <c r="J34" s="8"/>
      <c r="L34" s="16"/>
    </row>
    <row r="35" spans="2:12">
      <c r="B35" s="7"/>
      <c r="C35" s="245" t="s">
        <v>366</v>
      </c>
      <c r="D35" s="145">
        <v>30</v>
      </c>
      <c r="E35" s="226">
        <v>11595</v>
      </c>
      <c r="F35" s="226">
        <v>14730</v>
      </c>
      <c r="G35" s="139">
        <v>0.27037516170763259</v>
      </c>
      <c r="H35" s="266">
        <v>3</v>
      </c>
      <c r="I35" s="266"/>
      <c r="J35" s="8"/>
      <c r="L35" s="16"/>
    </row>
    <row r="36" spans="2:12">
      <c r="B36" s="7"/>
      <c r="C36" s="245" t="s">
        <v>373</v>
      </c>
      <c r="D36" s="145">
        <v>31</v>
      </c>
      <c r="E36" s="226">
        <v>10730</v>
      </c>
      <c r="F36" s="226">
        <v>13600</v>
      </c>
      <c r="G36" s="139">
        <v>0.26747437092264681</v>
      </c>
      <c r="H36" s="266"/>
      <c r="I36" s="266"/>
      <c r="J36" s="8"/>
      <c r="L36" s="16"/>
    </row>
    <row r="37" spans="2:12">
      <c r="B37" s="7"/>
      <c r="C37" s="245" t="s">
        <v>344</v>
      </c>
      <c r="D37" s="145">
        <v>32</v>
      </c>
      <c r="E37" s="226">
        <v>13150</v>
      </c>
      <c r="F37" s="226">
        <v>16660</v>
      </c>
      <c r="G37" s="139">
        <v>0.26692015209125475</v>
      </c>
      <c r="H37" s="268"/>
      <c r="I37" s="268"/>
      <c r="J37" s="8"/>
      <c r="L37" s="16"/>
    </row>
    <row r="38" spans="2:12">
      <c r="B38" s="7"/>
      <c r="C38" s="245" t="s">
        <v>654</v>
      </c>
      <c r="D38" s="145">
        <v>33</v>
      </c>
      <c r="E38" s="226">
        <v>12610</v>
      </c>
      <c r="F38" s="226">
        <v>15950</v>
      </c>
      <c r="G38" s="139">
        <v>0.26486915146708961</v>
      </c>
      <c r="H38" s="266"/>
      <c r="I38" s="266"/>
      <c r="J38" s="8"/>
      <c r="L38" s="16"/>
    </row>
    <row r="39" spans="2:12">
      <c r="B39" s="7"/>
      <c r="C39" s="245" t="s">
        <v>668</v>
      </c>
      <c r="D39" s="145">
        <v>34</v>
      </c>
      <c r="E39" s="226">
        <v>18645</v>
      </c>
      <c r="F39" s="226">
        <v>23565</v>
      </c>
      <c r="G39" s="139">
        <v>0.26387771520514886</v>
      </c>
      <c r="H39" s="266"/>
      <c r="I39" s="266"/>
      <c r="J39" s="8"/>
      <c r="L39" s="16"/>
    </row>
    <row r="40" spans="2:12">
      <c r="B40" s="7"/>
      <c r="C40" s="245" t="s">
        <v>410</v>
      </c>
      <c r="D40" s="145">
        <v>35</v>
      </c>
      <c r="E40" s="226">
        <v>5535</v>
      </c>
      <c r="F40" s="226">
        <v>6995</v>
      </c>
      <c r="G40" s="139">
        <v>0.26377597109304424</v>
      </c>
      <c r="H40" s="266"/>
      <c r="I40" s="266"/>
      <c r="J40" s="8"/>
      <c r="L40" s="16"/>
    </row>
    <row r="41" spans="2:12">
      <c r="B41" s="7"/>
      <c r="C41" s="245" t="s">
        <v>385</v>
      </c>
      <c r="D41" s="145">
        <v>36</v>
      </c>
      <c r="E41" s="226">
        <v>1660</v>
      </c>
      <c r="F41" s="226">
        <v>2095</v>
      </c>
      <c r="G41" s="139">
        <v>0.26204819277108432</v>
      </c>
      <c r="H41" s="266"/>
      <c r="I41" s="266"/>
      <c r="J41" s="8"/>
      <c r="L41" s="16"/>
    </row>
    <row r="42" spans="2:12">
      <c r="B42" s="7"/>
      <c r="C42" s="245" t="s">
        <v>212</v>
      </c>
      <c r="D42" s="145">
        <v>37</v>
      </c>
      <c r="E42" s="226">
        <v>23140</v>
      </c>
      <c r="F42" s="226">
        <v>29125</v>
      </c>
      <c r="G42" s="139">
        <v>0.25864304235090751</v>
      </c>
      <c r="H42" s="266"/>
      <c r="I42" s="266">
        <v>5</v>
      </c>
      <c r="J42" s="8"/>
      <c r="L42" s="16"/>
    </row>
    <row r="43" spans="2:12">
      <c r="B43" s="7"/>
      <c r="C43" s="245" t="s">
        <v>329</v>
      </c>
      <c r="D43" s="145">
        <v>38</v>
      </c>
      <c r="E43" s="226">
        <v>12175</v>
      </c>
      <c r="F43" s="226">
        <v>15250</v>
      </c>
      <c r="G43" s="139">
        <v>0.25256673511293637</v>
      </c>
      <c r="H43" s="266"/>
      <c r="I43" s="266"/>
      <c r="J43" s="8"/>
      <c r="L43" s="16"/>
    </row>
    <row r="44" spans="2:12">
      <c r="B44" s="7"/>
      <c r="C44" s="245" t="s">
        <v>364</v>
      </c>
      <c r="D44" s="145">
        <v>39</v>
      </c>
      <c r="E44" s="226">
        <v>13645</v>
      </c>
      <c r="F44" s="226">
        <v>17015</v>
      </c>
      <c r="G44" s="139">
        <v>0.2469769146207402</v>
      </c>
      <c r="H44" s="266"/>
      <c r="I44" s="266"/>
      <c r="J44" s="8"/>
      <c r="L44" s="16"/>
    </row>
    <row r="45" spans="2:12">
      <c r="B45" s="7"/>
      <c r="C45" s="245" t="s">
        <v>342</v>
      </c>
      <c r="D45" s="145">
        <v>40</v>
      </c>
      <c r="E45" s="226">
        <v>17130</v>
      </c>
      <c r="F45" s="226">
        <v>21235</v>
      </c>
      <c r="G45" s="139">
        <v>0.23963806187974315</v>
      </c>
      <c r="H45" s="266"/>
      <c r="I45" s="266"/>
      <c r="J45" s="8"/>
      <c r="L45" s="16"/>
    </row>
    <row r="46" spans="2:12">
      <c r="B46" s="7"/>
      <c r="C46" s="245" t="s">
        <v>180</v>
      </c>
      <c r="D46" s="145">
        <v>41</v>
      </c>
      <c r="E46" s="226">
        <v>17365</v>
      </c>
      <c r="F46" s="226">
        <v>21510</v>
      </c>
      <c r="G46" s="139">
        <v>0.23869853152893752</v>
      </c>
      <c r="H46" s="266"/>
      <c r="I46" s="266">
        <v>6</v>
      </c>
      <c r="J46" s="8"/>
      <c r="L46" s="16"/>
    </row>
    <row r="47" spans="2:12">
      <c r="B47" s="7"/>
      <c r="C47" s="245" t="s">
        <v>408</v>
      </c>
      <c r="D47" s="145">
        <v>42</v>
      </c>
      <c r="E47" s="226">
        <v>3755</v>
      </c>
      <c r="F47" s="226">
        <v>4625</v>
      </c>
      <c r="G47" s="139">
        <v>0.23169107856191745</v>
      </c>
      <c r="H47" s="266"/>
      <c r="I47" s="266"/>
      <c r="J47" s="8"/>
      <c r="L47" s="16"/>
    </row>
    <row r="48" spans="2:12">
      <c r="B48" s="7"/>
      <c r="C48" s="245" t="s">
        <v>602</v>
      </c>
      <c r="D48" s="145">
        <v>43</v>
      </c>
      <c r="E48" s="226">
        <v>2135</v>
      </c>
      <c r="F48" s="226">
        <v>2625</v>
      </c>
      <c r="G48" s="139">
        <v>0.22950819672131148</v>
      </c>
      <c r="H48" s="266"/>
      <c r="I48" s="266"/>
      <c r="J48" s="8"/>
      <c r="L48" s="16"/>
    </row>
    <row r="49" spans="2:12">
      <c r="B49" s="7"/>
      <c r="C49" s="245" t="s">
        <v>430</v>
      </c>
      <c r="D49" s="145">
        <v>44</v>
      </c>
      <c r="E49" s="226">
        <v>785</v>
      </c>
      <c r="F49" s="226">
        <v>965</v>
      </c>
      <c r="G49" s="139">
        <v>0.22929936305732485</v>
      </c>
      <c r="H49" s="266"/>
      <c r="I49" s="266"/>
      <c r="J49" s="8"/>
      <c r="L49" s="16"/>
    </row>
    <row r="50" spans="2:12">
      <c r="B50" s="7"/>
      <c r="C50" s="245" t="s">
        <v>415</v>
      </c>
      <c r="D50" s="145">
        <v>45</v>
      </c>
      <c r="E50" s="226">
        <v>1965</v>
      </c>
      <c r="F50" s="226">
        <v>2415</v>
      </c>
      <c r="G50" s="139">
        <v>0.22900763358778625</v>
      </c>
      <c r="H50" s="266"/>
      <c r="I50" s="266"/>
      <c r="J50" s="8"/>
      <c r="L50" s="16"/>
    </row>
    <row r="51" spans="2:12">
      <c r="B51" s="7"/>
      <c r="C51" s="245" t="s">
        <v>214</v>
      </c>
      <c r="D51" s="145">
        <v>46</v>
      </c>
      <c r="E51" s="226">
        <v>17050</v>
      </c>
      <c r="F51" s="226">
        <v>20880</v>
      </c>
      <c r="G51" s="139">
        <v>0.224633431085044</v>
      </c>
      <c r="H51" s="266"/>
      <c r="I51" s="266">
        <v>7</v>
      </c>
      <c r="J51" s="8"/>
      <c r="L51" s="16"/>
    </row>
    <row r="52" spans="2:12">
      <c r="B52" s="7"/>
      <c r="C52" s="245" t="s">
        <v>392</v>
      </c>
      <c r="D52" s="145">
        <v>47</v>
      </c>
      <c r="E52" s="226">
        <v>205</v>
      </c>
      <c r="F52" s="226">
        <v>250</v>
      </c>
      <c r="G52" s="139">
        <v>0.21951219512195122</v>
      </c>
      <c r="H52" s="266"/>
      <c r="I52" s="266"/>
      <c r="J52" s="8"/>
      <c r="L52" s="16"/>
    </row>
    <row r="53" spans="2:12">
      <c r="B53" s="7"/>
      <c r="C53" s="245" t="s">
        <v>353</v>
      </c>
      <c r="D53" s="145">
        <v>48</v>
      </c>
      <c r="E53" s="226">
        <v>21085</v>
      </c>
      <c r="F53" s="226">
        <v>25690</v>
      </c>
      <c r="G53" s="139">
        <v>0.21840170737491107</v>
      </c>
      <c r="H53" s="266"/>
      <c r="I53" s="266"/>
      <c r="J53" s="8"/>
      <c r="L53" s="16"/>
    </row>
    <row r="54" spans="2:12">
      <c r="B54" s="7"/>
      <c r="C54" s="245" t="s">
        <v>175</v>
      </c>
      <c r="D54" s="145">
        <v>49</v>
      </c>
      <c r="E54" s="226">
        <v>30450</v>
      </c>
      <c r="F54" s="226">
        <v>37100</v>
      </c>
      <c r="G54" s="139">
        <v>0.21839080459770116</v>
      </c>
      <c r="H54" s="266"/>
      <c r="I54" s="266">
        <v>8</v>
      </c>
      <c r="J54" s="8"/>
      <c r="L54" s="16"/>
    </row>
    <row r="55" spans="2:12">
      <c r="B55" s="7"/>
      <c r="C55" s="245" t="s">
        <v>414</v>
      </c>
      <c r="D55" s="145">
        <v>50</v>
      </c>
      <c r="E55" s="226">
        <v>3885</v>
      </c>
      <c r="F55" s="226">
        <v>4725</v>
      </c>
      <c r="G55" s="139">
        <v>0.21621621621621623</v>
      </c>
      <c r="H55" s="266"/>
      <c r="I55" s="266"/>
      <c r="J55" s="8"/>
      <c r="L55" s="16"/>
    </row>
    <row r="56" spans="2:12">
      <c r="B56" s="7"/>
      <c r="C56" s="245" t="s">
        <v>386</v>
      </c>
      <c r="D56" s="145">
        <v>51</v>
      </c>
      <c r="E56" s="226">
        <v>9955</v>
      </c>
      <c r="F56" s="226">
        <v>12085</v>
      </c>
      <c r="G56" s="139">
        <v>0.21396283274736314</v>
      </c>
      <c r="H56" s="266"/>
      <c r="I56" s="266"/>
      <c r="J56" s="8"/>
      <c r="L56" s="16"/>
    </row>
    <row r="57" spans="2:12">
      <c r="B57" s="7"/>
      <c r="C57" s="245" t="s">
        <v>237</v>
      </c>
      <c r="D57" s="145">
        <v>52</v>
      </c>
      <c r="E57" s="226">
        <v>34785</v>
      </c>
      <c r="F57" s="226">
        <v>42130</v>
      </c>
      <c r="G57" s="139">
        <v>0.21115423314647119</v>
      </c>
      <c r="H57" s="266">
        <v>4</v>
      </c>
      <c r="I57" s="266">
        <v>9</v>
      </c>
      <c r="J57" s="8"/>
      <c r="L57" s="16"/>
    </row>
    <row r="58" spans="2:12">
      <c r="B58" s="7"/>
      <c r="C58" s="245" t="s">
        <v>57</v>
      </c>
      <c r="D58" s="145">
        <v>53</v>
      </c>
      <c r="E58" s="226">
        <v>17105</v>
      </c>
      <c r="F58" s="226">
        <v>20700</v>
      </c>
      <c r="G58" s="139">
        <v>0.21017246419175681</v>
      </c>
      <c r="H58" s="268"/>
      <c r="I58" s="266">
        <v>10</v>
      </c>
      <c r="J58" s="8"/>
      <c r="L58" s="16"/>
    </row>
    <row r="59" spans="2:12">
      <c r="B59" s="7"/>
      <c r="C59" s="245" t="s">
        <v>368</v>
      </c>
      <c r="D59" s="145">
        <v>54</v>
      </c>
      <c r="E59" s="226">
        <v>9790</v>
      </c>
      <c r="F59" s="226">
        <v>11745</v>
      </c>
      <c r="G59" s="139">
        <v>0.19969356486210418</v>
      </c>
      <c r="H59" s="266"/>
      <c r="I59" s="266"/>
      <c r="J59" s="8"/>
      <c r="L59" s="16"/>
    </row>
    <row r="60" spans="2:12">
      <c r="B60" s="7"/>
      <c r="C60" s="245" t="s">
        <v>371</v>
      </c>
      <c r="D60" s="145">
        <v>55</v>
      </c>
      <c r="E60" s="226">
        <v>8490</v>
      </c>
      <c r="F60" s="226">
        <v>10160</v>
      </c>
      <c r="G60" s="139">
        <v>0.19670200235571261</v>
      </c>
      <c r="H60" s="266"/>
      <c r="I60" s="266"/>
      <c r="J60" s="8"/>
      <c r="L60" s="16"/>
    </row>
    <row r="61" spans="2:12">
      <c r="B61" s="7"/>
      <c r="C61" s="245" t="s">
        <v>405</v>
      </c>
      <c r="D61" s="145">
        <v>56</v>
      </c>
      <c r="E61" s="226">
        <v>7220</v>
      </c>
      <c r="F61" s="226">
        <v>8620</v>
      </c>
      <c r="G61" s="139">
        <v>0.19390581717451524</v>
      </c>
      <c r="H61" s="266"/>
      <c r="I61" s="266"/>
      <c r="J61" s="8"/>
      <c r="L61" s="16"/>
    </row>
    <row r="62" spans="2:12">
      <c r="B62" s="7"/>
      <c r="C62" s="245" t="s">
        <v>383</v>
      </c>
      <c r="D62" s="145">
        <v>57</v>
      </c>
      <c r="E62" s="226">
        <v>9620</v>
      </c>
      <c r="F62" s="226">
        <v>11430</v>
      </c>
      <c r="G62" s="139">
        <v>0.18814968814968816</v>
      </c>
      <c r="H62" s="266"/>
      <c r="I62" s="266"/>
      <c r="J62" s="8"/>
      <c r="L62" s="16"/>
    </row>
    <row r="63" spans="2:12">
      <c r="B63" s="7"/>
      <c r="C63" s="245" t="s">
        <v>417</v>
      </c>
      <c r="D63" s="145">
        <v>58</v>
      </c>
      <c r="E63" s="226">
        <v>1005</v>
      </c>
      <c r="F63" s="226">
        <v>1185</v>
      </c>
      <c r="G63" s="139">
        <v>0.17910447761194029</v>
      </c>
      <c r="H63" s="266"/>
      <c r="I63" s="266"/>
      <c r="J63" s="8"/>
      <c r="L63" s="16"/>
    </row>
    <row r="64" spans="2:12">
      <c r="B64" s="7"/>
      <c r="C64" s="245" t="s">
        <v>393</v>
      </c>
      <c r="D64" s="145">
        <v>59</v>
      </c>
      <c r="E64" s="226">
        <v>9165</v>
      </c>
      <c r="F64" s="226">
        <v>10760</v>
      </c>
      <c r="G64" s="139">
        <v>0.17403164211674849</v>
      </c>
      <c r="H64" s="266"/>
      <c r="I64" s="266"/>
      <c r="J64" s="8"/>
      <c r="L64" s="16"/>
    </row>
    <row r="65" spans="2:12">
      <c r="B65" s="7"/>
      <c r="C65" s="245" t="s">
        <v>336</v>
      </c>
      <c r="D65" s="145">
        <v>60</v>
      </c>
      <c r="E65" s="226">
        <v>18685</v>
      </c>
      <c r="F65" s="226">
        <v>21905</v>
      </c>
      <c r="G65" s="139">
        <v>0.17233074658817232</v>
      </c>
      <c r="H65" s="266"/>
      <c r="I65" s="266"/>
      <c r="J65" s="8"/>
      <c r="L65" s="16"/>
    </row>
    <row r="66" spans="2:12">
      <c r="B66" s="7"/>
      <c r="C66" s="245" t="s">
        <v>358</v>
      </c>
      <c r="D66" s="145">
        <v>61</v>
      </c>
      <c r="E66" s="226">
        <v>13450</v>
      </c>
      <c r="F66" s="226">
        <v>15765</v>
      </c>
      <c r="G66" s="139">
        <v>0.1721189591078067</v>
      </c>
      <c r="H66" s="266"/>
      <c r="I66" s="266"/>
      <c r="J66" s="8"/>
      <c r="L66" s="16"/>
    </row>
    <row r="67" spans="2:12">
      <c r="B67" s="7"/>
      <c r="C67" s="245" t="s">
        <v>349</v>
      </c>
      <c r="D67" s="145">
        <v>62</v>
      </c>
      <c r="E67" s="226">
        <v>20370</v>
      </c>
      <c r="F67" s="226">
        <v>23835</v>
      </c>
      <c r="G67" s="139">
        <v>0.17010309278350516</v>
      </c>
      <c r="H67" s="266"/>
      <c r="I67" s="266"/>
      <c r="J67" s="8"/>
      <c r="L67" s="16"/>
    </row>
    <row r="68" spans="2:12">
      <c r="B68" s="7"/>
      <c r="C68" s="245" t="s">
        <v>220</v>
      </c>
      <c r="D68" s="145">
        <v>63</v>
      </c>
      <c r="E68" s="226">
        <v>22430</v>
      </c>
      <c r="F68" s="226">
        <v>26070</v>
      </c>
      <c r="G68" s="139">
        <v>0.16228265715559517</v>
      </c>
      <c r="H68" s="266"/>
      <c r="I68" s="266">
        <v>11</v>
      </c>
      <c r="J68" s="8"/>
      <c r="L68" s="16"/>
    </row>
    <row r="69" spans="2:12">
      <c r="B69" s="7"/>
      <c r="C69" s="245" t="s">
        <v>379</v>
      </c>
      <c r="D69" s="145" t="s">
        <v>1304</v>
      </c>
      <c r="E69" s="226">
        <v>12750</v>
      </c>
      <c r="F69" s="226">
        <v>14790</v>
      </c>
      <c r="G69" s="139">
        <v>0.16</v>
      </c>
      <c r="H69" s="266"/>
      <c r="I69" s="266"/>
      <c r="J69" s="8"/>
      <c r="L69" s="16"/>
    </row>
    <row r="70" spans="2:12">
      <c r="B70" s="7"/>
      <c r="C70" s="245" t="s">
        <v>427</v>
      </c>
      <c r="D70" s="145" t="s">
        <v>1304</v>
      </c>
      <c r="E70" s="226">
        <v>500</v>
      </c>
      <c r="F70" s="226">
        <v>580</v>
      </c>
      <c r="G70" s="139">
        <v>0.16</v>
      </c>
      <c r="H70" s="266"/>
      <c r="I70" s="266"/>
      <c r="J70" s="8"/>
      <c r="L70" s="16"/>
    </row>
    <row r="71" spans="2:12">
      <c r="B71" s="7"/>
      <c r="C71" s="245" t="s">
        <v>354</v>
      </c>
      <c r="D71" s="145">
        <v>66</v>
      </c>
      <c r="E71" s="226">
        <v>2865</v>
      </c>
      <c r="F71" s="226">
        <v>3320</v>
      </c>
      <c r="G71" s="139">
        <v>0.15881326352530542</v>
      </c>
      <c r="H71" s="266"/>
      <c r="I71" s="266"/>
      <c r="J71" s="8"/>
      <c r="L71" s="16"/>
    </row>
    <row r="72" spans="2:12">
      <c r="B72" s="7"/>
      <c r="C72" s="245" t="s">
        <v>486</v>
      </c>
      <c r="D72" s="145">
        <v>67</v>
      </c>
      <c r="E72" s="226">
        <v>22515</v>
      </c>
      <c r="F72" s="226">
        <v>25950</v>
      </c>
      <c r="G72" s="139">
        <v>0.1525649566955363</v>
      </c>
      <c r="H72" s="266"/>
      <c r="I72" s="266"/>
      <c r="J72" s="8"/>
      <c r="L72" s="16"/>
    </row>
    <row r="73" spans="2:12">
      <c r="B73" s="7"/>
      <c r="C73" s="245" t="s">
        <v>389</v>
      </c>
      <c r="D73" s="145">
        <v>68</v>
      </c>
      <c r="E73" s="226">
        <v>12915</v>
      </c>
      <c r="F73" s="226">
        <v>14880</v>
      </c>
      <c r="G73" s="139">
        <v>0.15214866434378629</v>
      </c>
      <c r="H73" s="266"/>
      <c r="I73" s="266"/>
      <c r="J73" s="8"/>
      <c r="L73" s="16"/>
    </row>
    <row r="74" spans="2:12">
      <c r="B74" s="7"/>
      <c r="C74" s="245" t="s">
        <v>174</v>
      </c>
      <c r="D74" s="145">
        <v>69</v>
      </c>
      <c r="E74" s="226">
        <v>37275</v>
      </c>
      <c r="F74" s="226">
        <v>42860</v>
      </c>
      <c r="G74" s="139">
        <v>0.14983232729711604</v>
      </c>
      <c r="H74" s="266"/>
      <c r="I74" s="266">
        <v>12</v>
      </c>
      <c r="J74" s="8"/>
      <c r="L74" s="16"/>
    </row>
    <row r="75" spans="2:12">
      <c r="B75" s="7"/>
      <c r="C75" s="245" t="s">
        <v>387</v>
      </c>
      <c r="D75" s="145">
        <v>70</v>
      </c>
      <c r="E75" s="226">
        <v>13765</v>
      </c>
      <c r="F75" s="226">
        <v>15755</v>
      </c>
      <c r="G75" s="139">
        <v>0.14456956047947694</v>
      </c>
      <c r="H75" s="266"/>
      <c r="I75" s="266"/>
      <c r="J75" s="8"/>
      <c r="L75" s="16"/>
    </row>
    <row r="76" spans="2:12">
      <c r="B76" s="7"/>
      <c r="C76" s="812" t="s">
        <v>241</v>
      </c>
      <c r="D76" s="813">
        <v>71</v>
      </c>
      <c r="E76" s="813">
        <v>30990</v>
      </c>
      <c r="F76" s="813">
        <v>35430</v>
      </c>
      <c r="G76" s="814">
        <v>0.14327202323330107</v>
      </c>
      <c r="H76" s="815">
        <v>5</v>
      </c>
      <c r="I76" s="266">
        <v>13</v>
      </c>
      <c r="J76" s="8"/>
      <c r="L76" s="16"/>
    </row>
    <row r="77" spans="2:12">
      <c r="B77" s="7"/>
      <c r="C77" s="245" t="s">
        <v>378</v>
      </c>
      <c r="D77" s="145">
        <v>72</v>
      </c>
      <c r="E77" s="226">
        <v>13880</v>
      </c>
      <c r="F77" s="226">
        <v>15855</v>
      </c>
      <c r="G77" s="139">
        <v>0.14229106628242075</v>
      </c>
      <c r="H77" s="266"/>
      <c r="I77" s="266"/>
      <c r="J77" s="8"/>
      <c r="L77" s="16"/>
    </row>
    <row r="78" spans="2:12">
      <c r="B78" s="7"/>
      <c r="C78" s="245" t="s">
        <v>418</v>
      </c>
      <c r="D78" s="145">
        <v>73</v>
      </c>
      <c r="E78" s="226">
        <v>810</v>
      </c>
      <c r="F78" s="226">
        <v>925</v>
      </c>
      <c r="G78" s="139">
        <v>0.1419753086419753</v>
      </c>
      <c r="H78" s="266"/>
      <c r="I78" s="266"/>
      <c r="J78" s="8"/>
      <c r="L78" s="16"/>
    </row>
    <row r="79" spans="2:12">
      <c r="B79" s="7"/>
      <c r="C79" s="245" t="s">
        <v>359</v>
      </c>
      <c r="D79" s="145">
        <v>74</v>
      </c>
      <c r="E79" s="226">
        <v>16340</v>
      </c>
      <c r="F79" s="226">
        <v>18610</v>
      </c>
      <c r="G79" s="139">
        <v>0.13892288861689106</v>
      </c>
      <c r="H79" s="266"/>
      <c r="I79" s="266"/>
      <c r="J79" s="8"/>
      <c r="L79" s="16"/>
    </row>
    <row r="80" spans="2:12">
      <c r="B80" s="7"/>
      <c r="C80" s="245" t="s">
        <v>182</v>
      </c>
      <c r="D80" s="145">
        <v>75</v>
      </c>
      <c r="E80" s="226">
        <v>19690</v>
      </c>
      <c r="F80" s="226">
        <v>22350</v>
      </c>
      <c r="G80" s="139">
        <v>0.13509395632300661</v>
      </c>
      <c r="H80" s="266"/>
      <c r="I80" s="266">
        <v>14</v>
      </c>
      <c r="J80" s="8"/>
      <c r="L80" s="16"/>
    </row>
    <row r="81" spans="2:12">
      <c r="B81" s="7"/>
      <c r="C81" s="245" t="s">
        <v>249</v>
      </c>
      <c r="D81" s="145">
        <v>76</v>
      </c>
      <c r="E81" s="226">
        <v>10750</v>
      </c>
      <c r="F81" s="226">
        <v>12200</v>
      </c>
      <c r="G81" s="139">
        <v>0.13488372093023257</v>
      </c>
      <c r="H81" s="266"/>
      <c r="I81" s="266">
        <v>15</v>
      </c>
      <c r="J81" s="8"/>
      <c r="L81" s="16"/>
    </row>
    <row r="82" spans="2:12">
      <c r="B82" s="7"/>
      <c r="C82" s="245" t="s">
        <v>324</v>
      </c>
      <c r="D82" s="145">
        <v>77</v>
      </c>
      <c r="E82" s="226">
        <v>28890</v>
      </c>
      <c r="F82" s="226">
        <v>32715</v>
      </c>
      <c r="G82" s="139">
        <v>0.13239875389408098</v>
      </c>
      <c r="H82" s="266"/>
      <c r="I82" s="266"/>
      <c r="J82" s="8"/>
      <c r="L82" s="16"/>
    </row>
    <row r="83" spans="2:12">
      <c r="B83" s="7"/>
      <c r="C83" s="245" t="s">
        <v>335</v>
      </c>
      <c r="D83" s="145">
        <v>78</v>
      </c>
      <c r="E83" s="226">
        <v>17845</v>
      </c>
      <c r="F83" s="226">
        <v>20175</v>
      </c>
      <c r="G83" s="139">
        <v>0.130568786775007</v>
      </c>
      <c r="H83" s="266"/>
      <c r="I83" s="266"/>
      <c r="J83" s="8"/>
      <c r="L83" s="16"/>
    </row>
    <row r="84" spans="2:12">
      <c r="B84" s="7"/>
      <c r="C84" s="245" t="s">
        <v>391</v>
      </c>
      <c r="D84" s="145">
        <v>79</v>
      </c>
      <c r="E84" s="226">
        <v>5825</v>
      </c>
      <c r="F84" s="226">
        <v>6585</v>
      </c>
      <c r="G84" s="139">
        <v>0.13047210300429185</v>
      </c>
      <c r="H84" s="266"/>
      <c r="I84" s="266"/>
      <c r="J84" s="8"/>
      <c r="L84" s="16"/>
    </row>
    <row r="85" spans="2:12">
      <c r="B85" s="7"/>
      <c r="C85" s="245" t="s">
        <v>215</v>
      </c>
      <c r="D85" s="145">
        <v>80</v>
      </c>
      <c r="E85" s="226">
        <v>32525</v>
      </c>
      <c r="F85" s="226">
        <v>36740</v>
      </c>
      <c r="G85" s="139">
        <v>0.12959262106072253</v>
      </c>
      <c r="H85" s="266"/>
      <c r="I85" s="266">
        <v>16</v>
      </c>
      <c r="J85" s="8"/>
      <c r="L85" s="16"/>
    </row>
    <row r="86" spans="2:12">
      <c r="B86" s="7"/>
      <c r="C86" s="245" t="s">
        <v>1294</v>
      </c>
      <c r="D86" s="145">
        <v>81</v>
      </c>
      <c r="E86" s="226">
        <v>9605</v>
      </c>
      <c r="F86" s="226">
        <v>10805</v>
      </c>
      <c r="G86" s="139">
        <v>0.12493492972410203</v>
      </c>
      <c r="H86" s="266"/>
      <c r="I86" s="266"/>
      <c r="J86" s="8"/>
      <c r="L86" s="16"/>
    </row>
    <row r="87" spans="2:12">
      <c r="B87" s="7"/>
      <c r="C87" s="245" t="s">
        <v>746</v>
      </c>
      <c r="D87" s="145">
        <v>82</v>
      </c>
      <c r="E87" s="226">
        <v>14530</v>
      </c>
      <c r="F87" s="226">
        <v>16310</v>
      </c>
      <c r="G87" s="139">
        <v>0.12250516173434274</v>
      </c>
      <c r="H87" s="266"/>
      <c r="I87" s="266"/>
      <c r="J87" s="8"/>
      <c r="L87" s="16"/>
    </row>
    <row r="88" spans="2:12">
      <c r="B88" s="7"/>
      <c r="C88" s="245" t="s">
        <v>655</v>
      </c>
      <c r="D88" s="145">
        <v>83</v>
      </c>
      <c r="E88" s="226">
        <v>9840</v>
      </c>
      <c r="F88" s="226">
        <v>11010</v>
      </c>
      <c r="G88" s="139">
        <v>0.11890243902439024</v>
      </c>
      <c r="H88" s="266"/>
      <c r="I88" s="266"/>
      <c r="J88" s="8"/>
      <c r="L88" s="16"/>
    </row>
    <row r="89" spans="2:12">
      <c r="B89" s="7"/>
      <c r="C89" s="245" t="s">
        <v>177</v>
      </c>
      <c r="D89" s="145">
        <v>84</v>
      </c>
      <c r="E89" s="226">
        <v>26735</v>
      </c>
      <c r="F89" s="226">
        <v>29755</v>
      </c>
      <c r="G89" s="139">
        <v>0.11296053861978679</v>
      </c>
      <c r="H89" s="266"/>
      <c r="I89" s="266">
        <v>17</v>
      </c>
      <c r="J89" s="8"/>
      <c r="L89" s="16"/>
    </row>
    <row r="90" spans="2:12">
      <c r="B90" s="7"/>
      <c r="C90" s="245" t="s">
        <v>326</v>
      </c>
      <c r="D90" s="145">
        <v>85</v>
      </c>
      <c r="E90" s="226">
        <v>15990</v>
      </c>
      <c r="F90" s="226">
        <v>17765</v>
      </c>
      <c r="G90" s="139">
        <v>0.11100687929956222</v>
      </c>
      <c r="H90" s="266"/>
      <c r="I90" s="266"/>
      <c r="J90" s="8"/>
      <c r="L90" s="16"/>
    </row>
    <row r="91" spans="2:12">
      <c r="B91" s="7"/>
      <c r="C91" s="245" t="s">
        <v>375</v>
      </c>
      <c r="D91" s="145">
        <v>86</v>
      </c>
      <c r="E91" s="226">
        <v>14145</v>
      </c>
      <c r="F91" s="226">
        <v>15670</v>
      </c>
      <c r="G91" s="139">
        <v>0.10781194768469424</v>
      </c>
      <c r="H91" s="266"/>
      <c r="I91" s="266"/>
      <c r="J91" s="8"/>
      <c r="L91" s="16"/>
    </row>
    <row r="92" spans="2:12">
      <c r="B92" s="7"/>
      <c r="C92" s="245" t="s">
        <v>347</v>
      </c>
      <c r="D92" s="145">
        <v>87</v>
      </c>
      <c r="E92" s="226">
        <v>16820</v>
      </c>
      <c r="F92" s="226">
        <v>18605</v>
      </c>
      <c r="G92" s="139">
        <v>0.10612366230677765</v>
      </c>
      <c r="H92" s="266"/>
      <c r="I92" s="266"/>
      <c r="J92" s="8"/>
      <c r="L92" s="16"/>
    </row>
    <row r="93" spans="2:12">
      <c r="B93" s="7"/>
      <c r="C93" s="245" t="s">
        <v>328</v>
      </c>
      <c r="D93" s="145">
        <v>88</v>
      </c>
      <c r="E93" s="226">
        <v>18820</v>
      </c>
      <c r="F93" s="226">
        <v>20805</v>
      </c>
      <c r="G93" s="139">
        <v>0.10547290116896918</v>
      </c>
      <c r="H93" s="266"/>
      <c r="I93" s="266"/>
      <c r="J93" s="8"/>
      <c r="L93" s="16"/>
    </row>
    <row r="94" spans="2:12">
      <c r="B94" s="7"/>
      <c r="C94" s="245" t="s">
        <v>404</v>
      </c>
      <c r="D94" s="145">
        <v>89</v>
      </c>
      <c r="E94" s="226">
        <v>4605</v>
      </c>
      <c r="F94" s="226">
        <v>5040</v>
      </c>
      <c r="G94" s="139">
        <v>0.094462540716612378</v>
      </c>
      <c r="H94" s="266"/>
      <c r="I94" s="266"/>
      <c r="J94" s="8"/>
      <c r="L94" s="16"/>
    </row>
    <row r="95" spans="2:12">
      <c r="B95" s="7"/>
      <c r="C95" s="245" t="s">
        <v>670</v>
      </c>
      <c r="D95" s="145">
        <v>90</v>
      </c>
      <c r="E95" s="226">
        <v>3770</v>
      </c>
      <c r="F95" s="226">
        <v>4125</v>
      </c>
      <c r="G95" s="139">
        <v>0.094164456233421748</v>
      </c>
      <c r="H95" s="266"/>
      <c r="I95" s="266"/>
      <c r="J95" s="8"/>
      <c r="L95" s="16"/>
    </row>
    <row r="96" spans="2:12">
      <c r="B96" s="7"/>
      <c r="C96" s="245" t="s">
        <v>505</v>
      </c>
      <c r="D96" s="145">
        <v>91</v>
      </c>
      <c r="E96" s="226">
        <v>9055</v>
      </c>
      <c r="F96" s="226">
        <v>9900</v>
      </c>
      <c r="G96" s="139">
        <v>0.093318608503589182</v>
      </c>
      <c r="H96" s="266"/>
      <c r="I96" s="266"/>
      <c r="J96" s="8"/>
      <c r="L96" s="16"/>
    </row>
    <row r="97" spans="2:12">
      <c r="B97" s="7"/>
      <c r="C97" s="245" t="s">
        <v>625</v>
      </c>
      <c r="D97" s="145">
        <v>92</v>
      </c>
      <c r="E97" s="226">
        <v>2290</v>
      </c>
      <c r="F97" s="226">
        <v>2500</v>
      </c>
      <c r="G97" s="139">
        <v>0.091703056768558958</v>
      </c>
      <c r="H97" s="266"/>
      <c r="I97" s="266"/>
      <c r="J97" s="8"/>
      <c r="L97" s="16"/>
    </row>
    <row r="98" spans="2:12">
      <c r="B98" s="7"/>
      <c r="C98" s="245" t="s">
        <v>407</v>
      </c>
      <c r="D98" s="145">
        <v>93</v>
      </c>
      <c r="E98" s="226">
        <v>6815</v>
      </c>
      <c r="F98" s="226">
        <v>7430</v>
      </c>
      <c r="G98" s="139">
        <v>0.090242112986060163</v>
      </c>
      <c r="H98" s="266"/>
      <c r="I98" s="266"/>
      <c r="J98" s="8"/>
      <c r="L98" s="16"/>
    </row>
    <row r="99" spans="2:12">
      <c r="B99" s="7"/>
      <c r="C99" s="245" t="s">
        <v>597</v>
      </c>
      <c r="D99" s="145">
        <v>94</v>
      </c>
      <c r="E99" s="226">
        <v>5625</v>
      </c>
      <c r="F99" s="226">
        <v>6115</v>
      </c>
      <c r="G99" s="139">
        <v>0.087111111111111111</v>
      </c>
      <c r="H99" s="266"/>
      <c r="I99" s="266"/>
      <c r="J99" s="8"/>
      <c r="L99" s="16"/>
    </row>
    <row r="100" spans="2:12">
      <c r="B100" s="7"/>
      <c r="C100" s="245" t="s">
        <v>213</v>
      </c>
      <c r="D100" s="145">
        <v>95</v>
      </c>
      <c r="E100" s="226">
        <v>19580</v>
      </c>
      <c r="F100" s="226">
        <v>21225</v>
      </c>
      <c r="G100" s="139">
        <v>0.084014300306435141</v>
      </c>
      <c r="H100" s="266"/>
      <c r="I100" s="266">
        <v>18</v>
      </c>
      <c r="J100" s="8"/>
      <c r="L100" s="16"/>
    </row>
    <row r="101" spans="2:12">
      <c r="B101" s="7"/>
      <c r="C101" s="245" t="s">
        <v>363</v>
      </c>
      <c r="D101" s="145">
        <v>96</v>
      </c>
      <c r="E101" s="226">
        <v>21570</v>
      </c>
      <c r="F101" s="226">
        <v>23300</v>
      </c>
      <c r="G101" s="139">
        <v>0.080203987019007883</v>
      </c>
      <c r="H101" s="268"/>
      <c r="I101" s="268"/>
      <c r="J101" s="8"/>
      <c r="L101" s="16"/>
    </row>
    <row r="102" spans="2:12">
      <c r="B102" s="7"/>
      <c r="C102" s="245" t="s">
        <v>599</v>
      </c>
      <c r="D102" s="145">
        <v>97</v>
      </c>
      <c r="E102" s="226">
        <v>3350</v>
      </c>
      <c r="F102" s="226">
        <v>3605</v>
      </c>
      <c r="G102" s="139">
        <v>0.076119402985074622</v>
      </c>
      <c r="H102" s="266"/>
      <c r="I102" s="266"/>
      <c r="J102" s="8"/>
      <c r="L102" s="16"/>
    </row>
    <row r="103" spans="2:12">
      <c r="B103" s="7"/>
      <c r="C103" s="253" t="s">
        <v>546</v>
      </c>
      <c r="D103" s="229">
        <v>98</v>
      </c>
      <c r="E103" s="229">
        <v>3475</v>
      </c>
      <c r="F103" s="229">
        <v>3735</v>
      </c>
      <c r="G103" s="140">
        <v>0.074820143884892082</v>
      </c>
      <c r="H103" s="269">
        <v>6</v>
      </c>
      <c r="I103" s="269"/>
      <c r="J103" s="8"/>
      <c r="L103" s="16"/>
    </row>
    <row r="104" spans="2:12">
      <c r="B104" s="7"/>
      <c r="C104" s="245" t="s">
        <v>350</v>
      </c>
      <c r="D104" s="145">
        <v>99</v>
      </c>
      <c r="E104" s="226">
        <v>17285</v>
      </c>
      <c r="F104" s="226">
        <v>18550</v>
      </c>
      <c r="G104" s="139">
        <v>0.073184842348857387</v>
      </c>
      <c r="H104" s="266" t="s">
        <v>1259</v>
      </c>
      <c r="I104" s="266"/>
      <c r="J104" s="8"/>
      <c r="L104" s="16"/>
    </row>
    <row r="105" spans="2:12">
      <c r="B105" s="7"/>
      <c r="C105" s="245" t="s">
        <v>362</v>
      </c>
      <c r="D105" s="145">
        <v>100</v>
      </c>
      <c r="E105" s="226">
        <v>9615</v>
      </c>
      <c r="F105" s="226">
        <v>10315</v>
      </c>
      <c r="G105" s="139">
        <v>0.072802912116484653</v>
      </c>
      <c r="H105" s="266" t="s">
        <v>1259</v>
      </c>
      <c r="I105" s="266"/>
      <c r="J105" s="8"/>
      <c r="L105" s="16"/>
    </row>
    <row r="106" spans="2:12">
      <c r="B106" s="7"/>
      <c r="C106" s="245" t="s">
        <v>346</v>
      </c>
      <c r="D106" s="145">
        <v>101</v>
      </c>
      <c r="E106" s="226">
        <v>21545</v>
      </c>
      <c r="F106" s="226">
        <v>23090</v>
      </c>
      <c r="G106" s="139">
        <v>0.0717103736365746</v>
      </c>
      <c r="H106" s="266" t="s">
        <v>1259</v>
      </c>
      <c r="I106" s="266"/>
      <c r="J106" s="8"/>
      <c r="L106" s="16"/>
    </row>
    <row r="107" spans="2:12">
      <c r="B107" s="7"/>
      <c r="C107" s="245" t="s">
        <v>218</v>
      </c>
      <c r="D107" s="145">
        <v>102</v>
      </c>
      <c r="E107" s="226">
        <v>20735</v>
      </c>
      <c r="F107" s="226">
        <v>22210</v>
      </c>
      <c r="G107" s="139">
        <v>0.0711357607909332</v>
      </c>
      <c r="H107" s="266" t="s">
        <v>1259</v>
      </c>
      <c r="I107" s="266">
        <v>19</v>
      </c>
      <c r="J107" s="8"/>
      <c r="L107" s="16"/>
    </row>
    <row r="108" spans="2:12">
      <c r="B108" s="7"/>
      <c r="C108" s="245" t="s">
        <v>211</v>
      </c>
      <c r="D108" s="145">
        <v>103</v>
      </c>
      <c r="E108" s="226">
        <v>31390</v>
      </c>
      <c r="F108" s="226">
        <v>33570</v>
      </c>
      <c r="G108" s="139">
        <v>0.069448869066581709</v>
      </c>
      <c r="H108" s="266" t="s">
        <v>1259</v>
      </c>
      <c r="I108" s="266">
        <v>20</v>
      </c>
      <c r="J108" s="8"/>
      <c r="L108" s="16"/>
    </row>
    <row r="109" spans="2:12">
      <c r="B109" s="7"/>
      <c r="C109" s="245" t="s">
        <v>411</v>
      </c>
      <c r="D109" s="145">
        <v>104</v>
      </c>
      <c r="E109" s="226">
        <v>4725</v>
      </c>
      <c r="F109" s="226">
        <v>5045</v>
      </c>
      <c r="G109" s="139">
        <v>0.067724867724867729</v>
      </c>
      <c r="H109" s="266" t="s">
        <v>1259</v>
      </c>
      <c r="I109" s="266"/>
      <c r="J109" s="8"/>
      <c r="L109" s="16"/>
    </row>
    <row r="110" spans="2:12">
      <c r="B110" s="7"/>
      <c r="C110" s="245" t="s">
        <v>399</v>
      </c>
      <c r="D110" s="145">
        <v>105</v>
      </c>
      <c r="E110" s="226">
        <v>2190</v>
      </c>
      <c r="F110" s="226">
        <v>2325</v>
      </c>
      <c r="G110" s="139">
        <v>0.061643835616438353</v>
      </c>
      <c r="H110" s="266" t="s">
        <v>1259</v>
      </c>
      <c r="I110" s="266"/>
      <c r="J110" s="8"/>
      <c r="L110" s="16"/>
    </row>
    <row r="111" spans="2:12">
      <c r="B111" s="7"/>
      <c r="C111" s="245" t="s">
        <v>341</v>
      </c>
      <c r="D111" s="145">
        <v>106</v>
      </c>
      <c r="E111" s="226">
        <v>16140</v>
      </c>
      <c r="F111" s="226">
        <v>17090</v>
      </c>
      <c r="G111" s="139">
        <v>0.058859975216852538</v>
      </c>
      <c r="H111" s="266" t="s">
        <v>1259</v>
      </c>
      <c r="I111" s="266"/>
      <c r="J111" s="8"/>
      <c r="L111" s="16"/>
    </row>
    <row r="112" spans="2:12">
      <c r="B112" s="7"/>
      <c r="C112" s="245" t="s">
        <v>380</v>
      </c>
      <c r="D112" s="145">
        <v>107</v>
      </c>
      <c r="E112" s="226">
        <v>850</v>
      </c>
      <c r="F112" s="226">
        <v>900</v>
      </c>
      <c r="G112" s="139">
        <v>0.058823529411764705</v>
      </c>
      <c r="H112" s="266" t="s">
        <v>1259</v>
      </c>
      <c r="I112" s="266"/>
      <c r="J112" s="8"/>
      <c r="L112" s="16"/>
    </row>
    <row r="113" spans="2:12">
      <c r="B113" s="7"/>
      <c r="C113" s="245" t="s">
        <v>416</v>
      </c>
      <c r="D113" s="145">
        <v>108</v>
      </c>
      <c r="E113" s="226">
        <v>2220</v>
      </c>
      <c r="F113" s="226">
        <v>2350</v>
      </c>
      <c r="G113" s="139">
        <v>0.058558558558558557</v>
      </c>
      <c r="H113" s="266" t="s">
        <v>1259</v>
      </c>
      <c r="I113" s="266"/>
      <c r="J113" s="8"/>
      <c r="L113" s="16"/>
    </row>
    <row r="114" spans="2:12">
      <c r="B114" s="7"/>
      <c r="C114" s="245" t="s">
        <v>334</v>
      </c>
      <c r="D114" s="145">
        <v>109</v>
      </c>
      <c r="E114" s="226">
        <v>15795</v>
      </c>
      <c r="F114" s="226">
        <v>16680</v>
      </c>
      <c r="G114" s="139">
        <v>0.0560303893637227</v>
      </c>
      <c r="H114" s="266" t="s">
        <v>1259</v>
      </c>
      <c r="I114" s="266"/>
      <c r="J114" s="8"/>
      <c r="L114" s="16"/>
    </row>
    <row r="115" spans="2:12">
      <c r="B115" s="7"/>
      <c r="C115" s="245" t="s">
        <v>332</v>
      </c>
      <c r="D115" s="145">
        <v>110</v>
      </c>
      <c r="E115" s="226">
        <v>12620</v>
      </c>
      <c r="F115" s="226">
        <v>13315</v>
      </c>
      <c r="G115" s="139">
        <v>0.055071315372424726</v>
      </c>
      <c r="H115" s="266" t="s">
        <v>1259</v>
      </c>
      <c r="I115" s="266"/>
      <c r="J115" s="8"/>
      <c r="L115" s="16"/>
    </row>
    <row r="116" spans="2:12">
      <c r="B116" s="7"/>
      <c r="C116" s="245" t="s">
        <v>176</v>
      </c>
      <c r="D116" s="145">
        <v>111</v>
      </c>
      <c r="E116" s="226">
        <v>27065</v>
      </c>
      <c r="F116" s="226">
        <v>28475</v>
      </c>
      <c r="G116" s="139">
        <v>0.0520968039903935</v>
      </c>
      <c r="H116" s="200" t="s">
        <v>1259</v>
      </c>
      <c r="I116" s="200">
        <v>21</v>
      </c>
      <c r="J116" s="8"/>
      <c r="L116" s="16"/>
    </row>
    <row r="117" spans="2:12">
      <c r="B117" s="7"/>
      <c r="C117" s="245" t="s">
        <v>409</v>
      </c>
      <c r="D117" s="145">
        <v>112</v>
      </c>
      <c r="E117" s="226">
        <v>4390</v>
      </c>
      <c r="F117" s="226">
        <v>4575</v>
      </c>
      <c r="G117" s="139">
        <v>0.042141230068337129</v>
      </c>
      <c r="H117" s="266" t="s">
        <v>1259</v>
      </c>
      <c r="I117" s="266"/>
      <c r="J117" s="8"/>
      <c r="L117" s="16"/>
    </row>
    <row r="118" spans="2:12">
      <c r="B118" s="7"/>
      <c r="C118" s="245" t="s">
        <v>340</v>
      </c>
      <c r="D118" s="145">
        <v>113</v>
      </c>
      <c r="E118" s="226">
        <v>30100</v>
      </c>
      <c r="F118" s="226">
        <v>31360</v>
      </c>
      <c r="G118" s="139">
        <v>0.041860465116279069</v>
      </c>
      <c r="H118" s="266" t="s">
        <v>1259</v>
      </c>
      <c r="I118" s="266"/>
      <c r="J118" s="8"/>
      <c r="L118" s="16"/>
    </row>
    <row r="119" spans="2:12">
      <c r="B119" s="7"/>
      <c r="C119" s="245" t="s">
        <v>598</v>
      </c>
      <c r="D119" s="145">
        <v>114</v>
      </c>
      <c r="E119" s="226">
        <v>2975</v>
      </c>
      <c r="F119" s="226">
        <v>3085</v>
      </c>
      <c r="G119" s="139">
        <v>0.036974789915966387</v>
      </c>
      <c r="H119" s="266" t="s">
        <v>1259</v>
      </c>
      <c r="I119" s="266"/>
      <c r="J119" s="8"/>
      <c r="L119" s="16"/>
    </row>
    <row r="120" spans="2:12">
      <c r="B120" s="7"/>
      <c r="C120" s="245" t="s">
        <v>429</v>
      </c>
      <c r="D120" s="145">
        <v>115</v>
      </c>
      <c r="E120" s="226">
        <v>895</v>
      </c>
      <c r="F120" s="226">
        <v>920</v>
      </c>
      <c r="G120" s="139">
        <v>0.027932960893854747</v>
      </c>
      <c r="H120" s="266" t="s">
        <v>1259</v>
      </c>
      <c r="I120" s="266"/>
      <c r="J120" s="8"/>
      <c r="L120" s="16"/>
    </row>
    <row r="121" spans="2:12">
      <c r="B121" s="7"/>
      <c r="C121" s="245" t="s">
        <v>658</v>
      </c>
      <c r="D121" s="145">
        <v>116</v>
      </c>
      <c r="E121" s="226">
        <v>19590</v>
      </c>
      <c r="F121" s="226">
        <v>20125</v>
      </c>
      <c r="G121" s="139">
        <v>0.027309851965288411</v>
      </c>
      <c r="H121" s="266" t="s">
        <v>1259</v>
      </c>
      <c r="I121" s="266"/>
      <c r="J121" s="8"/>
      <c r="L121" s="16"/>
    </row>
    <row r="122" spans="2:12">
      <c r="B122" s="7"/>
      <c r="C122" s="245" t="s">
        <v>423</v>
      </c>
      <c r="D122" s="145">
        <v>117</v>
      </c>
      <c r="E122" s="226">
        <v>2425</v>
      </c>
      <c r="F122" s="226">
        <v>2490</v>
      </c>
      <c r="G122" s="139">
        <v>0.026804123711340205</v>
      </c>
      <c r="H122" s="266" t="s">
        <v>1259</v>
      </c>
      <c r="I122" s="266"/>
      <c r="J122" s="8"/>
      <c r="L122" s="16"/>
    </row>
    <row r="123" spans="2:12">
      <c r="B123" s="7"/>
      <c r="C123" s="245" t="s">
        <v>179</v>
      </c>
      <c r="D123" s="145">
        <v>118</v>
      </c>
      <c r="E123" s="226">
        <v>25235</v>
      </c>
      <c r="F123" s="226">
        <v>25910</v>
      </c>
      <c r="G123" s="139">
        <v>0.026748563503071133</v>
      </c>
      <c r="H123" s="200" t="s">
        <v>1259</v>
      </c>
      <c r="I123" s="200">
        <v>22</v>
      </c>
      <c r="J123" s="8"/>
      <c r="L123" s="16"/>
    </row>
    <row r="124" spans="2:12">
      <c r="B124" s="7"/>
      <c r="C124" s="245" t="s">
        <v>382</v>
      </c>
      <c r="D124" s="145">
        <v>119</v>
      </c>
      <c r="E124" s="226">
        <v>11585</v>
      </c>
      <c r="F124" s="226">
        <v>11885</v>
      </c>
      <c r="G124" s="139">
        <v>0.025895554596460941</v>
      </c>
      <c r="H124" s="266" t="s">
        <v>1259</v>
      </c>
      <c r="I124" s="266"/>
      <c r="J124" s="8"/>
      <c r="L124" s="16"/>
    </row>
    <row r="125" spans="2:12">
      <c r="B125" s="7"/>
      <c r="C125" s="245" t="s">
        <v>420</v>
      </c>
      <c r="D125" s="145">
        <v>120</v>
      </c>
      <c r="E125" s="226">
        <v>1000</v>
      </c>
      <c r="F125" s="226">
        <v>1025</v>
      </c>
      <c r="G125" s="139">
        <v>0.025</v>
      </c>
      <c r="H125" s="266" t="s">
        <v>1259</v>
      </c>
      <c r="I125" s="266"/>
      <c r="J125" s="8"/>
      <c r="L125" s="16"/>
    </row>
    <row r="126" spans="2:12">
      <c r="B126" s="7"/>
      <c r="C126" s="245" t="s">
        <v>773</v>
      </c>
      <c r="D126" s="145">
        <v>121</v>
      </c>
      <c r="E126" s="226">
        <v>5150</v>
      </c>
      <c r="F126" s="226">
        <v>5265</v>
      </c>
      <c r="G126" s="139">
        <v>0.022330097087378639</v>
      </c>
      <c r="H126" s="266" t="s">
        <v>1259</v>
      </c>
      <c r="I126" s="266"/>
      <c r="J126" s="8"/>
      <c r="L126" s="16"/>
    </row>
    <row r="127" spans="2:12">
      <c r="B127" s="7"/>
      <c r="C127" s="245" t="s">
        <v>327</v>
      </c>
      <c r="D127" s="145">
        <v>122</v>
      </c>
      <c r="E127" s="226">
        <v>16145</v>
      </c>
      <c r="F127" s="226">
        <v>16500</v>
      </c>
      <c r="G127" s="139">
        <v>0.021988231650665841</v>
      </c>
      <c r="H127" s="266" t="s">
        <v>1259</v>
      </c>
      <c r="I127" s="266"/>
      <c r="J127" s="8"/>
      <c r="L127" s="16"/>
    </row>
    <row r="128" spans="2:12">
      <c r="B128" s="7"/>
      <c r="C128" s="245" t="s">
        <v>422</v>
      </c>
      <c r="D128" s="145">
        <v>123</v>
      </c>
      <c r="E128" s="226">
        <v>835</v>
      </c>
      <c r="F128" s="226">
        <v>850</v>
      </c>
      <c r="G128" s="139">
        <v>0.017964071856287425</v>
      </c>
      <c r="H128" s="266" t="s">
        <v>1259</v>
      </c>
      <c r="I128" s="266"/>
      <c r="J128" s="8"/>
      <c r="L128" s="16"/>
    </row>
    <row r="129" spans="2:12">
      <c r="B129" s="7"/>
      <c r="C129" s="245" t="s">
        <v>629</v>
      </c>
      <c r="D129" s="145">
        <v>124</v>
      </c>
      <c r="E129" s="226">
        <v>17640</v>
      </c>
      <c r="F129" s="226">
        <v>17955</v>
      </c>
      <c r="G129" s="139">
        <v>0.017857142857142856</v>
      </c>
      <c r="H129" s="266" t="s">
        <v>1259</v>
      </c>
      <c r="I129" s="266"/>
      <c r="J129" s="8"/>
      <c r="L129" s="16"/>
    </row>
    <row r="130" spans="2:12">
      <c r="B130" s="7"/>
      <c r="C130" s="245" t="s">
        <v>331</v>
      </c>
      <c r="D130" s="145">
        <v>125</v>
      </c>
      <c r="E130" s="226">
        <v>15670</v>
      </c>
      <c r="F130" s="226">
        <v>15900</v>
      </c>
      <c r="G130" s="139">
        <v>0.014677728142948309</v>
      </c>
      <c r="H130" s="266" t="s">
        <v>1259</v>
      </c>
      <c r="I130" s="266"/>
      <c r="J130" s="8"/>
      <c r="L130" s="16"/>
    </row>
    <row r="131" spans="2:12">
      <c r="B131" s="7"/>
      <c r="C131" s="245" t="s">
        <v>765</v>
      </c>
      <c r="D131" s="145">
        <v>126</v>
      </c>
      <c r="E131" s="226">
        <v>730</v>
      </c>
      <c r="F131" s="226">
        <v>740</v>
      </c>
      <c r="G131" s="139">
        <v>0.0136986301369863</v>
      </c>
      <c r="H131" s="266" t="s">
        <v>1259</v>
      </c>
      <c r="I131" s="266"/>
      <c r="J131" s="8"/>
      <c r="L131" s="16"/>
    </row>
    <row r="132" spans="2:12">
      <c r="B132" s="7"/>
      <c r="C132" s="245" t="s">
        <v>652</v>
      </c>
      <c r="D132" s="145">
        <v>127</v>
      </c>
      <c r="E132" s="226">
        <v>4615</v>
      </c>
      <c r="F132" s="226">
        <v>4665</v>
      </c>
      <c r="G132" s="139">
        <v>0.010834236186348862</v>
      </c>
      <c r="H132" s="266" t="s">
        <v>1259</v>
      </c>
      <c r="I132" s="266"/>
      <c r="J132" s="8"/>
      <c r="L132" s="16"/>
    </row>
    <row r="133" spans="2:12">
      <c r="B133" s="7"/>
      <c r="C133" s="245" t="s">
        <v>216</v>
      </c>
      <c r="D133" s="145">
        <v>128</v>
      </c>
      <c r="E133" s="226">
        <v>26050</v>
      </c>
      <c r="F133" s="226">
        <v>26325</v>
      </c>
      <c r="G133" s="139">
        <v>0.01055662188099808</v>
      </c>
      <c r="H133" s="266" t="s">
        <v>1259</v>
      </c>
      <c r="I133" s="266">
        <v>23</v>
      </c>
      <c r="J133" s="8"/>
      <c r="L133" s="16"/>
    </row>
    <row r="134" spans="2:12">
      <c r="B134" s="7"/>
      <c r="C134" s="245" t="s">
        <v>665</v>
      </c>
      <c r="D134" s="145">
        <v>129</v>
      </c>
      <c r="E134" s="226">
        <v>1020</v>
      </c>
      <c r="F134" s="226">
        <v>1030</v>
      </c>
      <c r="G134" s="139">
        <v>0.00980392156862745</v>
      </c>
      <c r="H134" s="266" t="s">
        <v>1259</v>
      </c>
      <c r="I134" s="266"/>
      <c r="J134" s="8"/>
      <c r="L134" s="16"/>
    </row>
    <row r="135" spans="2:12">
      <c r="B135" s="7"/>
      <c r="C135" s="245" t="s">
        <v>624</v>
      </c>
      <c r="D135" s="145">
        <v>130</v>
      </c>
      <c r="E135" s="226">
        <v>2315</v>
      </c>
      <c r="F135" s="226">
        <v>2335</v>
      </c>
      <c r="G135" s="139">
        <v>0.0086393088552915772</v>
      </c>
      <c r="H135" s="266" t="s">
        <v>1259</v>
      </c>
      <c r="I135" s="266"/>
      <c r="J135" s="8"/>
      <c r="L135" s="16"/>
    </row>
    <row r="136" spans="2:12">
      <c r="B136" s="7"/>
      <c r="C136" s="245" t="s">
        <v>937</v>
      </c>
      <c r="D136" s="145">
        <v>131</v>
      </c>
      <c r="E136" s="226">
        <v>725</v>
      </c>
      <c r="F136" s="226">
        <v>725</v>
      </c>
      <c r="G136" s="139">
        <v>0</v>
      </c>
      <c r="H136" s="266" t="s">
        <v>1259</v>
      </c>
      <c r="I136" s="266"/>
      <c r="J136" s="8"/>
      <c r="L136" s="16"/>
    </row>
    <row r="137" spans="2:12">
      <c r="B137" s="7"/>
      <c r="C137" s="245" t="s">
        <v>325</v>
      </c>
      <c r="D137" s="145">
        <v>132</v>
      </c>
      <c r="E137" s="226">
        <v>26540</v>
      </c>
      <c r="F137" s="226">
        <v>26440</v>
      </c>
      <c r="G137" s="139">
        <v>-0.0037678975131876413</v>
      </c>
      <c r="H137" s="266" t="s">
        <v>1259</v>
      </c>
      <c r="I137" s="266"/>
      <c r="J137" s="8"/>
      <c r="L137" s="16"/>
    </row>
    <row r="138" spans="2:12">
      <c r="B138" s="7"/>
      <c r="C138" s="245" t="s">
        <v>219</v>
      </c>
      <c r="D138" s="145">
        <v>133</v>
      </c>
      <c r="E138" s="226">
        <v>23435</v>
      </c>
      <c r="F138" s="226">
        <v>23240</v>
      </c>
      <c r="G138" s="139">
        <v>-0.0083208875613398764</v>
      </c>
      <c r="H138" s="266">
        <v>7</v>
      </c>
      <c r="I138" s="266">
        <v>24</v>
      </c>
      <c r="J138" s="8"/>
      <c r="L138" s="16"/>
    </row>
    <row r="139" spans="2:12">
      <c r="B139" s="7"/>
      <c r="C139" s="245" t="s">
        <v>425</v>
      </c>
      <c r="D139" s="145">
        <v>134</v>
      </c>
      <c r="E139" s="226">
        <v>1155</v>
      </c>
      <c r="F139" s="226">
        <v>1145</v>
      </c>
      <c r="G139" s="139">
        <v>-0.008658008658008658</v>
      </c>
      <c r="H139" s="266" t="s">
        <v>1259</v>
      </c>
      <c r="I139" s="266"/>
      <c r="J139" s="8"/>
      <c r="L139" s="16"/>
    </row>
    <row r="140" spans="2:12">
      <c r="B140" s="7"/>
      <c r="C140" s="245" t="s">
        <v>401</v>
      </c>
      <c r="D140" s="145">
        <v>135</v>
      </c>
      <c r="E140" s="226">
        <v>6955</v>
      </c>
      <c r="F140" s="226">
        <v>6880</v>
      </c>
      <c r="G140" s="139">
        <v>-0.010783608914450037</v>
      </c>
      <c r="H140" s="266" t="s">
        <v>1259</v>
      </c>
      <c r="I140" s="266"/>
      <c r="J140" s="8"/>
      <c r="L140" s="16"/>
    </row>
    <row r="141" spans="2:12">
      <c r="B141" s="7"/>
      <c r="C141" s="245" t="s">
        <v>610</v>
      </c>
      <c r="D141" s="145">
        <v>136</v>
      </c>
      <c r="E141" s="226">
        <v>1140</v>
      </c>
      <c r="F141" s="226">
        <v>1120</v>
      </c>
      <c r="G141" s="139">
        <v>-0.017543859649122806</v>
      </c>
      <c r="H141" s="266" t="s">
        <v>1259</v>
      </c>
      <c r="I141" s="266"/>
      <c r="J141" s="8"/>
      <c r="L141" s="16"/>
    </row>
    <row r="142" spans="2:12">
      <c r="B142" s="7"/>
      <c r="C142" s="245" t="s">
        <v>601</v>
      </c>
      <c r="D142" s="145">
        <v>137</v>
      </c>
      <c r="E142" s="226">
        <v>2100</v>
      </c>
      <c r="F142" s="226">
        <v>2050</v>
      </c>
      <c r="G142" s="139">
        <v>-0.023809523809523808</v>
      </c>
      <c r="H142" s="266" t="s">
        <v>1259</v>
      </c>
      <c r="I142" s="266"/>
      <c r="J142" s="8"/>
      <c r="L142" s="16"/>
    </row>
    <row r="143" spans="2:12">
      <c r="B143" s="7"/>
      <c r="C143" s="245" t="s">
        <v>374</v>
      </c>
      <c r="D143" s="145">
        <v>138</v>
      </c>
      <c r="E143" s="226">
        <v>15645</v>
      </c>
      <c r="F143" s="226">
        <v>15260</v>
      </c>
      <c r="G143" s="139">
        <v>-0.024608501118568233</v>
      </c>
      <c r="H143" s="266" t="s">
        <v>1259</v>
      </c>
      <c r="I143" s="266"/>
      <c r="J143" s="8"/>
      <c r="L143" s="16"/>
    </row>
    <row r="144" spans="2:12">
      <c r="B144" s="7"/>
      <c r="C144" s="245" t="s">
        <v>971</v>
      </c>
      <c r="D144" s="145">
        <v>139</v>
      </c>
      <c r="E144" s="226">
        <v>2515</v>
      </c>
      <c r="F144" s="226">
        <v>2450</v>
      </c>
      <c r="G144" s="139">
        <v>-0.02584493041749503</v>
      </c>
      <c r="H144" s="266" t="s">
        <v>1259</v>
      </c>
      <c r="I144" s="266"/>
      <c r="J144" s="8"/>
      <c r="L144" s="16"/>
    </row>
    <row r="145" spans="2:12">
      <c r="B145" s="7"/>
      <c r="C145" s="245" t="s">
        <v>352</v>
      </c>
      <c r="D145" s="145">
        <v>140</v>
      </c>
      <c r="E145" s="226">
        <v>14820</v>
      </c>
      <c r="F145" s="226">
        <v>14400</v>
      </c>
      <c r="G145" s="139">
        <v>-0.028340080971659919</v>
      </c>
      <c r="H145" s="266" t="s">
        <v>1259</v>
      </c>
      <c r="I145" s="266"/>
      <c r="J145" s="8"/>
      <c r="L145" s="16"/>
    </row>
    <row r="146" spans="2:12">
      <c r="B146" s="7"/>
      <c r="C146" s="245" t="s">
        <v>396</v>
      </c>
      <c r="D146" s="145">
        <v>141</v>
      </c>
      <c r="E146" s="226">
        <v>11660</v>
      </c>
      <c r="F146" s="226">
        <v>11305</v>
      </c>
      <c r="G146" s="139">
        <v>-0.030445969125214408</v>
      </c>
      <c r="H146" s="266" t="s">
        <v>1259</v>
      </c>
      <c r="I146" s="266"/>
      <c r="J146" s="8"/>
      <c r="L146" s="16"/>
    </row>
    <row r="147" spans="2:12">
      <c r="B147" s="7"/>
      <c r="C147" s="245" t="s">
        <v>322</v>
      </c>
      <c r="D147" s="145">
        <v>142</v>
      </c>
      <c r="E147" s="226">
        <v>15705</v>
      </c>
      <c r="F147" s="226">
        <v>15085</v>
      </c>
      <c r="G147" s="139">
        <v>-0.039477873288761539</v>
      </c>
      <c r="H147" s="266" t="s">
        <v>1259</v>
      </c>
      <c r="I147" s="266"/>
      <c r="J147" s="8"/>
      <c r="L147" s="16"/>
    </row>
    <row r="148" spans="2:12">
      <c r="B148" s="7"/>
      <c r="C148" s="245" t="s">
        <v>397</v>
      </c>
      <c r="D148" s="145">
        <v>143</v>
      </c>
      <c r="E148" s="226">
        <v>10605</v>
      </c>
      <c r="F148" s="226">
        <v>10170</v>
      </c>
      <c r="G148" s="139">
        <v>-0.041018387553041019</v>
      </c>
      <c r="H148" s="266" t="s">
        <v>1259</v>
      </c>
      <c r="I148" s="266"/>
      <c r="J148" s="8"/>
      <c r="L148" s="16"/>
    </row>
    <row r="149" spans="2:12">
      <c r="B149" s="7"/>
      <c r="C149" s="245" t="s">
        <v>360</v>
      </c>
      <c r="D149" s="145">
        <v>144</v>
      </c>
      <c r="E149" s="226">
        <v>15500</v>
      </c>
      <c r="F149" s="226">
        <v>14860</v>
      </c>
      <c r="G149" s="139">
        <v>-0.041290322580645161</v>
      </c>
      <c r="H149" s="266" t="s">
        <v>1259</v>
      </c>
      <c r="I149" s="266"/>
      <c r="J149" s="8"/>
      <c r="L149" s="16"/>
    </row>
    <row r="150" spans="2:12">
      <c r="B150" s="7"/>
      <c r="C150" s="245" t="s">
        <v>419</v>
      </c>
      <c r="D150" s="145">
        <v>145</v>
      </c>
      <c r="E150" s="226">
        <v>825</v>
      </c>
      <c r="F150" s="226">
        <v>780</v>
      </c>
      <c r="G150" s="139">
        <v>-0.054545454545454543</v>
      </c>
      <c r="H150" s="266" t="s">
        <v>1259</v>
      </c>
      <c r="I150" s="266"/>
      <c r="J150" s="8"/>
      <c r="L150" s="16"/>
    </row>
    <row r="151" spans="2:12">
      <c r="B151" s="7"/>
      <c r="C151" s="245" t="s">
        <v>333</v>
      </c>
      <c r="D151" s="145">
        <v>146</v>
      </c>
      <c r="E151" s="226">
        <v>15090</v>
      </c>
      <c r="F151" s="226">
        <v>14260</v>
      </c>
      <c r="G151" s="139">
        <v>-0.055003313452617629</v>
      </c>
      <c r="H151" s="200" t="s">
        <v>1259</v>
      </c>
      <c r="I151" s="200"/>
      <c r="J151" s="8"/>
      <c r="L151" s="16"/>
    </row>
    <row r="152" spans="2:12">
      <c r="B152" s="7"/>
      <c r="C152" s="245" t="s">
        <v>950</v>
      </c>
      <c r="D152" s="145">
        <v>147</v>
      </c>
      <c r="E152" s="226">
        <v>9315</v>
      </c>
      <c r="F152" s="226">
        <v>8735</v>
      </c>
      <c r="G152" s="139">
        <v>-0.062265163714439076</v>
      </c>
      <c r="H152" s="266" t="s">
        <v>1259</v>
      </c>
      <c r="I152" s="266"/>
      <c r="J152" s="8"/>
      <c r="L152" s="16"/>
    </row>
    <row r="153" spans="2:12">
      <c r="B153" s="7"/>
      <c r="C153" s="245" t="s">
        <v>596</v>
      </c>
      <c r="D153" s="145">
        <v>148</v>
      </c>
      <c r="E153" s="226">
        <v>1425</v>
      </c>
      <c r="F153" s="226">
        <v>1335</v>
      </c>
      <c r="G153" s="139">
        <v>-0.063157894736842107</v>
      </c>
      <c r="H153" s="266" t="s">
        <v>1259</v>
      </c>
      <c r="I153" s="266"/>
      <c r="J153" s="8"/>
      <c r="L153" s="16"/>
    </row>
    <row r="154" spans="2:12">
      <c r="B154" s="7"/>
      <c r="C154" s="245" t="s">
        <v>390</v>
      </c>
      <c r="D154" s="145">
        <v>149</v>
      </c>
      <c r="E154" s="226">
        <v>8155</v>
      </c>
      <c r="F154" s="226">
        <v>7610</v>
      </c>
      <c r="G154" s="139">
        <v>-0.0668301655426119</v>
      </c>
      <c r="H154" s="266" t="s">
        <v>1259</v>
      </c>
      <c r="I154" s="266"/>
      <c r="J154" s="8"/>
      <c r="L154" s="16"/>
    </row>
    <row r="155" spans="2:12">
      <c r="B155" s="7"/>
      <c r="C155" s="245" t="s">
        <v>345</v>
      </c>
      <c r="D155" s="145">
        <v>150</v>
      </c>
      <c r="E155" s="226">
        <v>16115</v>
      </c>
      <c r="F155" s="226">
        <v>15005</v>
      </c>
      <c r="G155" s="139">
        <v>-0.068879925535215644</v>
      </c>
      <c r="H155" s="266" t="s">
        <v>1259</v>
      </c>
      <c r="I155" s="266"/>
      <c r="J155" s="8"/>
      <c r="L155" s="16"/>
    </row>
    <row r="156" spans="2:12">
      <c r="B156" s="7"/>
      <c r="C156" s="245" t="s">
        <v>395</v>
      </c>
      <c r="D156" s="145">
        <v>151</v>
      </c>
      <c r="E156" s="226">
        <v>8960</v>
      </c>
      <c r="F156" s="226">
        <v>8320</v>
      </c>
      <c r="G156" s="139">
        <v>-0.071428571428571425</v>
      </c>
      <c r="H156" s="266" t="s">
        <v>1259</v>
      </c>
      <c r="I156" s="266"/>
      <c r="J156" s="8"/>
      <c r="L156" s="16"/>
    </row>
    <row r="157" spans="2:12">
      <c r="B157" s="7"/>
      <c r="C157" s="245" t="s">
        <v>936</v>
      </c>
      <c r="D157" s="145">
        <v>152</v>
      </c>
      <c r="E157" s="226">
        <v>415</v>
      </c>
      <c r="F157" s="226">
        <v>385</v>
      </c>
      <c r="G157" s="139">
        <v>-0.072289156626506021</v>
      </c>
      <c r="H157" s="266" t="s">
        <v>1259</v>
      </c>
      <c r="I157" s="266"/>
      <c r="J157" s="8"/>
      <c r="L157" s="16"/>
    </row>
    <row r="158" spans="2:12">
      <c r="B158" s="7"/>
      <c r="C158" s="245" t="s">
        <v>348</v>
      </c>
      <c r="D158" s="145">
        <v>153</v>
      </c>
      <c r="E158" s="226">
        <v>14000</v>
      </c>
      <c r="F158" s="226">
        <v>12925</v>
      </c>
      <c r="G158" s="139">
        <v>-0.07678571428571429</v>
      </c>
      <c r="H158" s="266" t="s">
        <v>1259</v>
      </c>
      <c r="I158" s="266"/>
      <c r="J158" s="8"/>
      <c r="L158" s="16"/>
    </row>
    <row r="159" spans="2:12">
      <c r="B159" s="7"/>
      <c r="C159" s="245" t="s">
        <v>398</v>
      </c>
      <c r="D159" s="145">
        <v>154</v>
      </c>
      <c r="E159" s="226">
        <v>7530</v>
      </c>
      <c r="F159" s="226">
        <v>6900</v>
      </c>
      <c r="G159" s="139">
        <v>-0.083665338645418322</v>
      </c>
      <c r="H159" s="266" t="s">
        <v>1259</v>
      </c>
      <c r="I159" s="266"/>
      <c r="J159" s="8"/>
      <c r="L159" s="16"/>
    </row>
    <row r="160" spans="2:12">
      <c r="B160" s="7"/>
      <c r="C160" s="245" t="s">
        <v>377</v>
      </c>
      <c r="D160" s="145">
        <v>155</v>
      </c>
      <c r="E160" s="226">
        <v>6800</v>
      </c>
      <c r="F160" s="226">
        <v>6130</v>
      </c>
      <c r="G160" s="139">
        <v>-0.098529411764705879</v>
      </c>
      <c r="H160" s="266" t="s">
        <v>1259</v>
      </c>
      <c r="I160" s="266"/>
      <c r="J160" s="8"/>
      <c r="L160" s="16"/>
    </row>
    <row r="161" spans="2:12">
      <c r="B161" s="7"/>
      <c r="C161" s="245" t="s">
        <v>369</v>
      </c>
      <c r="D161" s="145">
        <v>156</v>
      </c>
      <c r="E161" s="226">
        <v>9630</v>
      </c>
      <c r="F161" s="226">
        <v>8650</v>
      </c>
      <c r="G161" s="139">
        <v>-0.10176531671858775</v>
      </c>
      <c r="H161" s="266" t="s">
        <v>1259</v>
      </c>
      <c r="I161" s="266"/>
      <c r="J161" s="8"/>
      <c r="L161" s="16"/>
    </row>
    <row r="162" spans="2:12">
      <c r="B162" s="7"/>
      <c r="C162" s="245" t="s">
        <v>477</v>
      </c>
      <c r="D162" s="145">
        <v>157</v>
      </c>
      <c r="E162" s="226">
        <v>18060</v>
      </c>
      <c r="F162" s="226">
        <v>16155</v>
      </c>
      <c r="G162" s="139">
        <v>-0.10548172757475083</v>
      </c>
      <c r="H162" s="266" t="s">
        <v>1259</v>
      </c>
      <c r="I162" s="266"/>
      <c r="J162" s="8"/>
      <c r="L162" s="16"/>
    </row>
    <row r="163" spans="2:12">
      <c r="B163" s="7"/>
      <c r="C163" s="245" t="s">
        <v>367</v>
      </c>
      <c r="D163" s="145">
        <v>158</v>
      </c>
      <c r="E163" s="226">
        <v>15780</v>
      </c>
      <c r="F163" s="226">
        <v>14090</v>
      </c>
      <c r="G163" s="139">
        <v>-0.10709759188846642</v>
      </c>
      <c r="H163" s="266" t="s">
        <v>1259</v>
      </c>
      <c r="I163" s="266"/>
      <c r="J163" s="8"/>
      <c r="L163" s="16"/>
    </row>
    <row r="164" spans="2:12">
      <c r="B164" s="7"/>
      <c r="C164" s="245" t="s">
        <v>511</v>
      </c>
      <c r="D164" s="145">
        <v>159</v>
      </c>
      <c r="E164" s="226">
        <v>9060</v>
      </c>
      <c r="F164" s="226">
        <v>7985</v>
      </c>
      <c r="G164" s="139">
        <v>-0.11865342163355408</v>
      </c>
      <c r="H164" s="266" t="s">
        <v>1259</v>
      </c>
      <c r="I164" s="266"/>
      <c r="J164" s="8"/>
      <c r="L164" s="16"/>
    </row>
    <row r="165" spans="2:12">
      <c r="B165" s="7"/>
      <c r="C165" s="245" t="s">
        <v>343</v>
      </c>
      <c r="D165" s="145">
        <v>160</v>
      </c>
      <c r="E165" s="226">
        <v>18410</v>
      </c>
      <c r="F165" s="226">
        <v>16210</v>
      </c>
      <c r="G165" s="139">
        <v>-0.11950027159152635</v>
      </c>
      <c r="H165" s="266" t="s">
        <v>1259</v>
      </c>
      <c r="I165" s="266"/>
      <c r="J165" s="8"/>
      <c r="L165" s="16"/>
    </row>
    <row r="166" spans="2:12">
      <c r="B166" s="7"/>
      <c r="C166" s="245" t="s">
        <v>428</v>
      </c>
      <c r="D166" s="145">
        <v>161</v>
      </c>
      <c r="E166" s="226">
        <v>1295</v>
      </c>
      <c r="F166" s="226">
        <v>1115</v>
      </c>
      <c r="G166" s="139">
        <v>-0.138996138996139</v>
      </c>
      <c r="H166" s="266" t="s">
        <v>1259</v>
      </c>
      <c r="I166" s="266"/>
      <c r="J166" s="8"/>
      <c r="L166" s="16"/>
    </row>
    <row r="167" spans="2:12">
      <c r="B167" s="7"/>
      <c r="C167" s="245" t="s">
        <v>351</v>
      </c>
      <c r="D167" s="145">
        <v>162</v>
      </c>
      <c r="E167" s="226">
        <v>17690</v>
      </c>
      <c r="F167" s="226">
        <v>15000</v>
      </c>
      <c r="G167" s="139">
        <v>-0.1520633126059921</v>
      </c>
      <c r="H167" s="266" t="s">
        <v>1259</v>
      </c>
      <c r="I167" s="266"/>
      <c r="J167" s="8"/>
      <c r="L167" s="16"/>
    </row>
    <row r="168" spans="2:12">
      <c r="B168" s="7"/>
      <c r="C168" s="245" t="s">
        <v>426</v>
      </c>
      <c r="D168" s="145">
        <v>163</v>
      </c>
      <c r="E168" s="226">
        <v>1300</v>
      </c>
      <c r="F168" s="226">
        <v>1040</v>
      </c>
      <c r="G168" s="139">
        <v>-0.2</v>
      </c>
      <c r="H168" s="266" t="s">
        <v>1259</v>
      </c>
      <c r="I168" s="266"/>
      <c r="J168" s="8"/>
      <c r="L168" s="16"/>
    </row>
    <row r="169" spans="2:12">
      <c r="B169" s="7"/>
      <c r="C169" s="245" t="s">
        <v>1444</v>
      </c>
      <c r="D169" s="145">
        <v>164</v>
      </c>
      <c r="E169" s="226">
        <v>1305</v>
      </c>
      <c r="F169" s="226">
        <v>955</v>
      </c>
      <c r="G169" s="139">
        <v>-0.26819923371647508</v>
      </c>
      <c r="H169" s="266" t="s">
        <v>1259</v>
      </c>
      <c r="I169" s="266"/>
      <c r="J169" s="8"/>
      <c r="L169" s="16"/>
    </row>
    <row r="170" spans="2:12">
      <c r="B170" s="7"/>
      <c r="C170" s="245" t="s">
        <v>651</v>
      </c>
      <c r="D170" s="145">
        <v>165</v>
      </c>
      <c r="E170" s="226">
        <v>255</v>
      </c>
      <c r="F170" s="226">
        <v>165</v>
      </c>
      <c r="G170" s="139">
        <v>-0.35294117647058826</v>
      </c>
      <c r="H170" s="266" t="s">
        <v>1259</v>
      </c>
      <c r="I170" s="266"/>
      <c r="J170" s="8"/>
      <c r="L170" s="16"/>
    </row>
    <row r="171" spans="2:12">
      <c r="B171" s="7"/>
      <c r="C171" s="245" t="s">
        <v>938</v>
      </c>
      <c r="D171" s="145">
        <v>166</v>
      </c>
      <c r="E171" s="226">
        <v>25</v>
      </c>
      <c r="F171" s="226">
        <v>10</v>
      </c>
      <c r="G171" s="139">
        <v>-0.6</v>
      </c>
      <c r="H171" s="266" t="s">
        <v>1259</v>
      </c>
      <c r="I171" s="266"/>
      <c r="J171" s="8"/>
      <c r="L171" s="16"/>
    </row>
    <row r="172" spans="2:12">
      <c r="B172" s="7"/>
      <c r="C172" s="245" t="s">
        <v>432</v>
      </c>
      <c r="D172" s="145" t="s">
        <v>1367</v>
      </c>
      <c r="E172" s="226">
        <v>45</v>
      </c>
      <c r="F172" s="226"/>
      <c r="G172" s="139">
        <v>-1</v>
      </c>
      <c r="H172" s="266" t="s">
        <v>1259</v>
      </c>
      <c r="I172" s="266"/>
      <c r="J172" s="8"/>
      <c r="L172" s="16"/>
    </row>
    <row r="173" spans="2:12">
      <c r="B173" s="7"/>
      <c r="C173" s="245" t="s">
        <v>421</v>
      </c>
      <c r="D173" s="145" t="s">
        <v>1367</v>
      </c>
      <c r="E173" s="226">
        <v>5</v>
      </c>
      <c r="F173" s="226"/>
      <c r="G173" s="139">
        <v>-1</v>
      </c>
      <c r="H173" s="266" t="s">
        <v>1259</v>
      </c>
      <c r="I173" s="266"/>
      <c r="J173" s="8"/>
      <c r="L173" s="16"/>
    </row>
    <row r="174" spans="2:10">
      <c r="B174" s="7"/>
      <c r="C174" s="312"/>
      <c r="D174" s="274"/>
      <c r="E174" s="603"/>
      <c r="F174" s="603"/>
      <c r="G174" s="604"/>
      <c r="H174" s="172"/>
      <c r="I174" s="172"/>
      <c r="J174" s="8"/>
    </row>
    <row r="175" spans="2:10" s="141" customFormat="1">
      <c r="B175" s="216"/>
      <c r="C175" s="209" t="s">
        <v>551</v>
      </c>
      <c r="D175" s="185"/>
      <c r="E175" s="185"/>
      <c r="F175" s="185"/>
      <c r="G175" s="185"/>
      <c r="H175" s="255"/>
      <c r="I175" s="255"/>
      <c r="J175" s="214"/>
    </row>
    <row r="176" spans="2:10" s="141" customFormat="1">
      <c r="B176" s="216"/>
      <c r="C176" s="220" t="s">
        <v>1468</v>
      </c>
      <c r="D176" s="185"/>
      <c r="E176" s="185"/>
      <c r="F176" s="185"/>
      <c r="G176" s="185"/>
      <c r="H176" s="255"/>
      <c r="I176" s="255"/>
      <c r="J176" s="214"/>
    </row>
    <row r="177" spans="2:10" s="141" customFormat="1">
      <c r="B177" s="216"/>
      <c r="C177" s="220" t="s">
        <v>1469</v>
      </c>
      <c r="D177" s="185"/>
      <c r="E177" s="185"/>
      <c r="F177" s="185"/>
      <c r="G177" s="185"/>
      <c r="H177" s="255"/>
      <c r="I177" s="255"/>
      <c r="J177" s="214"/>
    </row>
    <row r="178" spans="2:10" s="141" customFormat="1" ht="17.25" thickBot="1">
      <c r="B178" s="252"/>
      <c r="C178" s="221" t="s">
        <v>1449</v>
      </c>
      <c r="D178" s="219"/>
      <c r="E178" s="219"/>
      <c r="F178" s="219"/>
      <c r="G178" s="219"/>
      <c r="H178" s="272"/>
      <c r="I178" s="272"/>
      <c r="J178" s="215"/>
    </row>
    <row r="180" spans="3:9">
      <c r="C180" s="77" t="s">
        <v>558</v>
      </c>
      <c r="D180" s="128"/>
      <c r="E180" s="128"/>
      <c r="F180" s="128"/>
      <c r="G180" s="127"/>
      <c r="H180" s="129"/>
      <c r="I180" s="129"/>
    </row>
    <row r="181" spans="3:6">
      <c r="C181" s="42" t="s">
        <v>562</v>
      </c>
      <c r="D181" s="44"/>
      <c r="E181" s="44"/>
      <c r="F181" s="44"/>
    </row>
    <row r="182" spans="3:6">
      <c r="C182" s="42" t="s">
        <v>563</v>
      </c>
      <c r="D182" s="44"/>
      <c r="E182" s="44"/>
      <c r="F182" s="44"/>
    </row>
    <row r="183" spans="3:6">
      <c r="C183" s="83"/>
      <c r="D183" s="44"/>
      <c r="E183" s="44"/>
      <c r="F183" s="44"/>
    </row>
    <row r="184" spans="3:6">
      <c r="C184" s="83" t="s">
        <v>87</v>
      </c>
      <c r="D184" s="44"/>
      <c r="E184" s="44"/>
      <c r="F184" s="44"/>
    </row>
    <row r="185" spans="3:6">
      <c r="C185" s="83" t="s">
        <v>88</v>
      </c>
      <c r="D185" s="44"/>
      <c r="E185" s="44"/>
      <c r="F185" s="44"/>
    </row>
    <row r="186" spans="3:6">
      <c r="C186" s="83" t="s">
        <v>559</v>
      </c>
      <c r="D186" s="44"/>
      <c r="E186" s="44"/>
      <c r="F186" s="44"/>
    </row>
    <row r="187" spans="3:6">
      <c r="C187" s="42"/>
      <c r="D187" s="44"/>
      <c r="E187" s="44"/>
      <c r="F187" s="44"/>
    </row>
    <row r="188" spans="3:6">
      <c r="C188" s="42" t="s">
        <v>564</v>
      </c>
      <c r="D188" s="44"/>
      <c r="E188" s="44"/>
      <c r="F188" s="44"/>
    </row>
    <row r="189" spans="3:6">
      <c r="C189" s="42" t="s">
        <v>565</v>
      </c>
      <c r="D189" s="44"/>
      <c r="E189" s="44"/>
      <c r="F189" s="44"/>
    </row>
    <row r="190" spans="3:6">
      <c r="C190" s="42"/>
      <c r="D190" s="44"/>
      <c r="E190" s="44"/>
      <c r="F190" s="44"/>
    </row>
    <row r="191" spans="3:6">
      <c r="C191" s="77" t="s">
        <v>560</v>
      </c>
      <c r="D191" s="128"/>
      <c r="E191" s="128"/>
      <c r="F191" s="128"/>
    </row>
    <row r="192" spans="3:6">
      <c r="C192" s="77" t="s">
        <v>566</v>
      </c>
      <c r="D192" s="128"/>
      <c r="E192" s="128"/>
      <c r="F192" s="128"/>
    </row>
    <row r="193" spans="3:6">
      <c r="C193" s="42" t="s">
        <v>568</v>
      </c>
      <c r="D193" s="128"/>
      <c r="E193" s="128"/>
      <c r="F193" s="128"/>
    </row>
    <row r="194" spans="3:6" ht="49.5">
      <c r="C194" s="82" t="s">
        <v>567</v>
      </c>
      <c r="D194" s="44"/>
      <c r="E194" s="44"/>
      <c r="F194" s="44"/>
    </row>
    <row r="195" spans="3:3">
      <c r="C195" s="27"/>
    </row>
    <row r="212" customHeight="1"/>
    <row r="220" customHeight="1"/>
    <row r="222" customHeight="1"/>
    <row r="224" customHeight="1"/>
    <row r="226" customHeight="1"/>
    <row r="229" customHeight="1"/>
    <row r="230" customHeight="1"/>
    <row r="232" customHeight="1"/>
    <row r="233" customHeight="1"/>
    <row r="235" customHeight="1"/>
    <row r="237" customHeight="1"/>
    <row r="239" customHeight="1"/>
    <row r="241" customHeight="1"/>
    <row r="243" customHeight="1"/>
    <row r="245" customHeight="1"/>
    <row r="247" customHeight="1"/>
    <row r="249" customHeight="1"/>
    <row r="251" customHeight="1"/>
    <row r="253" customHeight="1"/>
    <row r="255" customHeight="1"/>
    <row r="257" customHeight="1"/>
    <row r="259" customHeight="1"/>
    <row r="261" customHeight="1"/>
    <row r="262" customHeight="1"/>
    <row r="264" customHeight="1"/>
    <row r="265" customHeight="1"/>
    <row r="267" customHeight="1"/>
    <row r="268" customHeight="1"/>
    <row r="269" customHeight="1"/>
    <row r="272" customHeight="1"/>
    <row r="274" customHeight="1"/>
    <row r="277" customHeight="1"/>
    <row r="279" customHeight="1"/>
    <row r="281" customHeight="1"/>
  </sheetData>
  <hyperlinks>
    <hyperlink ref="C4" location="Contents!A1" display="Click here to return to contents"/>
  </hyperlinks>
  <pageMargins left="0.7" right="0.7" top="0.75" bottom="0.75" header="0.3" footer="0.3"/>
  <pageSetup paperSize="9" orientation="portrait" horizontalDpi="300" verticalDpi="300"/>
  <headerFooter scaleWithDoc="1" alignWithMargins="0" differentFirst="0" differentOddEven="0"/>
  <extLst/>
</worksheet>
</file>

<file path=xl/worksheets/sheet4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3">
    <tabColor theme="9" tint="0.79998168889431442"/>
  </sheetPr>
  <dimension ref="A1:H282"/>
  <sheetViews>
    <sheetView topLeftCell="A1" view="normal" workbookViewId="0">
      <pane ySplit="5" topLeftCell="A111" activePane="bottomLeft" state="frozen"/>
      <selection pane="bottomLeft" activeCell="C130" sqref="C130"/>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5" width="17.41796875" style="2" customWidth="1"/>
    <col min="6" max="7" width="18.27734375" style="51" customWidth="1"/>
    <col min="8" max="8" width="2.7109375" style="1" customWidth="1"/>
    <col min="9" max="16384" width="9.27734375" style="1" customWidth="1"/>
  </cols>
  <sheetData>
    <row r="1" spans="4:4" ht="15" customHeight="1" thickBot="1">
      <c r="D1" s="66"/>
    </row>
    <row r="2" spans="2:8">
      <c r="B2" s="4"/>
      <c r="C2" s="5"/>
      <c r="D2" s="11"/>
      <c r="E2" s="11"/>
      <c r="F2" s="85"/>
      <c r="G2" s="85"/>
      <c r="H2" s="6"/>
    </row>
    <row r="3" spans="2:8">
      <c r="B3" s="7"/>
      <c r="C3" s="13" t="s">
        <v>1477</v>
      </c>
      <c r="H3" s="8"/>
    </row>
    <row r="4" spans="2:8" ht="26.25">
      <c r="B4" s="7"/>
      <c r="C4" s="376" t="s">
        <v>772</v>
      </c>
      <c r="E4" s="95" t="s">
        <v>605</v>
      </c>
      <c r="H4" s="8"/>
    </row>
    <row r="5" spans="2:8" ht="49.5">
      <c r="B5" s="7"/>
      <c r="C5" s="17" t="s">
        <v>222</v>
      </c>
      <c r="D5" s="273" t="s">
        <v>1475</v>
      </c>
      <c r="E5" s="273" t="s">
        <v>1476</v>
      </c>
      <c r="F5" s="820" t="s">
        <v>1461</v>
      </c>
      <c r="G5" s="86" t="s">
        <v>1582</v>
      </c>
      <c r="H5" s="8"/>
    </row>
    <row r="6" spans="2:8">
      <c r="B6" s="7"/>
      <c r="C6" s="18" t="s">
        <v>321</v>
      </c>
      <c r="D6" s="283">
        <v>1</v>
      </c>
      <c r="E6" s="529">
        <v>83185</v>
      </c>
      <c r="F6" s="86" t="s">
        <v>1259</v>
      </c>
      <c r="G6" s="86"/>
      <c r="H6" s="8"/>
    </row>
    <row r="7" spans="2:8">
      <c r="B7" s="7"/>
      <c r="C7" s="18" t="s">
        <v>174</v>
      </c>
      <c r="D7" s="283">
        <v>2</v>
      </c>
      <c r="E7" s="530">
        <v>42860</v>
      </c>
      <c r="F7" s="660"/>
      <c r="G7" s="660">
        <v>1</v>
      </c>
      <c r="H7" s="8"/>
    </row>
    <row r="8" spans="2:8">
      <c r="B8" s="7"/>
      <c r="C8" s="18" t="s">
        <v>237</v>
      </c>
      <c r="D8" s="145">
        <v>3</v>
      </c>
      <c r="E8" s="530">
        <v>42130</v>
      </c>
      <c r="F8" s="443">
        <v>1</v>
      </c>
      <c r="G8" s="443">
        <v>2</v>
      </c>
      <c r="H8" s="8"/>
    </row>
    <row r="9" spans="2:8">
      <c r="B9" s="7"/>
      <c r="C9" s="245" t="s">
        <v>175</v>
      </c>
      <c r="D9" s="145">
        <v>4</v>
      </c>
      <c r="E9" s="531">
        <v>37100</v>
      </c>
      <c r="F9" s="266"/>
      <c r="G9" s="266">
        <v>3</v>
      </c>
      <c r="H9" s="8"/>
    </row>
    <row r="10" spans="2:8">
      <c r="B10" s="7"/>
      <c r="C10" s="245" t="s">
        <v>338</v>
      </c>
      <c r="D10" s="145">
        <v>5</v>
      </c>
      <c r="E10" s="531">
        <v>36830</v>
      </c>
      <c r="F10" s="266"/>
      <c r="G10" s="266"/>
      <c r="H10" s="8"/>
    </row>
    <row r="11" spans="2:8">
      <c r="B11" s="7"/>
      <c r="C11" s="245" t="s">
        <v>215</v>
      </c>
      <c r="D11" s="145">
        <v>6</v>
      </c>
      <c r="E11" s="531">
        <v>36740</v>
      </c>
      <c r="F11" s="266"/>
      <c r="G11" s="266">
        <v>4</v>
      </c>
      <c r="H11" s="8"/>
    </row>
    <row r="12" spans="2:8">
      <c r="B12" s="7"/>
      <c r="C12" s="245" t="s">
        <v>178</v>
      </c>
      <c r="D12" s="145">
        <v>7</v>
      </c>
      <c r="E12" s="531">
        <v>36085</v>
      </c>
      <c r="F12" s="266"/>
      <c r="G12" s="266">
        <v>5</v>
      </c>
      <c r="H12" s="8"/>
    </row>
    <row r="13" spans="2:8">
      <c r="B13" s="7"/>
      <c r="C13" s="245" t="s">
        <v>240</v>
      </c>
      <c r="D13" s="145">
        <v>8</v>
      </c>
      <c r="E13" s="531">
        <v>35915</v>
      </c>
      <c r="F13" s="266">
        <v>2</v>
      </c>
      <c r="G13" s="266">
        <v>6</v>
      </c>
      <c r="H13" s="8"/>
    </row>
    <row r="14" spans="2:8">
      <c r="B14" s="7"/>
      <c r="C14" s="245" t="s">
        <v>241</v>
      </c>
      <c r="D14" s="145">
        <v>9</v>
      </c>
      <c r="E14" s="531">
        <v>35430</v>
      </c>
      <c r="F14" s="266">
        <v>3</v>
      </c>
      <c r="G14" s="266">
        <v>7</v>
      </c>
      <c r="H14" s="8"/>
    </row>
    <row r="15" spans="2:8">
      <c r="B15" s="7"/>
      <c r="C15" s="245" t="s">
        <v>211</v>
      </c>
      <c r="D15" s="145">
        <v>10</v>
      </c>
      <c r="E15" s="531">
        <v>33570</v>
      </c>
      <c r="F15" s="266"/>
      <c r="G15" s="266">
        <v>8</v>
      </c>
      <c r="H15" s="8"/>
    </row>
    <row r="16" spans="2:8">
      <c r="B16" s="7"/>
      <c r="C16" s="245" t="s">
        <v>324</v>
      </c>
      <c r="D16" s="145">
        <v>11</v>
      </c>
      <c r="E16" s="531">
        <v>32715</v>
      </c>
      <c r="F16" s="266"/>
      <c r="G16" s="266"/>
      <c r="H16" s="8"/>
    </row>
    <row r="17" spans="2:8">
      <c r="B17" s="7"/>
      <c r="C17" s="245" t="s">
        <v>340</v>
      </c>
      <c r="D17" s="145">
        <v>12</v>
      </c>
      <c r="E17" s="531">
        <v>31360</v>
      </c>
      <c r="F17" s="266"/>
      <c r="G17" s="266"/>
      <c r="H17" s="8"/>
    </row>
    <row r="18" spans="2:8">
      <c r="B18" s="7"/>
      <c r="C18" s="245" t="s">
        <v>330</v>
      </c>
      <c r="D18" s="145">
        <v>13</v>
      </c>
      <c r="E18" s="531">
        <v>30165</v>
      </c>
      <c r="F18" s="266"/>
      <c r="G18" s="266"/>
      <c r="H18" s="8"/>
    </row>
    <row r="19" spans="2:8">
      <c r="B19" s="7"/>
      <c r="C19" s="245" t="s">
        <v>274</v>
      </c>
      <c r="D19" s="145">
        <v>14</v>
      </c>
      <c r="E19" s="531">
        <v>29870</v>
      </c>
      <c r="F19" s="266"/>
      <c r="G19" s="266">
        <v>9</v>
      </c>
      <c r="H19" s="8"/>
    </row>
    <row r="20" spans="2:8">
      <c r="B20" s="7"/>
      <c r="C20" s="245" t="s">
        <v>177</v>
      </c>
      <c r="D20" s="145">
        <v>15</v>
      </c>
      <c r="E20" s="531">
        <v>29755</v>
      </c>
      <c r="F20" s="266"/>
      <c r="G20" s="266">
        <v>10</v>
      </c>
      <c r="H20" s="8"/>
    </row>
    <row r="21" spans="2:8">
      <c r="B21" s="7"/>
      <c r="C21" s="245" t="s">
        <v>212</v>
      </c>
      <c r="D21" s="145">
        <v>16</v>
      </c>
      <c r="E21" s="531">
        <v>29125</v>
      </c>
      <c r="F21" s="266"/>
      <c r="G21" s="266">
        <v>11</v>
      </c>
      <c r="H21" s="8"/>
    </row>
    <row r="22" spans="2:8">
      <c r="B22" s="7"/>
      <c r="C22" s="245" t="s">
        <v>176</v>
      </c>
      <c r="D22" s="145">
        <v>17</v>
      </c>
      <c r="E22" s="531">
        <v>28475</v>
      </c>
      <c r="F22" s="266"/>
      <c r="G22" s="266">
        <v>12</v>
      </c>
      <c r="H22" s="8"/>
    </row>
    <row r="23" spans="2:8">
      <c r="B23" s="7"/>
      <c r="C23" s="245" t="s">
        <v>356</v>
      </c>
      <c r="D23" s="145">
        <v>18</v>
      </c>
      <c r="E23" s="531">
        <v>28200</v>
      </c>
      <c r="F23" s="266"/>
      <c r="G23" s="266"/>
      <c r="H23" s="8"/>
    </row>
    <row r="24" spans="2:8">
      <c r="B24" s="7"/>
      <c r="C24" s="245" t="s">
        <v>325</v>
      </c>
      <c r="D24" s="145">
        <v>19</v>
      </c>
      <c r="E24" s="531">
        <v>26440</v>
      </c>
      <c r="F24" s="266"/>
      <c r="G24" s="266"/>
      <c r="H24" s="8"/>
    </row>
    <row r="25" spans="2:8">
      <c r="B25" s="7"/>
      <c r="C25" s="245" t="s">
        <v>216</v>
      </c>
      <c r="D25" s="145">
        <v>20</v>
      </c>
      <c r="E25" s="531">
        <v>26325</v>
      </c>
      <c r="F25" s="266"/>
      <c r="G25" s="266">
        <v>13</v>
      </c>
      <c r="H25" s="8"/>
    </row>
    <row r="26" spans="2:8">
      <c r="B26" s="7"/>
      <c r="C26" s="245" t="s">
        <v>220</v>
      </c>
      <c r="D26" s="145">
        <v>21</v>
      </c>
      <c r="E26" s="531">
        <v>26070</v>
      </c>
      <c r="F26" s="266"/>
      <c r="G26" s="266">
        <v>14</v>
      </c>
      <c r="H26" s="8"/>
    </row>
    <row r="27" spans="2:8">
      <c r="B27" s="7"/>
      <c r="C27" s="245" t="s">
        <v>486</v>
      </c>
      <c r="D27" s="145">
        <v>22</v>
      </c>
      <c r="E27" s="531">
        <v>25950</v>
      </c>
      <c r="F27" s="266"/>
      <c r="G27" s="266"/>
      <c r="H27" s="8"/>
    </row>
    <row r="28" spans="2:8">
      <c r="B28" s="7"/>
      <c r="C28" s="245" t="s">
        <v>179</v>
      </c>
      <c r="D28" s="145">
        <v>23</v>
      </c>
      <c r="E28" s="531">
        <v>25910</v>
      </c>
      <c r="F28" s="266"/>
      <c r="G28" s="266">
        <v>15</v>
      </c>
      <c r="H28" s="8"/>
    </row>
    <row r="29" spans="2:8">
      <c r="B29" s="7"/>
      <c r="C29" s="245" t="s">
        <v>353</v>
      </c>
      <c r="D29" s="145">
        <v>24</v>
      </c>
      <c r="E29" s="531">
        <v>25690</v>
      </c>
      <c r="F29" s="266"/>
      <c r="G29" s="266"/>
      <c r="H29" s="8"/>
    </row>
    <row r="30" spans="2:8">
      <c r="B30" s="7"/>
      <c r="C30" s="245" t="s">
        <v>323</v>
      </c>
      <c r="D30" s="145">
        <v>25</v>
      </c>
      <c r="E30" s="531">
        <v>25150</v>
      </c>
      <c r="F30" s="266"/>
      <c r="G30" s="266"/>
      <c r="H30" s="8"/>
    </row>
    <row r="31" spans="2:8">
      <c r="B31" s="7"/>
      <c r="C31" s="245" t="s">
        <v>632</v>
      </c>
      <c r="D31" s="145">
        <v>26</v>
      </c>
      <c r="E31" s="531">
        <v>25090</v>
      </c>
      <c r="F31" s="266">
        <v>4</v>
      </c>
      <c r="G31" s="266">
        <v>16</v>
      </c>
      <c r="H31" s="8"/>
    </row>
    <row r="32" spans="2:8">
      <c r="B32" s="7"/>
      <c r="C32" s="245" t="s">
        <v>349</v>
      </c>
      <c r="D32" s="145">
        <v>27</v>
      </c>
      <c r="E32" s="531">
        <v>23835</v>
      </c>
      <c r="F32" s="266"/>
      <c r="G32" s="266"/>
      <c r="H32" s="8"/>
    </row>
    <row r="33" spans="2:8">
      <c r="B33" s="7"/>
      <c r="C33" s="245" t="s">
        <v>668</v>
      </c>
      <c r="D33" s="145">
        <v>28</v>
      </c>
      <c r="E33" s="531">
        <v>23565</v>
      </c>
      <c r="F33" s="266"/>
      <c r="G33" s="266"/>
      <c r="H33" s="8"/>
    </row>
    <row r="34" spans="2:8">
      <c r="B34" s="7"/>
      <c r="C34" s="245" t="s">
        <v>363</v>
      </c>
      <c r="D34" s="145">
        <v>29</v>
      </c>
      <c r="E34" s="531">
        <v>23300</v>
      </c>
      <c r="F34" s="266"/>
      <c r="G34" s="266"/>
      <c r="H34" s="8"/>
    </row>
    <row r="35" spans="2:8">
      <c r="B35" s="7"/>
      <c r="C35" s="245" t="s">
        <v>219</v>
      </c>
      <c r="D35" s="145">
        <v>30</v>
      </c>
      <c r="E35" s="531">
        <v>23240</v>
      </c>
      <c r="F35" s="266">
        <v>5</v>
      </c>
      <c r="G35" s="266">
        <v>17</v>
      </c>
      <c r="H35" s="8"/>
    </row>
    <row r="36" spans="2:8">
      <c r="B36" s="7"/>
      <c r="C36" s="245" t="s">
        <v>346</v>
      </c>
      <c r="D36" s="145">
        <v>31</v>
      </c>
      <c r="E36" s="531">
        <v>23090</v>
      </c>
      <c r="F36" s="266"/>
      <c r="G36" s="266"/>
      <c r="H36" s="8"/>
    </row>
    <row r="37" spans="2:8">
      <c r="B37" s="7"/>
      <c r="C37" s="245" t="s">
        <v>182</v>
      </c>
      <c r="D37" s="145">
        <v>32</v>
      </c>
      <c r="E37" s="531">
        <v>22350</v>
      </c>
      <c r="F37" s="266"/>
      <c r="G37" s="266">
        <v>18</v>
      </c>
      <c r="H37" s="8"/>
    </row>
    <row r="38" spans="2:8">
      <c r="B38" s="7"/>
      <c r="C38" s="245" t="s">
        <v>218</v>
      </c>
      <c r="D38" s="145">
        <v>33</v>
      </c>
      <c r="E38" s="531">
        <v>22210</v>
      </c>
      <c r="F38" s="266"/>
      <c r="G38" s="266">
        <v>19</v>
      </c>
      <c r="H38" s="8"/>
    </row>
    <row r="39" spans="2:8">
      <c r="B39" s="7"/>
      <c r="C39" s="245" t="s">
        <v>336</v>
      </c>
      <c r="D39" s="145">
        <v>34</v>
      </c>
      <c r="E39" s="531">
        <v>21905</v>
      </c>
      <c r="F39" s="266"/>
      <c r="G39" s="266"/>
      <c r="H39" s="8"/>
    </row>
    <row r="40" spans="2:8">
      <c r="B40" s="7"/>
      <c r="C40" s="245" t="s">
        <v>180</v>
      </c>
      <c r="D40" s="145">
        <v>35</v>
      </c>
      <c r="E40" s="531">
        <v>21510</v>
      </c>
      <c r="F40" s="266"/>
      <c r="G40" s="266">
        <v>20</v>
      </c>
      <c r="H40" s="8"/>
    </row>
    <row r="41" spans="2:8">
      <c r="B41" s="7"/>
      <c r="C41" s="245" t="s">
        <v>339</v>
      </c>
      <c r="D41" s="145">
        <v>36</v>
      </c>
      <c r="E41" s="531">
        <v>21390</v>
      </c>
      <c r="F41" s="266"/>
      <c r="G41" s="266"/>
      <c r="H41" s="8"/>
    </row>
    <row r="42" spans="2:8">
      <c r="B42" s="7"/>
      <c r="C42" s="245" t="s">
        <v>342</v>
      </c>
      <c r="D42" s="145">
        <v>37</v>
      </c>
      <c r="E42" s="531">
        <v>21235</v>
      </c>
      <c r="F42" s="266"/>
      <c r="G42" s="266"/>
      <c r="H42" s="8"/>
    </row>
    <row r="43" spans="2:8">
      <c r="B43" s="7"/>
      <c r="C43" s="245" t="s">
        <v>213</v>
      </c>
      <c r="D43" s="145">
        <v>38</v>
      </c>
      <c r="E43" s="531">
        <v>21225</v>
      </c>
      <c r="F43" s="266"/>
      <c r="G43" s="266">
        <v>21</v>
      </c>
      <c r="H43" s="8"/>
    </row>
    <row r="44" spans="2:8">
      <c r="B44" s="7"/>
      <c r="C44" s="245" t="s">
        <v>214</v>
      </c>
      <c r="D44" s="145">
        <v>39</v>
      </c>
      <c r="E44" s="531">
        <v>20880</v>
      </c>
      <c r="F44" s="266"/>
      <c r="G44" s="266">
        <v>22</v>
      </c>
      <c r="H44" s="8"/>
    </row>
    <row r="45" spans="2:8">
      <c r="B45" s="7"/>
      <c r="C45" s="245" t="s">
        <v>328</v>
      </c>
      <c r="D45" s="145">
        <v>40</v>
      </c>
      <c r="E45" s="531">
        <v>20805</v>
      </c>
      <c r="F45" s="266"/>
      <c r="G45" s="266"/>
      <c r="H45" s="8"/>
    </row>
    <row r="46" spans="2:8">
      <c r="B46" s="7"/>
      <c r="C46" s="245" t="s">
        <v>57</v>
      </c>
      <c r="D46" s="145">
        <v>41</v>
      </c>
      <c r="E46" s="531">
        <v>20700</v>
      </c>
      <c r="F46" s="266"/>
      <c r="G46" s="266">
        <v>23</v>
      </c>
      <c r="H46" s="8"/>
    </row>
    <row r="47" spans="2:8">
      <c r="B47" s="7"/>
      <c r="C47" s="245" t="s">
        <v>335</v>
      </c>
      <c r="D47" s="145">
        <v>42</v>
      </c>
      <c r="E47" s="531">
        <v>20175</v>
      </c>
      <c r="F47" s="266"/>
      <c r="G47" s="266"/>
      <c r="H47" s="8"/>
    </row>
    <row r="48" spans="2:8">
      <c r="B48" s="7"/>
      <c r="C48" s="245" t="s">
        <v>658</v>
      </c>
      <c r="D48" s="145">
        <v>43</v>
      </c>
      <c r="E48" s="531">
        <v>20125</v>
      </c>
      <c r="F48" s="266"/>
      <c r="G48" s="266"/>
      <c r="H48" s="8"/>
    </row>
    <row r="49" spans="2:8">
      <c r="B49" s="7"/>
      <c r="C49" s="245" t="s">
        <v>359</v>
      </c>
      <c r="D49" s="145">
        <v>44</v>
      </c>
      <c r="E49" s="531">
        <v>18610</v>
      </c>
      <c r="F49" s="266"/>
      <c r="G49" s="266"/>
      <c r="H49" s="8"/>
    </row>
    <row r="50" spans="2:8">
      <c r="B50" s="7"/>
      <c r="C50" s="245" t="s">
        <v>347</v>
      </c>
      <c r="D50" s="145">
        <v>45</v>
      </c>
      <c r="E50" s="531">
        <v>18605</v>
      </c>
      <c r="F50" s="266"/>
      <c r="G50" s="266"/>
      <c r="H50" s="8"/>
    </row>
    <row r="51" spans="2:8">
      <c r="B51" s="7"/>
      <c r="C51" s="245" t="s">
        <v>350</v>
      </c>
      <c r="D51" s="145">
        <v>46</v>
      </c>
      <c r="E51" s="531">
        <v>18550</v>
      </c>
      <c r="F51" s="266"/>
      <c r="G51" s="266"/>
      <c r="H51" s="8"/>
    </row>
    <row r="52" spans="2:8">
      <c r="B52" s="7"/>
      <c r="C52" s="245" t="s">
        <v>376</v>
      </c>
      <c r="D52" s="145">
        <v>47</v>
      </c>
      <c r="E52" s="531">
        <v>18210</v>
      </c>
      <c r="F52" s="266"/>
      <c r="G52" s="266"/>
      <c r="H52" s="8"/>
    </row>
    <row r="53" spans="2:8">
      <c r="B53" s="7"/>
      <c r="C53" s="245" t="s">
        <v>629</v>
      </c>
      <c r="D53" s="270">
        <v>48</v>
      </c>
      <c r="E53" s="531">
        <v>17955</v>
      </c>
      <c r="F53" s="266"/>
      <c r="G53" s="266"/>
      <c r="H53" s="8"/>
    </row>
    <row r="54" spans="2:8">
      <c r="B54" s="7"/>
      <c r="C54" s="245" t="s">
        <v>326</v>
      </c>
      <c r="D54" s="270">
        <v>49</v>
      </c>
      <c r="E54" s="531">
        <v>17765</v>
      </c>
      <c r="F54" s="266"/>
      <c r="G54" s="266"/>
      <c r="H54" s="8"/>
    </row>
    <row r="55" spans="2:8">
      <c r="B55" s="7"/>
      <c r="C55" s="245" t="s">
        <v>402</v>
      </c>
      <c r="D55" s="145">
        <v>50</v>
      </c>
      <c r="E55" s="531">
        <v>17330</v>
      </c>
      <c r="F55" s="266"/>
      <c r="G55" s="266"/>
      <c r="H55" s="8"/>
    </row>
    <row r="56" spans="2:8">
      <c r="B56" s="7"/>
      <c r="C56" s="245" t="s">
        <v>341</v>
      </c>
      <c r="D56" s="145">
        <v>51</v>
      </c>
      <c r="E56" s="531">
        <v>17090</v>
      </c>
      <c r="F56" s="266"/>
      <c r="G56" s="266"/>
      <c r="H56" s="8"/>
    </row>
    <row r="57" spans="2:8">
      <c r="B57" s="7"/>
      <c r="C57" s="245" t="s">
        <v>364</v>
      </c>
      <c r="D57" s="145">
        <v>52</v>
      </c>
      <c r="E57" s="531">
        <v>17015</v>
      </c>
      <c r="F57" s="266"/>
      <c r="G57" s="266"/>
      <c r="H57" s="8"/>
    </row>
    <row r="58" spans="2:8">
      <c r="B58" s="7"/>
      <c r="C58" s="245" t="s">
        <v>334</v>
      </c>
      <c r="D58" s="145">
        <v>53</v>
      </c>
      <c r="E58" s="531">
        <v>16680</v>
      </c>
      <c r="F58" s="266"/>
      <c r="G58" s="266"/>
      <c r="H58" s="8"/>
    </row>
    <row r="59" spans="2:8">
      <c r="B59" s="7"/>
      <c r="C59" s="245" t="s">
        <v>344</v>
      </c>
      <c r="D59" s="145">
        <v>54</v>
      </c>
      <c r="E59" s="531">
        <v>16660</v>
      </c>
      <c r="F59" s="266"/>
      <c r="G59" s="266"/>
      <c r="H59" s="8"/>
    </row>
    <row r="60" spans="2:8">
      <c r="B60" s="7"/>
      <c r="C60" s="245" t="s">
        <v>327</v>
      </c>
      <c r="D60" s="145">
        <v>55</v>
      </c>
      <c r="E60" s="531">
        <v>16500</v>
      </c>
      <c r="F60" s="266"/>
      <c r="G60" s="266"/>
      <c r="H60" s="8"/>
    </row>
    <row r="61" spans="2:8">
      <c r="B61" s="7"/>
      <c r="C61" s="245" t="s">
        <v>746</v>
      </c>
      <c r="D61" s="145">
        <v>56</v>
      </c>
      <c r="E61" s="531">
        <v>16310</v>
      </c>
      <c r="F61" s="266"/>
      <c r="G61" s="266"/>
      <c r="H61" s="8"/>
    </row>
    <row r="62" spans="2:8">
      <c r="B62" s="7"/>
      <c r="C62" s="245" t="s">
        <v>343</v>
      </c>
      <c r="D62" s="145">
        <v>57</v>
      </c>
      <c r="E62" s="531">
        <v>16210</v>
      </c>
      <c r="F62" s="266"/>
      <c r="G62" s="266"/>
      <c r="H62" s="8"/>
    </row>
    <row r="63" spans="2:8">
      <c r="B63" s="7"/>
      <c r="C63" s="245" t="s">
        <v>477</v>
      </c>
      <c r="D63" s="145">
        <v>58</v>
      </c>
      <c r="E63" s="531">
        <v>16155</v>
      </c>
      <c r="F63" s="266"/>
      <c r="G63" s="266"/>
      <c r="H63" s="8"/>
    </row>
    <row r="64" spans="2:8">
      <c r="B64" s="7"/>
      <c r="C64" s="245" t="s">
        <v>654</v>
      </c>
      <c r="D64" s="145">
        <v>59</v>
      </c>
      <c r="E64" s="531">
        <v>15950</v>
      </c>
      <c r="F64" s="266"/>
      <c r="G64" s="266"/>
      <c r="H64" s="8"/>
    </row>
    <row r="65" spans="2:8">
      <c r="B65" s="7"/>
      <c r="C65" s="245" t="s">
        <v>331</v>
      </c>
      <c r="D65" s="145">
        <v>60</v>
      </c>
      <c r="E65" s="531">
        <v>15900</v>
      </c>
      <c r="F65" s="266"/>
      <c r="G65" s="266"/>
      <c r="H65" s="8"/>
    </row>
    <row r="66" spans="2:8">
      <c r="B66" s="7"/>
      <c r="C66" s="245" t="s">
        <v>378</v>
      </c>
      <c r="D66" s="145">
        <v>61</v>
      </c>
      <c r="E66" s="531">
        <v>15855</v>
      </c>
      <c r="F66" s="266"/>
      <c r="G66" s="266"/>
      <c r="H66" s="8"/>
    </row>
    <row r="67" spans="2:8">
      <c r="B67" s="7"/>
      <c r="C67" s="245" t="s">
        <v>355</v>
      </c>
      <c r="D67" s="145">
        <v>62</v>
      </c>
      <c r="E67" s="531">
        <v>15825</v>
      </c>
      <c r="F67" s="266"/>
      <c r="G67" s="266"/>
      <c r="H67" s="8"/>
    </row>
    <row r="68" spans="2:8">
      <c r="B68" s="7"/>
      <c r="C68" s="245" t="s">
        <v>358</v>
      </c>
      <c r="D68" s="145">
        <v>63</v>
      </c>
      <c r="E68" s="531">
        <v>15765</v>
      </c>
      <c r="F68" s="266"/>
      <c r="G68" s="266"/>
      <c r="H68" s="8"/>
    </row>
    <row r="69" spans="2:8">
      <c r="B69" s="7"/>
      <c r="C69" s="245" t="s">
        <v>387</v>
      </c>
      <c r="D69" s="145">
        <v>64</v>
      </c>
      <c r="E69" s="531">
        <v>15755</v>
      </c>
      <c r="F69" s="266"/>
      <c r="G69" s="266"/>
      <c r="H69" s="8"/>
    </row>
    <row r="70" spans="2:8">
      <c r="B70" s="7"/>
      <c r="C70" s="245" t="s">
        <v>375</v>
      </c>
      <c r="D70" s="145">
        <v>65</v>
      </c>
      <c r="E70" s="531">
        <v>15670</v>
      </c>
      <c r="F70" s="266"/>
      <c r="G70" s="266"/>
      <c r="H70" s="8"/>
    </row>
    <row r="71" spans="2:8">
      <c r="B71" s="7"/>
      <c r="C71" s="245" t="s">
        <v>374</v>
      </c>
      <c r="D71" s="145">
        <v>66</v>
      </c>
      <c r="E71" s="531">
        <v>15260</v>
      </c>
      <c r="F71" s="266"/>
      <c r="G71" s="266"/>
      <c r="H71" s="8"/>
    </row>
    <row r="72" spans="2:8">
      <c r="B72" s="7"/>
      <c r="C72" s="245" t="s">
        <v>329</v>
      </c>
      <c r="D72" s="145">
        <v>67</v>
      </c>
      <c r="E72" s="531">
        <v>15250</v>
      </c>
      <c r="F72" s="266"/>
      <c r="G72" s="266"/>
      <c r="H72" s="8"/>
    </row>
    <row r="73" spans="2:8">
      <c r="B73" s="7"/>
      <c r="C73" s="245" t="s">
        <v>322</v>
      </c>
      <c r="D73" s="145">
        <v>68</v>
      </c>
      <c r="E73" s="531">
        <v>15085</v>
      </c>
      <c r="F73" s="266"/>
      <c r="G73" s="266"/>
      <c r="H73" s="8"/>
    </row>
    <row r="74" spans="2:8">
      <c r="B74" s="7"/>
      <c r="C74" s="245" t="s">
        <v>345</v>
      </c>
      <c r="D74" s="145">
        <v>69</v>
      </c>
      <c r="E74" s="531">
        <v>15005</v>
      </c>
      <c r="F74" s="266"/>
      <c r="G74" s="266"/>
      <c r="H74" s="8"/>
    </row>
    <row r="75" spans="2:8">
      <c r="B75" s="7"/>
      <c r="C75" s="245" t="s">
        <v>351</v>
      </c>
      <c r="D75" s="145">
        <v>70</v>
      </c>
      <c r="E75" s="531">
        <v>15000</v>
      </c>
      <c r="F75" s="266"/>
      <c r="G75" s="266"/>
      <c r="H75" s="8"/>
    </row>
    <row r="76" spans="2:8">
      <c r="B76" s="7"/>
      <c r="C76" s="245" t="s">
        <v>394</v>
      </c>
      <c r="D76" s="145">
        <v>71</v>
      </c>
      <c r="E76" s="531">
        <v>14920</v>
      </c>
      <c r="F76" s="266"/>
      <c r="G76" s="266"/>
      <c r="H76" s="8"/>
    </row>
    <row r="77" spans="2:8">
      <c r="B77" s="7"/>
      <c r="C77" s="245" t="s">
        <v>389</v>
      </c>
      <c r="D77" s="145">
        <v>72</v>
      </c>
      <c r="E77" s="531">
        <v>14880</v>
      </c>
      <c r="F77" s="266"/>
      <c r="G77" s="266"/>
      <c r="H77" s="8"/>
    </row>
    <row r="78" spans="2:8">
      <c r="B78" s="7"/>
      <c r="C78" s="245" t="s">
        <v>360</v>
      </c>
      <c r="D78" s="145">
        <v>73</v>
      </c>
      <c r="E78" s="531">
        <v>14860</v>
      </c>
      <c r="F78" s="266"/>
      <c r="G78" s="266"/>
      <c r="H78" s="8"/>
    </row>
    <row r="79" spans="2:8">
      <c r="B79" s="7"/>
      <c r="C79" s="245" t="s">
        <v>381</v>
      </c>
      <c r="D79" s="145">
        <v>74</v>
      </c>
      <c r="E79" s="531">
        <v>14795</v>
      </c>
      <c r="F79" s="266"/>
      <c r="G79" s="266"/>
      <c r="H79" s="8"/>
    </row>
    <row r="80" spans="2:8">
      <c r="B80" s="7"/>
      <c r="C80" s="245" t="s">
        <v>379</v>
      </c>
      <c r="D80" s="145">
        <v>75</v>
      </c>
      <c r="E80" s="531">
        <v>14790</v>
      </c>
      <c r="F80" s="266"/>
      <c r="G80" s="266"/>
      <c r="H80" s="8"/>
    </row>
    <row r="81" spans="2:8">
      <c r="B81" s="7"/>
      <c r="C81" s="245" t="s">
        <v>366</v>
      </c>
      <c r="D81" s="145">
        <v>76</v>
      </c>
      <c r="E81" s="531">
        <v>14730</v>
      </c>
      <c r="F81" s="266">
        <v>6</v>
      </c>
      <c r="G81" s="266"/>
      <c r="H81" s="8"/>
    </row>
    <row r="82" spans="2:8">
      <c r="B82" s="7"/>
      <c r="C82" s="245" t="s">
        <v>370</v>
      </c>
      <c r="D82" s="145">
        <v>77</v>
      </c>
      <c r="E82" s="531">
        <v>14575</v>
      </c>
      <c r="F82" s="266"/>
      <c r="G82" s="266"/>
      <c r="H82" s="8"/>
    </row>
    <row r="83" spans="2:8">
      <c r="B83" s="7"/>
      <c r="C83" s="245" t="s">
        <v>352</v>
      </c>
      <c r="D83" s="145">
        <v>78</v>
      </c>
      <c r="E83" s="531">
        <v>14400</v>
      </c>
      <c r="F83" s="266"/>
      <c r="G83" s="266"/>
      <c r="H83" s="8"/>
    </row>
    <row r="84" spans="2:8">
      <c r="B84" s="7"/>
      <c r="C84" s="245" t="s">
        <v>333</v>
      </c>
      <c r="D84" s="145">
        <v>79</v>
      </c>
      <c r="E84" s="531">
        <v>14260</v>
      </c>
      <c r="F84" s="266"/>
      <c r="G84" s="266"/>
      <c r="H84" s="8"/>
    </row>
    <row r="85" spans="2:8">
      <c r="B85" s="7"/>
      <c r="C85" s="245" t="s">
        <v>367</v>
      </c>
      <c r="D85" s="145">
        <v>80</v>
      </c>
      <c r="E85" s="531">
        <v>14090</v>
      </c>
      <c r="F85" s="266"/>
      <c r="G85" s="266"/>
      <c r="H85" s="8"/>
    </row>
    <row r="86" spans="2:8">
      <c r="B86" s="7"/>
      <c r="C86" s="245" t="s">
        <v>373</v>
      </c>
      <c r="D86" s="145">
        <v>81</v>
      </c>
      <c r="E86" s="531">
        <v>13600</v>
      </c>
      <c r="F86" s="266"/>
      <c r="G86" s="266"/>
      <c r="H86" s="8"/>
    </row>
    <row r="87" spans="2:8">
      <c r="B87" s="7"/>
      <c r="C87" s="245" t="s">
        <v>332</v>
      </c>
      <c r="D87" s="145">
        <v>82</v>
      </c>
      <c r="E87" s="531">
        <v>13315</v>
      </c>
      <c r="F87" s="266"/>
      <c r="G87" s="266"/>
      <c r="H87" s="8"/>
    </row>
    <row r="88" spans="2:8">
      <c r="B88" s="7"/>
      <c r="C88" s="245" t="s">
        <v>372</v>
      </c>
      <c r="D88" s="145">
        <v>83</v>
      </c>
      <c r="E88" s="531">
        <v>13265</v>
      </c>
      <c r="F88" s="266"/>
      <c r="G88" s="266"/>
      <c r="H88" s="8"/>
    </row>
    <row r="89" spans="2:8">
      <c r="B89" s="7"/>
      <c r="C89" s="245" t="s">
        <v>348</v>
      </c>
      <c r="D89" s="145">
        <v>84</v>
      </c>
      <c r="E89" s="531">
        <v>12925</v>
      </c>
      <c r="F89" s="266"/>
      <c r="G89" s="266"/>
      <c r="H89" s="8"/>
    </row>
    <row r="90" spans="2:8">
      <c r="B90" s="7"/>
      <c r="C90" s="245" t="s">
        <v>744</v>
      </c>
      <c r="D90" s="145">
        <v>85</v>
      </c>
      <c r="E90" s="531">
        <v>12515</v>
      </c>
      <c r="F90" s="266"/>
      <c r="G90" s="266"/>
      <c r="H90" s="8"/>
    </row>
    <row r="91" spans="2:8">
      <c r="B91" s="7"/>
      <c r="C91" s="245" t="s">
        <v>249</v>
      </c>
      <c r="D91" s="145">
        <v>86</v>
      </c>
      <c r="E91" s="531">
        <v>12200</v>
      </c>
      <c r="F91" s="266"/>
      <c r="G91" s="266">
        <v>24</v>
      </c>
      <c r="H91" s="8"/>
    </row>
    <row r="92" spans="2:8">
      <c r="B92" s="7"/>
      <c r="C92" s="245" t="s">
        <v>386</v>
      </c>
      <c r="D92" s="145">
        <v>87</v>
      </c>
      <c r="E92" s="531">
        <v>12085</v>
      </c>
      <c r="F92" s="266"/>
      <c r="G92" s="266"/>
      <c r="H92" s="8"/>
    </row>
    <row r="93" spans="2:8">
      <c r="B93" s="7"/>
      <c r="C93" s="245" t="s">
        <v>413</v>
      </c>
      <c r="D93" s="145">
        <v>88</v>
      </c>
      <c r="E93" s="531">
        <v>11980</v>
      </c>
      <c r="F93" s="266"/>
      <c r="G93" s="266"/>
      <c r="H93" s="8"/>
    </row>
    <row r="94" spans="2:8">
      <c r="B94" s="7"/>
      <c r="C94" s="245" t="s">
        <v>382</v>
      </c>
      <c r="D94" s="145">
        <v>89</v>
      </c>
      <c r="E94" s="531">
        <v>11885</v>
      </c>
      <c r="F94" s="266"/>
      <c r="G94" s="266"/>
      <c r="H94" s="8"/>
    </row>
    <row r="95" spans="2:8">
      <c r="B95" s="7"/>
      <c r="C95" s="245" t="s">
        <v>368</v>
      </c>
      <c r="D95" s="145">
        <v>90</v>
      </c>
      <c r="E95" s="531">
        <v>11745</v>
      </c>
      <c r="F95" s="266"/>
      <c r="G95" s="266"/>
      <c r="H95" s="8"/>
    </row>
    <row r="96" spans="2:8">
      <c r="B96" s="7"/>
      <c r="C96" s="245" t="s">
        <v>383</v>
      </c>
      <c r="D96" s="145">
        <v>91</v>
      </c>
      <c r="E96" s="531">
        <v>11430</v>
      </c>
      <c r="F96" s="266"/>
      <c r="G96" s="266"/>
      <c r="H96" s="8"/>
    </row>
    <row r="97" spans="2:8">
      <c r="B97" s="7"/>
      <c r="C97" s="245" t="s">
        <v>361</v>
      </c>
      <c r="D97" s="145">
        <v>92</v>
      </c>
      <c r="E97" s="531">
        <v>11365</v>
      </c>
      <c r="F97" s="266"/>
      <c r="G97" s="266"/>
      <c r="H97" s="8"/>
    </row>
    <row r="98" spans="2:8">
      <c r="B98" s="7"/>
      <c r="C98" s="245" t="s">
        <v>396</v>
      </c>
      <c r="D98" s="145">
        <v>93</v>
      </c>
      <c r="E98" s="531">
        <v>11305</v>
      </c>
      <c r="F98" s="266"/>
      <c r="G98" s="266"/>
      <c r="H98" s="8"/>
    </row>
    <row r="99" spans="2:8">
      <c r="B99" s="7"/>
      <c r="C99" s="245" t="s">
        <v>655</v>
      </c>
      <c r="D99" s="145">
        <v>94</v>
      </c>
      <c r="E99" s="531">
        <v>11010</v>
      </c>
      <c r="F99" s="266"/>
      <c r="G99" s="266"/>
      <c r="H99" s="8"/>
    </row>
    <row r="100" spans="2:8">
      <c r="B100" s="7"/>
      <c r="C100" s="245" t="s">
        <v>1294</v>
      </c>
      <c r="D100" s="145">
        <v>95</v>
      </c>
      <c r="E100" s="531">
        <v>10805</v>
      </c>
      <c r="F100" s="266"/>
      <c r="G100" s="266"/>
      <c r="H100" s="8"/>
    </row>
    <row r="101" spans="2:8">
      <c r="B101" s="7"/>
      <c r="C101" s="245" t="s">
        <v>393</v>
      </c>
      <c r="D101" s="145">
        <v>96</v>
      </c>
      <c r="E101" s="531">
        <v>10760</v>
      </c>
      <c r="F101" s="266"/>
      <c r="G101" s="266"/>
      <c r="H101" s="8"/>
    </row>
    <row r="102" spans="2:8">
      <c r="B102" s="7"/>
      <c r="C102" s="245" t="s">
        <v>362</v>
      </c>
      <c r="D102" s="145">
        <v>97</v>
      </c>
      <c r="E102" s="531">
        <v>10315</v>
      </c>
      <c r="F102" s="266"/>
      <c r="G102" s="266"/>
      <c r="H102" s="8"/>
    </row>
    <row r="103" spans="2:8">
      <c r="B103" s="7"/>
      <c r="C103" s="245" t="s">
        <v>397</v>
      </c>
      <c r="D103" s="145">
        <v>98</v>
      </c>
      <c r="E103" s="531">
        <v>10170</v>
      </c>
      <c r="F103" s="266"/>
      <c r="G103" s="266"/>
      <c r="H103" s="8"/>
    </row>
    <row r="104" spans="2:8">
      <c r="B104" s="7"/>
      <c r="C104" s="245" t="s">
        <v>371</v>
      </c>
      <c r="D104" s="145">
        <v>99</v>
      </c>
      <c r="E104" s="531">
        <v>10160</v>
      </c>
      <c r="F104" s="266"/>
      <c r="G104" s="266"/>
      <c r="H104" s="8"/>
    </row>
    <row r="105" spans="2:8">
      <c r="B105" s="7"/>
      <c r="C105" s="245" t="s">
        <v>505</v>
      </c>
      <c r="D105" s="145">
        <v>100</v>
      </c>
      <c r="E105" s="531">
        <v>9900</v>
      </c>
      <c r="F105" s="266"/>
      <c r="G105" s="266"/>
      <c r="H105" s="8"/>
    </row>
    <row r="106" spans="2:8">
      <c r="B106" s="7"/>
      <c r="C106" s="245" t="s">
        <v>600</v>
      </c>
      <c r="D106" s="145">
        <v>101</v>
      </c>
      <c r="E106" s="531">
        <v>9575</v>
      </c>
      <c r="F106" s="266"/>
      <c r="G106" s="266"/>
      <c r="H106" s="8"/>
    </row>
    <row r="107" spans="2:8">
      <c r="B107" s="7"/>
      <c r="C107" s="245" t="s">
        <v>950</v>
      </c>
      <c r="D107" s="145">
        <v>102</v>
      </c>
      <c r="E107" s="531">
        <v>8735</v>
      </c>
      <c r="F107" s="266"/>
      <c r="G107" s="266"/>
      <c r="H107" s="8"/>
    </row>
    <row r="108" spans="2:8">
      <c r="B108" s="7"/>
      <c r="C108" s="245" t="s">
        <v>369</v>
      </c>
      <c r="D108" s="145">
        <v>103</v>
      </c>
      <c r="E108" s="531">
        <v>8650</v>
      </c>
      <c r="F108" s="266"/>
      <c r="G108" s="266"/>
      <c r="H108" s="8"/>
    </row>
    <row r="109" spans="2:8">
      <c r="B109" s="7"/>
      <c r="C109" s="245" t="s">
        <v>405</v>
      </c>
      <c r="D109" s="145">
        <v>104</v>
      </c>
      <c r="E109" s="531">
        <v>8620</v>
      </c>
      <c r="F109" s="266"/>
      <c r="G109" s="266"/>
      <c r="H109" s="8"/>
    </row>
    <row r="110" spans="2:8">
      <c r="B110" s="7"/>
      <c r="C110" s="245" t="s">
        <v>395</v>
      </c>
      <c r="D110" s="145">
        <v>105</v>
      </c>
      <c r="E110" s="531">
        <v>8320</v>
      </c>
      <c r="F110" s="266"/>
      <c r="G110" s="266"/>
      <c r="H110" s="8"/>
    </row>
    <row r="111" spans="2:8">
      <c r="B111" s="7"/>
      <c r="C111" s="245" t="s">
        <v>406</v>
      </c>
      <c r="D111" s="145">
        <v>106</v>
      </c>
      <c r="E111" s="531">
        <v>8175</v>
      </c>
      <c r="F111" s="266"/>
      <c r="G111" s="266"/>
      <c r="H111" s="8"/>
    </row>
    <row r="112" spans="2:8">
      <c r="B112" s="7"/>
      <c r="C112" s="245" t="s">
        <v>511</v>
      </c>
      <c r="D112" s="145">
        <v>107</v>
      </c>
      <c r="E112" s="531">
        <v>7985</v>
      </c>
      <c r="F112" s="266"/>
      <c r="G112" s="266"/>
      <c r="H112" s="8"/>
    </row>
    <row r="113" spans="2:8">
      <c r="B113" s="7"/>
      <c r="C113" s="245" t="s">
        <v>390</v>
      </c>
      <c r="D113" s="145">
        <v>108</v>
      </c>
      <c r="E113" s="531">
        <v>7610</v>
      </c>
      <c r="F113" s="266"/>
      <c r="G113" s="266"/>
      <c r="H113" s="8"/>
    </row>
    <row r="114" spans="2:8">
      <c r="B114" s="7"/>
      <c r="C114" s="245" t="s">
        <v>407</v>
      </c>
      <c r="D114" s="145">
        <v>109</v>
      </c>
      <c r="E114" s="531">
        <v>7430</v>
      </c>
      <c r="F114" s="268"/>
      <c r="G114" s="268"/>
      <c r="H114" s="8"/>
    </row>
    <row r="115" spans="2:8">
      <c r="B115" s="7"/>
      <c r="C115" s="245" t="s">
        <v>403</v>
      </c>
      <c r="D115" s="145">
        <v>110</v>
      </c>
      <c r="E115" s="531">
        <v>7040</v>
      </c>
      <c r="F115" s="266"/>
      <c r="G115" s="266"/>
      <c r="H115" s="8"/>
    </row>
    <row r="116" spans="2:8">
      <c r="B116" s="7"/>
      <c r="C116" s="245" t="s">
        <v>410</v>
      </c>
      <c r="D116" s="145">
        <v>111</v>
      </c>
      <c r="E116" s="531">
        <v>6995</v>
      </c>
      <c r="F116" s="266"/>
      <c r="G116" s="266"/>
      <c r="H116" s="8"/>
    </row>
    <row r="117" spans="2:8">
      <c r="B117" s="7"/>
      <c r="C117" s="245" t="s">
        <v>398</v>
      </c>
      <c r="D117" s="145">
        <v>112</v>
      </c>
      <c r="E117" s="531">
        <v>6900</v>
      </c>
      <c r="F117" s="266"/>
      <c r="G117" s="266"/>
      <c r="H117" s="8"/>
    </row>
    <row r="118" spans="2:8">
      <c r="B118" s="7"/>
      <c r="C118" s="245" t="s">
        <v>401</v>
      </c>
      <c r="D118" s="145">
        <v>113</v>
      </c>
      <c r="E118" s="531">
        <v>6880</v>
      </c>
      <c r="F118" s="266"/>
      <c r="G118" s="266"/>
      <c r="H118" s="8"/>
    </row>
    <row r="119" spans="2:8">
      <c r="B119" s="7"/>
      <c r="C119" s="245" t="s">
        <v>391</v>
      </c>
      <c r="D119" s="145">
        <v>114</v>
      </c>
      <c r="E119" s="531">
        <v>6585</v>
      </c>
      <c r="F119" s="266"/>
      <c r="G119" s="266"/>
      <c r="H119" s="8"/>
    </row>
    <row r="120" spans="2:8">
      <c r="B120" s="7"/>
      <c r="C120" s="245" t="s">
        <v>377</v>
      </c>
      <c r="D120" s="145">
        <v>115</v>
      </c>
      <c r="E120" s="531">
        <v>6130</v>
      </c>
      <c r="F120" s="266"/>
      <c r="G120" s="266"/>
      <c r="H120" s="8"/>
    </row>
    <row r="121" spans="2:8">
      <c r="B121" s="7"/>
      <c r="C121" s="245" t="s">
        <v>597</v>
      </c>
      <c r="D121" s="270">
        <v>116</v>
      </c>
      <c r="E121" s="531">
        <v>6115</v>
      </c>
      <c r="F121" s="266"/>
      <c r="G121" s="266"/>
      <c r="H121" s="8"/>
    </row>
    <row r="122" spans="2:8">
      <c r="B122" s="7"/>
      <c r="C122" s="245" t="s">
        <v>773</v>
      </c>
      <c r="D122" s="270">
        <v>117</v>
      </c>
      <c r="E122" s="531">
        <v>5265</v>
      </c>
      <c r="F122" s="266"/>
      <c r="G122" s="266"/>
      <c r="H122" s="8"/>
    </row>
    <row r="123" spans="2:8">
      <c r="B123" s="7"/>
      <c r="C123" s="245" t="s">
        <v>411</v>
      </c>
      <c r="D123" s="145">
        <v>118</v>
      </c>
      <c r="E123" s="531">
        <v>5045</v>
      </c>
      <c r="F123" s="266"/>
      <c r="G123" s="266"/>
      <c r="H123" s="8"/>
    </row>
    <row r="124" spans="2:8">
      <c r="B124" s="7"/>
      <c r="C124" s="245" t="s">
        <v>404</v>
      </c>
      <c r="D124" s="145">
        <v>119</v>
      </c>
      <c r="E124" s="531">
        <v>5040</v>
      </c>
      <c r="F124" s="266"/>
      <c r="G124" s="266"/>
      <c r="H124" s="8"/>
    </row>
    <row r="125" spans="2:8">
      <c r="B125" s="7"/>
      <c r="C125" s="245" t="s">
        <v>414</v>
      </c>
      <c r="D125" s="145">
        <v>120</v>
      </c>
      <c r="E125" s="531">
        <v>4725</v>
      </c>
      <c r="F125" s="266"/>
      <c r="G125" s="266"/>
      <c r="H125" s="8"/>
    </row>
    <row r="126" spans="2:8">
      <c r="B126" s="7"/>
      <c r="C126" s="245" t="s">
        <v>652</v>
      </c>
      <c r="D126" s="145">
        <v>121</v>
      </c>
      <c r="E126" s="531">
        <v>4665</v>
      </c>
      <c r="F126" s="266"/>
      <c r="G126" s="266"/>
      <c r="H126" s="8"/>
    </row>
    <row r="127" spans="2:8">
      <c r="B127" s="7"/>
      <c r="C127" s="245" t="s">
        <v>408</v>
      </c>
      <c r="D127" s="145">
        <v>122</v>
      </c>
      <c r="E127" s="531">
        <v>4625</v>
      </c>
      <c r="F127" s="266"/>
      <c r="G127" s="266"/>
      <c r="H127" s="8"/>
    </row>
    <row r="128" spans="2:8">
      <c r="B128" s="7"/>
      <c r="C128" s="245" t="s">
        <v>409</v>
      </c>
      <c r="D128" s="145">
        <v>123</v>
      </c>
      <c r="E128" s="531">
        <v>4575</v>
      </c>
      <c r="F128" s="266"/>
      <c r="G128" s="266"/>
      <c r="H128" s="8"/>
    </row>
    <row r="129" spans="2:8">
      <c r="B129" s="7"/>
      <c r="C129" s="245" t="s">
        <v>670</v>
      </c>
      <c r="D129" s="145">
        <v>124</v>
      </c>
      <c r="E129" s="531">
        <v>4125</v>
      </c>
      <c r="F129" s="266"/>
      <c r="G129" s="266"/>
      <c r="H129" s="8"/>
    </row>
    <row r="130" spans="2:8">
      <c r="B130" s="7"/>
      <c r="C130" s="253" t="s">
        <v>546</v>
      </c>
      <c r="D130" s="150">
        <v>125</v>
      </c>
      <c r="E130" s="533">
        <v>3735</v>
      </c>
      <c r="F130" s="269">
        <v>7</v>
      </c>
      <c r="G130" s="269"/>
      <c r="H130" s="8"/>
    </row>
    <row r="131" spans="2:8">
      <c r="B131" s="7"/>
      <c r="C131" s="245" t="s">
        <v>599</v>
      </c>
      <c r="D131" s="145">
        <v>126</v>
      </c>
      <c r="E131" s="531">
        <v>3605</v>
      </c>
      <c r="F131" s="266"/>
      <c r="G131" s="266"/>
      <c r="H131" s="8"/>
    </row>
    <row r="132" spans="2:8">
      <c r="B132" s="7"/>
      <c r="C132" s="245" t="s">
        <v>354</v>
      </c>
      <c r="D132" s="145">
        <v>127</v>
      </c>
      <c r="E132" s="532">
        <v>3320</v>
      </c>
      <c r="F132" s="268"/>
      <c r="G132" s="268"/>
      <c r="H132" s="8"/>
    </row>
    <row r="133" spans="2:8">
      <c r="B133" s="7"/>
      <c r="C133" s="245" t="s">
        <v>598</v>
      </c>
      <c r="D133" s="145">
        <v>128</v>
      </c>
      <c r="E133" s="531">
        <v>3085</v>
      </c>
      <c r="F133" s="266"/>
      <c r="G133" s="266"/>
      <c r="H133" s="8"/>
    </row>
    <row r="134" spans="2:8">
      <c r="B134" s="7"/>
      <c r="C134" s="245" t="s">
        <v>602</v>
      </c>
      <c r="D134" s="145">
        <v>129</v>
      </c>
      <c r="E134" s="531">
        <v>2625</v>
      </c>
      <c r="F134" s="266"/>
      <c r="G134" s="266"/>
      <c r="H134" s="8"/>
    </row>
    <row r="135" spans="2:8">
      <c r="B135" s="7"/>
      <c r="C135" s="245" t="s">
        <v>625</v>
      </c>
      <c r="D135" s="145">
        <v>130</v>
      </c>
      <c r="E135" s="531">
        <v>2500</v>
      </c>
      <c r="F135" s="266"/>
      <c r="G135" s="266"/>
      <c r="H135" s="8"/>
    </row>
    <row r="136" spans="2:8">
      <c r="B136" s="7"/>
      <c r="C136" s="245" t="s">
        <v>423</v>
      </c>
      <c r="D136" s="145">
        <v>131</v>
      </c>
      <c r="E136" s="531">
        <v>2490</v>
      </c>
      <c r="F136" s="266"/>
      <c r="G136" s="266"/>
      <c r="H136" s="8"/>
    </row>
    <row r="137" spans="2:8">
      <c r="B137" s="7"/>
      <c r="C137" s="245" t="s">
        <v>971</v>
      </c>
      <c r="D137" s="145">
        <v>132</v>
      </c>
      <c r="E137" s="531">
        <v>2450</v>
      </c>
      <c r="F137" s="266"/>
      <c r="G137" s="266"/>
      <c r="H137" s="8"/>
    </row>
    <row r="138" spans="2:8">
      <c r="B138" s="7"/>
      <c r="C138" s="245" t="s">
        <v>415</v>
      </c>
      <c r="D138" s="145">
        <v>133</v>
      </c>
      <c r="E138" s="531">
        <v>2415</v>
      </c>
      <c r="F138" s="266"/>
      <c r="G138" s="266"/>
      <c r="H138" s="8"/>
    </row>
    <row r="139" spans="2:8">
      <c r="B139" s="7"/>
      <c r="C139" s="245" t="s">
        <v>416</v>
      </c>
      <c r="D139" s="145">
        <v>134</v>
      </c>
      <c r="E139" s="531">
        <v>2350</v>
      </c>
      <c r="F139" s="266"/>
      <c r="G139" s="266"/>
      <c r="H139" s="8"/>
    </row>
    <row r="140" spans="2:8">
      <c r="B140" s="7"/>
      <c r="C140" s="245" t="s">
        <v>624</v>
      </c>
      <c r="D140" s="145">
        <v>135</v>
      </c>
      <c r="E140" s="531">
        <v>2335</v>
      </c>
      <c r="F140" s="266"/>
      <c r="G140" s="266"/>
      <c r="H140" s="8"/>
    </row>
    <row r="141" spans="2:8">
      <c r="B141" s="7"/>
      <c r="C141" s="245" t="s">
        <v>399</v>
      </c>
      <c r="D141" s="145">
        <v>136</v>
      </c>
      <c r="E141" s="531">
        <v>2325</v>
      </c>
      <c r="F141" s="266"/>
      <c r="G141" s="266"/>
      <c r="H141" s="8"/>
    </row>
    <row r="142" spans="2:8">
      <c r="B142" s="7"/>
      <c r="C142" s="245" t="s">
        <v>935</v>
      </c>
      <c r="D142" s="145">
        <v>137</v>
      </c>
      <c r="E142" s="531">
        <v>2245</v>
      </c>
      <c r="F142" s="266"/>
      <c r="G142" s="266"/>
      <c r="H142" s="8"/>
    </row>
    <row r="143" spans="2:8">
      <c r="B143" s="7"/>
      <c r="C143" s="245" t="s">
        <v>996</v>
      </c>
      <c r="D143" s="145">
        <v>138</v>
      </c>
      <c r="E143" s="531">
        <v>2150</v>
      </c>
      <c r="F143" s="266"/>
      <c r="G143" s="266"/>
      <c r="H143" s="8"/>
    </row>
    <row r="144" spans="2:8">
      <c r="B144" s="7"/>
      <c r="C144" s="245" t="s">
        <v>385</v>
      </c>
      <c r="D144" s="145">
        <v>139</v>
      </c>
      <c r="E144" s="531">
        <v>2095</v>
      </c>
      <c r="F144" s="266"/>
      <c r="G144" s="266"/>
      <c r="H144" s="8"/>
    </row>
    <row r="145" spans="2:8">
      <c r="B145" s="7"/>
      <c r="C145" s="245" t="s">
        <v>601</v>
      </c>
      <c r="D145" s="145">
        <v>140</v>
      </c>
      <c r="E145" s="531">
        <v>2050</v>
      </c>
      <c r="F145" s="266"/>
      <c r="G145" s="266"/>
      <c r="H145" s="8"/>
    </row>
    <row r="146" spans="2:8">
      <c r="B146" s="7"/>
      <c r="C146" s="245" t="s">
        <v>365</v>
      </c>
      <c r="D146" s="145">
        <v>141</v>
      </c>
      <c r="E146" s="531">
        <v>1700</v>
      </c>
      <c r="F146" s="266"/>
      <c r="G146" s="266"/>
      <c r="H146" s="8"/>
    </row>
    <row r="147" spans="2:8">
      <c r="B147" s="7"/>
      <c r="C147" s="245" t="s">
        <v>1135</v>
      </c>
      <c r="D147" s="145">
        <v>142</v>
      </c>
      <c r="E147" s="531">
        <v>1485</v>
      </c>
      <c r="F147" s="266"/>
      <c r="G147" s="266"/>
      <c r="H147" s="8"/>
    </row>
    <row r="148" spans="2:8">
      <c r="B148" s="7"/>
      <c r="C148" s="245" t="s">
        <v>596</v>
      </c>
      <c r="D148" s="145">
        <v>143</v>
      </c>
      <c r="E148" s="531">
        <v>1335</v>
      </c>
      <c r="F148" s="268"/>
      <c r="G148" s="268"/>
      <c r="H148" s="8"/>
    </row>
    <row r="149" spans="2:8">
      <c r="B149" s="7"/>
      <c r="C149" s="245" t="s">
        <v>417</v>
      </c>
      <c r="D149" s="145">
        <v>144</v>
      </c>
      <c r="E149" s="531">
        <v>1185</v>
      </c>
      <c r="F149" s="266"/>
      <c r="G149" s="266"/>
      <c r="H149" s="8"/>
    </row>
    <row r="150" spans="2:8">
      <c r="B150" s="7"/>
      <c r="C150" s="245" t="s">
        <v>425</v>
      </c>
      <c r="D150" s="145">
        <v>145</v>
      </c>
      <c r="E150" s="531">
        <v>1145</v>
      </c>
      <c r="F150" s="266"/>
      <c r="G150" s="266"/>
      <c r="H150" s="8"/>
    </row>
    <row r="151" spans="2:8">
      <c r="B151" s="7"/>
      <c r="C151" s="245" t="s">
        <v>610</v>
      </c>
      <c r="D151" s="145">
        <v>146</v>
      </c>
      <c r="E151" s="531">
        <v>1120</v>
      </c>
      <c r="F151" s="266"/>
      <c r="G151" s="266"/>
      <c r="H151" s="8"/>
    </row>
    <row r="152" spans="2:8">
      <c r="B152" s="7"/>
      <c r="C152" s="245" t="s">
        <v>428</v>
      </c>
      <c r="D152" s="145">
        <v>147</v>
      </c>
      <c r="E152" s="531">
        <v>1115</v>
      </c>
      <c r="F152" s="266"/>
      <c r="G152" s="266"/>
      <c r="H152" s="8"/>
    </row>
    <row r="153" spans="2:8">
      <c r="B153" s="7"/>
      <c r="C153" s="245" t="s">
        <v>426</v>
      </c>
      <c r="D153" s="145">
        <v>148</v>
      </c>
      <c r="E153" s="531">
        <v>1040</v>
      </c>
      <c r="F153" s="266"/>
      <c r="G153" s="266"/>
      <c r="H153" s="8"/>
    </row>
    <row r="154" spans="2:8">
      <c r="B154" s="7"/>
      <c r="C154" s="245" t="s">
        <v>665</v>
      </c>
      <c r="D154" s="145">
        <v>149</v>
      </c>
      <c r="E154" s="531">
        <v>1030</v>
      </c>
      <c r="F154" s="266"/>
      <c r="G154" s="266"/>
      <c r="H154" s="8"/>
    </row>
    <row r="155" spans="2:8">
      <c r="B155" s="7"/>
      <c r="C155" s="245" t="s">
        <v>420</v>
      </c>
      <c r="D155" s="270">
        <v>150</v>
      </c>
      <c r="E155" s="531">
        <v>1025</v>
      </c>
      <c r="F155" s="266"/>
      <c r="G155" s="266"/>
      <c r="H155" s="8"/>
    </row>
    <row r="156" spans="2:8">
      <c r="B156" s="7"/>
      <c r="C156" s="245" t="s">
        <v>430</v>
      </c>
      <c r="D156" s="270">
        <v>151</v>
      </c>
      <c r="E156" s="531">
        <v>965</v>
      </c>
      <c r="F156" s="266"/>
      <c r="G156" s="266"/>
      <c r="H156" s="8"/>
    </row>
    <row r="157" spans="2:8">
      <c r="B157" s="7"/>
      <c r="C157" s="245" t="s">
        <v>1444</v>
      </c>
      <c r="D157" s="145">
        <v>152</v>
      </c>
      <c r="E157" s="531">
        <v>955</v>
      </c>
      <c r="F157" s="266"/>
      <c r="G157" s="266"/>
      <c r="H157" s="8"/>
    </row>
    <row r="158" spans="2:8">
      <c r="B158" s="7"/>
      <c r="C158" s="245" t="s">
        <v>418</v>
      </c>
      <c r="D158" s="145">
        <v>153</v>
      </c>
      <c r="E158" s="531">
        <v>925</v>
      </c>
      <c r="F158" s="266"/>
      <c r="G158" s="266"/>
      <c r="H158" s="8"/>
    </row>
    <row r="159" spans="2:8">
      <c r="B159" s="7"/>
      <c r="C159" s="245" t="s">
        <v>951</v>
      </c>
      <c r="D159" s="145" t="s">
        <v>1474</v>
      </c>
      <c r="E159" s="531">
        <v>920</v>
      </c>
      <c r="F159" s="266"/>
      <c r="G159" s="266"/>
      <c r="H159" s="8"/>
    </row>
    <row r="160" spans="2:8">
      <c r="B160" s="7"/>
      <c r="C160" s="245" t="s">
        <v>429</v>
      </c>
      <c r="D160" s="145" t="s">
        <v>1474</v>
      </c>
      <c r="E160" s="531">
        <v>920</v>
      </c>
      <c r="F160" s="266"/>
      <c r="G160" s="266"/>
      <c r="H160" s="8"/>
    </row>
    <row r="161" spans="2:8">
      <c r="B161" s="7"/>
      <c r="C161" s="245" t="s">
        <v>380</v>
      </c>
      <c r="D161" s="145">
        <v>156</v>
      </c>
      <c r="E161" s="531">
        <v>900</v>
      </c>
      <c r="F161" s="266"/>
      <c r="G161" s="266"/>
      <c r="H161" s="8"/>
    </row>
    <row r="162" spans="2:8">
      <c r="B162" s="7"/>
      <c r="C162" s="245" t="s">
        <v>422</v>
      </c>
      <c r="D162" s="145">
        <v>157</v>
      </c>
      <c r="E162" s="531">
        <v>850</v>
      </c>
      <c r="F162" s="266"/>
      <c r="G162" s="266"/>
      <c r="H162" s="8"/>
    </row>
    <row r="163" spans="2:8">
      <c r="B163" s="7"/>
      <c r="C163" s="245" t="s">
        <v>745</v>
      </c>
      <c r="D163" s="145">
        <v>158</v>
      </c>
      <c r="E163" s="531">
        <v>820</v>
      </c>
      <c r="F163" s="266"/>
      <c r="G163" s="266"/>
      <c r="H163" s="8"/>
    </row>
    <row r="164" spans="2:8">
      <c r="B164" s="7"/>
      <c r="C164" s="245" t="s">
        <v>419</v>
      </c>
      <c r="D164" s="145">
        <v>159</v>
      </c>
      <c r="E164" s="531">
        <v>780</v>
      </c>
      <c r="F164" s="266"/>
      <c r="G164" s="266"/>
      <c r="H164" s="8"/>
    </row>
    <row r="165" spans="2:8">
      <c r="B165" s="7"/>
      <c r="C165" s="245" t="s">
        <v>765</v>
      </c>
      <c r="D165" s="145">
        <v>160</v>
      </c>
      <c r="E165" s="531">
        <v>740</v>
      </c>
      <c r="F165" s="266"/>
      <c r="G165" s="266"/>
      <c r="H165" s="8"/>
    </row>
    <row r="166" spans="2:8">
      <c r="B166" s="7"/>
      <c r="C166" s="245" t="s">
        <v>937</v>
      </c>
      <c r="D166" s="145">
        <v>161</v>
      </c>
      <c r="E166" s="531">
        <v>725</v>
      </c>
      <c r="F166" s="266"/>
      <c r="G166" s="266"/>
      <c r="H166" s="8"/>
    </row>
    <row r="167" spans="2:8">
      <c r="B167" s="7"/>
      <c r="C167" s="245" t="s">
        <v>427</v>
      </c>
      <c r="D167" s="270">
        <v>162</v>
      </c>
      <c r="E167" s="531">
        <v>580</v>
      </c>
      <c r="F167" s="266"/>
      <c r="G167" s="266"/>
      <c r="H167" s="8"/>
    </row>
    <row r="168" spans="2:8">
      <c r="B168" s="7"/>
      <c r="C168" s="245" t="s">
        <v>662</v>
      </c>
      <c r="D168" s="270">
        <v>163</v>
      </c>
      <c r="E168" s="531">
        <v>430</v>
      </c>
      <c r="F168" s="266"/>
      <c r="G168" s="266"/>
      <c r="H168" s="8"/>
    </row>
    <row r="169" spans="2:8">
      <c r="B169" s="7"/>
      <c r="C169" s="245" t="s">
        <v>936</v>
      </c>
      <c r="D169" s="145">
        <v>164</v>
      </c>
      <c r="E169" s="531">
        <v>385</v>
      </c>
      <c r="F169" s="266"/>
      <c r="G169" s="266"/>
      <c r="H169" s="8"/>
    </row>
    <row r="170" spans="2:8">
      <c r="B170" s="7"/>
      <c r="C170" s="245" t="s">
        <v>1074</v>
      </c>
      <c r="D170" s="145">
        <v>165</v>
      </c>
      <c r="E170" s="531">
        <v>305</v>
      </c>
      <c r="F170" s="266"/>
      <c r="G170" s="266"/>
      <c r="H170" s="8"/>
    </row>
    <row r="171" spans="2:8">
      <c r="B171" s="7"/>
      <c r="C171" s="245" t="s">
        <v>392</v>
      </c>
      <c r="D171" s="145">
        <v>166</v>
      </c>
      <c r="E171" s="531">
        <v>250</v>
      </c>
      <c r="F171" s="266"/>
      <c r="G171" s="266"/>
      <c r="H171" s="8"/>
    </row>
    <row r="172" spans="2:8">
      <c r="B172" s="7"/>
      <c r="C172" s="245" t="s">
        <v>998</v>
      </c>
      <c r="D172" s="145">
        <v>167</v>
      </c>
      <c r="E172" s="531">
        <v>180</v>
      </c>
      <c r="F172" s="266"/>
      <c r="G172" s="266"/>
      <c r="H172" s="8"/>
    </row>
    <row r="173" spans="2:8">
      <c r="B173" s="7"/>
      <c r="C173" s="245" t="s">
        <v>651</v>
      </c>
      <c r="D173" s="145">
        <v>168</v>
      </c>
      <c r="E173" s="531">
        <v>165</v>
      </c>
      <c r="F173" s="266"/>
      <c r="G173" s="266"/>
      <c r="H173" s="8"/>
    </row>
    <row r="174" spans="2:8">
      <c r="B174" s="7"/>
      <c r="C174" s="245" t="s">
        <v>939</v>
      </c>
      <c r="D174" s="145">
        <v>169</v>
      </c>
      <c r="E174" s="531">
        <v>115</v>
      </c>
      <c r="F174" s="266" t="s">
        <v>1259</v>
      </c>
      <c r="G174" s="266"/>
      <c r="H174" s="8"/>
    </row>
    <row r="175" spans="2:8">
      <c r="B175" s="7"/>
      <c r="C175" s="245" t="s">
        <v>938</v>
      </c>
      <c r="D175" s="145">
        <v>170</v>
      </c>
      <c r="E175" s="531">
        <v>10</v>
      </c>
      <c r="F175" s="266" t="s">
        <v>1259</v>
      </c>
      <c r="G175" s="266"/>
      <c r="H175" s="8"/>
    </row>
    <row r="176" spans="2:8">
      <c r="B176" s="7"/>
      <c r="H176" s="8"/>
    </row>
    <row r="177" spans="2:8">
      <c r="B177" s="7"/>
      <c r="C177" s="81" t="s">
        <v>551</v>
      </c>
      <c r="H177" s="8"/>
    </row>
    <row r="178" spans="2:8">
      <c r="B178" s="7"/>
      <c r="C178" s="24" t="s">
        <v>1454</v>
      </c>
      <c r="H178" s="8"/>
    </row>
    <row r="179" spans="2:8" ht="17.25" thickBot="1">
      <c r="B179" s="9"/>
      <c r="C179" s="221" t="s">
        <v>1449</v>
      </c>
      <c r="D179" s="12"/>
      <c r="E179" s="12"/>
      <c r="F179" s="87"/>
      <c r="G179" s="87"/>
      <c r="H179" s="10"/>
    </row>
    <row r="181" spans="3:7">
      <c r="C181" s="77" t="s">
        <v>558</v>
      </c>
      <c r="D181" s="128"/>
      <c r="E181" s="128"/>
      <c r="F181" s="129"/>
      <c r="G181" s="129"/>
    </row>
    <row r="182" spans="3:5">
      <c r="C182" s="42" t="s">
        <v>562</v>
      </c>
      <c r="D182" s="44"/>
      <c r="E182" s="44"/>
    </row>
    <row r="183" spans="3:5">
      <c r="C183" s="42" t="s">
        <v>563</v>
      </c>
      <c r="D183" s="44"/>
      <c r="E183" s="44"/>
    </row>
    <row r="184" spans="3:5">
      <c r="C184" s="83"/>
      <c r="D184" s="44"/>
      <c r="E184" s="44"/>
    </row>
    <row r="185" spans="3:5">
      <c r="C185" s="83" t="s">
        <v>87</v>
      </c>
      <c r="D185" s="44"/>
      <c r="E185" s="44"/>
    </row>
    <row r="186" spans="3:5">
      <c r="C186" s="83" t="s">
        <v>88</v>
      </c>
      <c r="D186" s="44"/>
      <c r="E186" s="44"/>
    </row>
    <row r="187" spans="3:5">
      <c r="C187" s="83" t="s">
        <v>559</v>
      </c>
      <c r="D187" s="44"/>
      <c r="E187" s="44"/>
    </row>
    <row r="188" spans="3:5">
      <c r="C188" s="42"/>
      <c r="D188" s="44"/>
      <c r="E188" s="44"/>
    </row>
    <row r="189" spans="3:5">
      <c r="C189" s="42" t="s">
        <v>564</v>
      </c>
      <c r="D189" s="44"/>
      <c r="E189" s="44"/>
    </row>
    <row r="190" spans="3:5">
      <c r="C190" s="42" t="s">
        <v>565</v>
      </c>
      <c r="D190" s="44"/>
      <c r="E190" s="44"/>
    </row>
    <row r="191" spans="3:5">
      <c r="C191" s="42"/>
      <c r="D191" s="44"/>
      <c r="E191" s="44"/>
    </row>
    <row r="192" spans="3:5">
      <c r="C192" s="77" t="s">
        <v>560</v>
      </c>
      <c r="D192" s="128"/>
      <c r="E192" s="128"/>
    </row>
    <row r="193" spans="3:5">
      <c r="C193" s="77" t="s">
        <v>566</v>
      </c>
      <c r="D193" s="128"/>
      <c r="E193" s="128"/>
    </row>
    <row r="194" spans="3:5">
      <c r="C194" s="42" t="s">
        <v>568</v>
      </c>
      <c r="D194" s="128"/>
      <c r="E194" s="128"/>
    </row>
    <row r="195" spans="3:5" ht="49.5">
      <c r="C195" s="82" t="s">
        <v>567</v>
      </c>
      <c r="D195" s="44"/>
      <c r="E195" s="44"/>
    </row>
    <row r="196" spans="3:3">
      <c r="C196" s="27"/>
    </row>
    <row r="213" customHeight="1"/>
    <row r="221" customHeight="1"/>
    <row r="223" customHeight="1"/>
    <row r="225" customHeight="1"/>
    <row r="227" customHeight="1"/>
    <row r="230" customHeight="1"/>
    <row r="231" customHeight="1"/>
    <row r="233" customHeight="1"/>
    <row r="234" customHeight="1"/>
    <row r="236" customHeight="1"/>
    <row r="238" customHeight="1"/>
    <row r="240" customHeight="1"/>
    <row r="242" customHeight="1"/>
    <row r="244" customHeight="1"/>
    <row r="246" customHeight="1"/>
    <row r="248" customHeight="1"/>
    <row r="250" customHeight="1"/>
    <row r="252" customHeight="1"/>
    <row r="254" customHeight="1"/>
    <row r="256" customHeight="1"/>
    <row r="258" customHeight="1"/>
    <row r="260" customHeight="1"/>
    <row r="262" customHeight="1"/>
    <row r="263" customHeight="1"/>
    <row r="265" customHeight="1"/>
    <row r="266" customHeight="1"/>
    <row r="268" customHeight="1"/>
    <row r="269" customHeight="1"/>
    <row r="270" customHeight="1"/>
    <row r="273" customHeight="1"/>
    <row r="275" customHeight="1"/>
    <row r="278" customHeight="1"/>
    <row r="280" customHeight="1"/>
    <row r="282" customHeight="1"/>
  </sheetData>
  <autoFilter ref="C5:G175"/>
  <hyperlinks>
    <hyperlink ref="C4"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4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4">
    <tabColor theme="9" tint="0.79998168889431442"/>
    <pageSetUpPr fitToPage="1"/>
  </sheetPr>
  <dimension ref="A1:N182"/>
  <sheetViews>
    <sheetView topLeftCell="A1" view="normal" workbookViewId="0">
      <pane ySplit="6" topLeftCell="A7" activePane="bottomLeft" state="frozen"/>
      <selection pane="bottomLeft" activeCell="C17" sqref="C17"/>
    </sheetView>
  </sheetViews>
  <sheetFormatPr defaultColWidth="9.28515625" defaultRowHeight="16.5"/>
  <cols>
    <col min="1" max="1" width="8.5703125" style="1" customWidth="1"/>
    <col min="2" max="2" width="2.7109375" style="1" customWidth="1"/>
    <col min="3" max="3" width="66.5703125" style="1" bestFit="1" customWidth="1"/>
    <col min="4" max="4" width="14.41796875" style="1" customWidth="1"/>
    <col min="5" max="5" width="13.5703125" style="1" customWidth="1"/>
    <col min="6" max="6" width="13.27734375" style="1" customWidth="1"/>
    <col min="7" max="7" width="13.7109375" style="1" customWidth="1"/>
    <col min="8" max="8" width="17.27734375" style="1" customWidth="1"/>
    <col min="9" max="10" width="15.7109375" style="141" customWidth="1"/>
    <col min="11" max="11" width="2.7109375" style="1" customWidth="1"/>
    <col min="12" max="16384" width="9.27734375" style="1" customWidth="1"/>
  </cols>
  <sheetData>
    <row r="1" ht="15" customHeight="1" thickBot="1"/>
    <row r="2" spans="2:11">
      <c r="B2" s="4"/>
      <c r="C2" s="5"/>
      <c r="D2" s="11"/>
      <c r="E2" s="11"/>
      <c r="F2" s="11"/>
      <c r="G2" s="11"/>
      <c r="H2" s="11"/>
      <c r="I2" s="315"/>
      <c r="J2" s="315"/>
      <c r="K2" s="6"/>
    </row>
    <row r="3" spans="2:11" s="141" customFormat="1">
      <c r="B3" s="216"/>
      <c r="C3" s="521" t="s">
        <v>1480</v>
      </c>
      <c r="D3" s="433"/>
      <c r="E3" s="433"/>
      <c r="F3" s="433"/>
      <c r="G3" s="433"/>
      <c r="H3" s="433"/>
      <c r="I3" s="433"/>
      <c r="J3" s="433"/>
      <c r="K3" s="214"/>
    </row>
    <row r="4" spans="2:11" s="141" customFormat="1">
      <c r="B4" s="216"/>
      <c r="C4" s="434"/>
      <c r="D4" s="204"/>
      <c r="E4" s="204"/>
      <c r="F4" s="204"/>
      <c r="G4" s="204"/>
      <c r="H4" s="433"/>
      <c r="I4" s="433"/>
      <c r="J4" s="433"/>
      <c r="K4" s="214"/>
    </row>
    <row r="5" spans="2:11" s="141" customFormat="1" ht="26.25">
      <c r="B5" s="216"/>
      <c r="C5" s="435" t="s">
        <v>772</v>
      </c>
      <c r="D5" s="185"/>
      <c r="E5" s="185"/>
      <c r="F5" s="185"/>
      <c r="G5" s="185"/>
      <c r="H5" s="222" t="s">
        <v>605</v>
      </c>
      <c r="I5" s="185"/>
      <c r="J5" s="185"/>
      <c r="K5" s="214"/>
    </row>
    <row r="6" spans="2:14" s="204" customFormat="1" ht="49.5">
      <c r="B6" s="436"/>
      <c r="C6" s="205" t="s">
        <v>222</v>
      </c>
      <c r="D6" s="217" t="s">
        <v>1484</v>
      </c>
      <c r="E6" s="217" t="s">
        <v>1483</v>
      </c>
      <c r="F6" s="217" t="s">
        <v>1482</v>
      </c>
      <c r="G6" s="586" t="s">
        <v>1481</v>
      </c>
      <c r="H6" s="217" t="s">
        <v>1585</v>
      </c>
      <c r="I6" s="143" t="s">
        <v>1461</v>
      </c>
      <c r="J6" s="143" t="s">
        <v>1582</v>
      </c>
      <c r="K6" s="437"/>
      <c r="M6" s="848"/>
      <c r="N6" s="848"/>
    </row>
    <row r="7" spans="2:13">
      <c r="B7" s="7"/>
      <c r="C7" s="245" t="s">
        <v>379</v>
      </c>
      <c r="D7" s="145">
        <v>1</v>
      </c>
      <c r="E7" s="226">
        <v>3825</v>
      </c>
      <c r="F7" s="226">
        <v>10505</v>
      </c>
      <c r="G7" s="226">
        <v>200</v>
      </c>
      <c r="H7" s="139">
        <v>0.73307745987438944</v>
      </c>
      <c r="I7" s="266"/>
      <c r="J7" s="266"/>
      <c r="K7" s="8"/>
      <c r="M7" s="1" t="str">
        <f>IF(D7=D8,"Y","")</f>
        <v/>
      </c>
    </row>
    <row r="8" spans="2:13">
      <c r="B8" s="7"/>
      <c r="C8" s="245" t="s">
        <v>654</v>
      </c>
      <c r="D8" s="145">
        <v>2</v>
      </c>
      <c r="E8" s="226">
        <v>3480</v>
      </c>
      <c r="F8" s="226">
        <v>8050</v>
      </c>
      <c r="G8" s="226">
        <v>120</v>
      </c>
      <c r="H8" s="139">
        <v>0.69817866435385945</v>
      </c>
      <c r="I8" s="266"/>
      <c r="J8" s="266"/>
      <c r="K8" s="8"/>
      <c r="M8" s="1" t="str">
        <f>IF(D8=D9,"Y","")</f>
        <v/>
      </c>
    </row>
    <row r="9" spans="2:13">
      <c r="B9" s="7"/>
      <c r="C9" s="245" t="s">
        <v>371</v>
      </c>
      <c r="D9" s="145">
        <v>3</v>
      </c>
      <c r="E9" s="226">
        <v>2595</v>
      </c>
      <c r="F9" s="226">
        <v>5810</v>
      </c>
      <c r="G9" s="226">
        <v>125</v>
      </c>
      <c r="H9" s="139">
        <v>0.69125520523497919</v>
      </c>
      <c r="I9" s="266"/>
      <c r="J9" s="266"/>
      <c r="K9" s="8"/>
      <c r="M9" s="1" t="str">
        <f>IF(D9=D10,"Y","")</f>
        <v/>
      </c>
    </row>
    <row r="10" spans="2:13">
      <c r="B10" s="7"/>
      <c r="C10" s="245" t="s">
        <v>632</v>
      </c>
      <c r="D10" s="145">
        <v>4</v>
      </c>
      <c r="E10" s="226">
        <v>5450</v>
      </c>
      <c r="F10" s="226">
        <v>11415</v>
      </c>
      <c r="G10" s="226">
        <v>240</v>
      </c>
      <c r="H10" s="139">
        <v>0.67684553809664982</v>
      </c>
      <c r="I10" s="266">
        <v>1</v>
      </c>
      <c r="J10" s="266">
        <v>1</v>
      </c>
      <c r="K10" s="8"/>
      <c r="M10" s="1" t="str">
        <f>IF(D10=D11,"Y","")</f>
        <v/>
      </c>
    </row>
    <row r="11" spans="2:13">
      <c r="B11" s="7"/>
      <c r="C11" s="245" t="s">
        <v>746</v>
      </c>
      <c r="D11" s="145">
        <v>5</v>
      </c>
      <c r="E11" s="226">
        <v>4665</v>
      </c>
      <c r="F11" s="226">
        <v>9435</v>
      </c>
      <c r="G11" s="226">
        <v>270</v>
      </c>
      <c r="H11" s="139">
        <v>0.66914893617021276</v>
      </c>
      <c r="I11" s="266"/>
      <c r="J11" s="266"/>
      <c r="K11" s="8"/>
      <c r="M11" s="1" t="str">
        <f>IF(D11=D12,"Y","")</f>
        <v/>
      </c>
    </row>
    <row r="12" spans="2:13">
      <c r="B12" s="7"/>
      <c r="C12" s="245" t="s">
        <v>773</v>
      </c>
      <c r="D12" s="145">
        <v>6</v>
      </c>
      <c r="E12" s="226">
        <v>1420</v>
      </c>
      <c r="F12" s="226">
        <v>2610</v>
      </c>
      <c r="G12" s="226">
        <v>130</v>
      </c>
      <c r="H12" s="139">
        <v>0.64764267990074442</v>
      </c>
      <c r="I12" s="266"/>
      <c r="J12" s="266"/>
      <c r="K12" s="8"/>
      <c r="M12" s="1" t="str">
        <f>IF(D12=D13,"Y","")</f>
        <v/>
      </c>
    </row>
    <row r="13" spans="2:13">
      <c r="B13" s="7"/>
      <c r="C13" s="245" t="s">
        <v>359</v>
      </c>
      <c r="D13" s="145">
        <v>7</v>
      </c>
      <c r="E13" s="226">
        <v>4950</v>
      </c>
      <c r="F13" s="226">
        <v>8740</v>
      </c>
      <c r="G13" s="226">
        <v>190</v>
      </c>
      <c r="H13" s="139">
        <v>0.63842220598977351</v>
      </c>
      <c r="I13" s="266"/>
      <c r="J13" s="266"/>
      <c r="K13" s="8"/>
      <c r="M13" s="1" t="str">
        <f>IF(D13=D14,"Y","")</f>
        <v/>
      </c>
    </row>
    <row r="14" spans="2:13">
      <c r="B14" s="7"/>
      <c r="C14" s="245" t="s">
        <v>355</v>
      </c>
      <c r="D14" s="145">
        <v>8</v>
      </c>
      <c r="E14" s="226">
        <v>4395</v>
      </c>
      <c r="F14" s="226">
        <v>6875</v>
      </c>
      <c r="G14" s="226">
        <v>1560</v>
      </c>
      <c r="H14" s="139">
        <v>0.61002661934338953</v>
      </c>
      <c r="I14" s="266"/>
      <c r="J14" s="266"/>
      <c r="K14" s="8"/>
      <c r="M14" s="1" t="str">
        <f>IF(D14=D15,"Y","")</f>
        <v/>
      </c>
    </row>
    <row r="15" spans="2:13">
      <c r="B15" s="7"/>
      <c r="C15" s="245" t="s">
        <v>366</v>
      </c>
      <c r="D15" s="145">
        <v>9</v>
      </c>
      <c r="E15" s="226">
        <v>6065</v>
      </c>
      <c r="F15" s="226">
        <v>9425</v>
      </c>
      <c r="G15" s="226">
        <v>670</v>
      </c>
      <c r="H15" s="139">
        <v>0.60845706907682373</v>
      </c>
      <c r="I15" s="266">
        <v>2</v>
      </c>
      <c r="J15" s="266"/>
      <c r="K15" s="8"/>
      <c r="M15" s="1" t="str">
        <f>IF(D15=D16,"Y","")</f>
        <v/>
      </c>
    </row>
    <row r="16" spans="2:13">
      <c r="B16" s="7"/>
      <c r="C16" s="245" t="s">
        <v>334</v>
      </c>
      <c r="D16" s="145">
        <v>10</v>
      </c>
      <c r="E16" s="226">
        <v>5465</v>
      </c>
      <c r="F16" s="226">
        <v>8145</v>
      </c>
      <c r="G16" s="226">
        <v>110</v>
      </c>
      <c r="H16" s="139">
        <v>0.59845701689933872</v>
      </c>
      <c r="I16" s="266"/>
      <c r="J16" s="266"/>
      <c r="K16" s="8"/>
      <c r="M16" s="1" t="str">
        <f>IF(D16=D17,"Y","")</f>
        <v/>
      </c>
    </row>
    <row r="17" spans="2:13">
      <c r="B17" s="7"/>
      <c r="C17" s="253" t="s">
        <v>546</v>
      </c>
      <c r="D17" s="150">
        <v>11</v>
      </c>
      <c r="E17" s="229">
        <v>1890</v>
      </c>
      <c r="F17" s="229">
        <v>2615</v>
      </c>
      <c r="G17" s="229">
        <v>35</v>
      </c>
      <c r="H17" s="140">
        <v>0.58046614872364044</v>
      </c>
      <c r="I17" s="269">
        <v>3</v>
      </c>
      <c r="J17" s="269"/>
      <c r="K17" s="8"/>
      <c r="M17" s="1" t="str">
        <f>IF(D17=D18,"Y","")</f>
        <v/>
      </c>
    </row>
    <row r="18" spans="2:13">
      <c r="B18" s="7"/>
      <c r="C18" s="245" t="s">
        <v>345</v>
      </c>
      <c r="D18" s="145">
        <v>12</v>
      </c>
      <c r="E18" s="226">
        <v>6135</v>
      </c>
      <c r="F18" s="226">
        <v>8180</v>
      </c>
      <c r="G18" s="226">
        <v>310</v>
      </c>
      <c r="H18" s="139">
        <v>0.5714285714285714</v>
      </c>
      <c r="I18" s="266"/>
      <c r="J18" s="266"/>
      <c r="K18" s="8"/>
      <c r="M18" s="1" t="str">
        <f>IF(D18=D19,"Y","")</f>
        <v/>
      </c>
    </row>
    <row r="19" spans="2:13">
      <c r="B19" s="7"/>
      <c r="C19" s="245" t="s">
        <v>339</v>
      </c>
      <c r="D19" s="145">
        <v>13</v>
      </c>
      <c r="E19" s="226">
        <v>7465</v>
      </c>
      <c r="F19" s="226">
        <v>8840</v>
      </c>
      <c r="G19" s="226">
        <v>270</v>
      </c>
      <c r="H19" s="139">
        <v>0.54216498006746394</v>
      </c>
      <c r="I19" s="266"/>
      <c r="J19" s="266"/>
      <c r="K19" s="8"/>
      <c r="M19" s="1" t="str">
        <f>IF(D19=D20,"Y","")</f>
        <v/>
      </c>
    </row>
    <row r="20" spans="2:13">
      <c r="B20" s="7"/>
      <c r="C20" s="245" t="s">
        <v>361</v>
      </c>
      <c r="D20" s="145">
        <v>14</v>
      </c>
      <c r="E20" s="226">
        <v>5400</v>
      </c>
      <c r="F20" s="226">
        <v>6125</v>
      </c>
      <c r="G20" s="226">
        <v>335</v>
      </c>
      <c r="H20" s="139">
        <v>0.53145336225596529</v>
      </c>
      <c r="I20" s="266"/>
      <c r="J20" s="266"/>
      <c r="K20" s="8"/>
      <c r="M20" s="1" t="str">
        <f>IF(D20=D21,"Y","")</f>
        <v/>
      </c>
    </row>
    <row r="21" spans="2:13">
      <c r="B21" s="7"/>
      <c r="C21" s="245" t="s">
        <v>249</v>
      </c>
      <c r="D21" s="145">
        <v>15</v>
      </c>
      <c r="E21" s="226">
        <v>2045</v>
      </c>
      <c r="F21" s="226">
        <v>2295</v>
      </c>
      <c r="G21" s="226">
        <v>115</v>
      </c>
      <c r="H21" s="139">
        <v>0.52880184331797231</v>
      </c>
      <c r="I21" s="268"/>
      <c r="J21" s="340">
        <v>2</v>
      </c>
      <c r="K21" s="8"/>
      <c r="M21" s="1" t="str">
        <f>IF(D21=D22,"Y","")</f>
        <v/>
      </c>
    </row>
    <row r="22" spans="2:13">
      <c r="B22" s="7"/>
      <c r="C22" s="245" t="s">
        <v>353</v>
      </c>
      <c r="D22" s="145">
        <v>16</v>
      </c>
      <c r="E22" s="226">
        <v>11810</v>
      </c>
      <c r="F22" s="226">
        <v>13190</v>
      </c>
      <c r="G22" s="226">
        <v>445</v>
      </c>
      <c r="H22" s="139">
        <v>0.5276</v>
      </c>
      <c r="I22" s="266"/>
      <c r="J22" s="266"/>
      <c r="K22" s="8"/>
      <c r="M22" s="1" t="str">
        <f>IF(D22=D23,"Y","")</f>
        <v/>
      </c>
    </row>
    <row r="23" spans="2:13">
      <c r="B23" s="7"/>
      <c r="C23" s="245" t="s">
        <v>340</v>
      </c>
      <c r="D23" s="145">
        <v>17</v>
      </c>
      <c r="E23" s="226">
        <v>10655</v>
      </c>
      <c r="F23" s="226">
        <v>11560</v>
      </c>
      <c r="G23" s="226">
        <v>405</v>
      </c>
      <c r="H23" s="139">
        <v>0.52036911996398827</v>
      </c>
      <c r="I23" s="266"/>
      <c r="J23" s="266"/>
      <c r="K23" s="8"/>
      <c r="M23" s="1" t="str">
        <f>IF(D23=D24,"Y","")</f>
        <v/>
      </c>
    </row>
    <row r="24" spans="2:13">
      <c r="B24" s="7"/>
      <c r="C24" s="245" t="s">
        <v>322</v>
      </c>
      <c r="D24" s="145">
        <v>18</v>
      </c>
      <c r="E24" s="226">
        <v>5490</v>
      </c>
      <c r="F24" s="226">
        <v>5860</v>
      </c>
      <c r="G24" s="226">
        <v>135</v>
      </c>
      <c r="H24" s="139">
        <v>0.51629955947136563</v>
      </c>
      <c r="I24" s="266"/>
      <c r="J24" s="266"/>
      <c r="K24" s="8"/>
      <c r="M24" s="1" t="str">
        <f>IF(D24=D25,"Y","")</f>
        <v/>
      </c>
    </row>
    <row r="25" spans="2:13">
      <c r="B25" s="7"/>
      <c r="C25" s="245" t="s">
        <v>240</v>
      </c>
      <c r="D25" s="145">
        <v>19</v>
      </c>
      <c r="E25" s="226">
        <v>11600</v>
      </c>
      <c r="F25" s="226">
        <v>12170</v>
      </c>
      <c r="G25" s="226">
        <v>570</v>
      </c>
      <c r="H25" s="139">
        <v>0.51198990323937732</v>
      </c>
      <c r="I25" s="266">
        <v>4</v>
      </c>
      <c r="J25" s="266">
        <v>3</v>
      </c>
      <c r="K25" s="8"/>
      <c r="M25" s="1" t="str">
        <f>IF(D25=D26,"Y","")</f>
        <v/>
      </c>
    </row>
    <row r="26" spans="2:13">
      <c r="B26" s="7"/>
      <c r="C26" s="245" t="s">
        <v>385</v>
      </c>
      <c r="D26" s="145">
        <v>20</v>
      </c>
      <c r="E26" s="226">
        <v>230</v>
      </c>
      <c r="F26" s="226">
        <v>240</v>
      </c>
      <c r="G26" s="226">
        <v>45</v>
      </c>
      <c r="H26" s="139">
        <v>0.51063829787234039</v>
      </c>
      <c r="I26" s="266"/>
      <c r="J26" s="266"/>
      <c r="K26" s="8"/>
      <c r="M26" s="1" t="str">
        <f>IF(D26=D27,"Y","")</f>
        <v/>
      </c>
    </row>
    <row r="27" spans="2:13">
      <c r="B27" s="7"/>
      <c r="C27" s="245" t="s">
        <v>214</v>
      </c>
      <c r="D27" s="145">
        <v>21</v>
      </c>
      <c r="E27" s="226">
        <v>4805</v>
      </c>
      <c r="F27" s="226">
        <v>5000</v>
      </c>
      <c r="G27" s="226">
        <v>345</v>
      </c>
      <c r="H27" s="139">
        <v>0.50994390617032126</v>
      </c>
      <c r="I27" s="266"/>
      <c r="J27" s="266">
        <v>4</v>
      </c>
      <c r="K27" s="8"/>
      <c r="M27" s="1" t="str">
        <f>IF(D27=D28,"Y","")</f>
        <v/>
      </c>
    </row>
    <row r="28" spans="2:13">
      <c r="B28" s="7"/>
      <c r="C28" s="245" t="s">
        <v>394</v>
      </c>
      <c r="D28" s="145">
        <v>22</v>
      </c>
      <c r="E28" s="226">
        <v>6905</v>
      </c>
      <c r="F28" s="226">
        <v>7045</v>
      </c>
      <c r="G28" s="226">
        <v>760</v>
      </c>
      <c r="H28" s="139">
        <v>0.50501792114695343</v>
      </c>
      <c r="I28" s="266"/>
      <c r="J28" s="266"/>
      <c r="K28" s="8"/>
      <c r="M28" s="1" t="str">
        <f>IF(D28=D29,"Y","")</f>
        <v/>
      </c>
    </row>
    <row r="29" spans="2:13">
      <c r="B29" s="7"/>
      <c r="C29" s="245" t="s">
        <v>372</v>
      </c>
      <c r="D29" s="145">
        <v>23</v>
      </c>
      <c r="E29" s="226">
        <v>5130</v>
      </c>
      <c r="F29" s="226">
        <v>5090</v>
      </c>
      <c r="G29" s="226">
        <v>175</v>
      </c>
      <c r="H29" s="139">
        <v>0.49804305283757339</v>
      </c>
      <c r="I29" s="266"/>
      <c r="J29" s="266"/>
      <c r="K29" s="8"/>
      <c r="M29" s="1" t="str">
        <f>IF(D29=D30,"Y","")</f>
        <v/>
      </c>
    </row>
    <row r="30" spans="2:13">
      <c r="B30" s="7"/>
      <c r="C30" s="245" t="s">
        <v>323</v>
      </c>
      <c r="D30" s="145">
        <v>24</v>
      </c>
      <c r="E30" s="226">
        <v>9240</v>
      </c>
      <c r="F30" s="226">
        <v>9160</v>
      </c>
      <c r="G30" s="226">
        <v>310</v>
      </c>
      <c r="H30" s="139">
        <v>0.49782608695652175</v>
      </c>
      <c r="I30" s="266"/>
      <c r="J30" s="266"/>
      <c r="K30" s="8"/>
      <c r="M30" s="1" t="str">
        <f>IF(D30=D31,"Y","")</f>
        <v/>
      </c>
    </row>
    <row r="31" spans="2:13">
      <c r="B31" s="7"/>
      <c r="C31" s="245" t="s">
        <v>397</v>
      </c>
      <c r="D31" s="145">
        <v>25</v>
      </c>
      <c r="E31" s="226">
        <v>4415</v>
      </c>
      <c r="F31" s="226">
        <v>4060</v>
      </c>
      <c r="G31" s="226">
        <v>170</v>
      </c>
      <c r="H31" s="139">
        <v>0.47905604719764011</v>
      </c>
      <c r="I31" s="266"/>
      <c r="J31" s="266"/>
      <c r="K31" s="8"/>
      <c r="M31" s="1" t="str">
        <f>IF(D31=D32,"Y","")</f>
        <v/>
      </c>
    </row>
    <row r="32" spans="2:13">
      <c r="B32" s="7"/>
      <c r="C32" s="245" t="s">
        <v>363</v>
      </c>
      <c r="D32" s="145">
        <v>26</v>
      </c>
      <c r="E32" s="226">
        <v>10030</v>
      </c>
      <c r="F32" s="226">
        <v>9055</v>
      </c>
      <c r="G32" s="226">
        <v>1175</v>
      </c>
      <c r="H32" s="139">
        <v>0.47445637935551482</v>
      </c>
      <c r="I32" s="266"/>
      <c r="J32" s="266"/>
      <c r="K32" s="8"/>
      <c r="M32" s="1" t="str">
        <f>IF(D32=D33,"Y","")</f>
        <v/>
      </c>
    </row>
    <row r="33" spans="2:13">
      <c r="B33" s="7"/>
      <c r="C33" s="245" t="s">
        <v>360</v>
      </c>
      <c r="D33" s="145">
        <v>27</v>
      </c>
      <c r="E33" s="226">
        <v>9770</v>
      </c>
      <c r="F33" s="226">
        <v>8395</v>
      </c>
      <c r="G33" s="226">
        <v>150</v>
      </c>
      <c r="H33" s="139">
        <v>0.46215249105422518</v>
      </c>
      <c r="I33" s="266"/>
      <c r="J33" s="266"/>
      <c r="K33" s="8"/>
      <c r="M33" s="1" t="str">
        <f>IF(D33=D34,"Y","")</f>
        <v/>
      </c>
    </row>
    <row r="34" spans="2:13">
      <c r="B34" s="7"/>
      <c r="C34" s="245" t="s">
        <v>237</v>
      </c>
      <c r="D34" s="145">
        <v>28</v>
      </c>
      <c r="E34" s="226">
        <v>11995</v>
      </c>
      <c r="F34" s="226">
        <v>10215</v>
      </c>
      <c r="G34" s="226">
        <v>475</v>
      </c>
      <c r="H34" s="139">
        <v>0.459927960378208</v>
      </c>
      <c r="I34" s="266">
        <v>5</v>
      </c>
      <c r="J34" s="266">
        <v>5</v>
      </c>
      <c r="K34" s="8"/>
      <c r="M34" s="1" t="str">
        <f>IF(D34=D35,"Y","")</f>
        <v/>
      </c>
    </row>
    <row r="35" spans="2:13">
      <c r="B35" s="7"/>
      <c r="C35" s="245" t="s">
        <v>971</v>
      </c>
      <c r="D35" s="145">
        <v>29</v>
      </c>
      <c r="E35" s="226">
        <v>1215</v>
      </c>
      <c r="F35" s="226">
        <v>1020</v>
      </c>
      <c r="G35" s="226">
        <v>40</v>
      </c>
      <c r="H35" s="139">
        <v>0.4563758389261745</v>
      </c>
      <c r="I35" s="266"/>
      <c r="J35" s="266"/>
      <c r="K35" s="8"/>
      <c r="M35" s="1" t="str">
        <f>IF(D35=D36,"Y","")</f>
        <v/>
      </c>
    </row>
    <row r="36" spans="2:13">
      <c r="B36" s="7"/>
      <c r="C36" s="245" t="s">
        <v>368</v>
      </c>
      <c r="D36" s="145" t="s">
        <v>1224</v>
      </c>
      <c r="E36" s="226">
        <v>5325</v>
      </c>
      <c r="F36" s="226">
        <v>4400</v>
      </c>
      <c r="G36" s="226">
        <v>140</v>
      </c>
      <c r="H36" s="139">
        <v>0.45244215938303339</v>
      </c>
      <c r="I36" s="266"/>
      <c r="J36" s="266"/>
      <c r="K36" s="8"/>
      <c r="M36" s="1" t="str">
        <f>IF(D36=D37,"Y","")</f>
        <v>Y</v>
      </c>
    </row>
    <row r="37" spans="2:13">
      <c r="B37" s="7"/>
      <c r="C37" s="245" t="s">
        <v>409</v>
      </c>
      <c r="D37" s="145" t="s">
        <v>1224</v>
      </c>
      <c r="E37" s="226">
        <v>2130</v>
      </c>
      <c r="F37" s="226">
        <v>1760</v>
      </c>
      <c r="G37" s="226">
        <v>65</v>
      </c>
      <c r="H37" s="139">
        <v>0.45244215938303339</v>
      </c>
      <c r="I37" s="266"/>
      <c r="J37" s="266"/>
      <c r="K37" s="8"/>
      <c r="M37" s="1" t="str">
        <f>IF(D37=D38,"Y","")</f>
        <v/>
      </c>
    </row>
    <row r="38" spans="2:13">
      <c r="B38" s="7"/>
      <c r="C38" s="245" t="s">
        <v>624</v>
      </c>
      <c r="D38" s="145">
        <v>32</v>
      </c>
      <c r="E38" s="226">
        <v>1515</v>
      </c>
      <c r="F38" s="226">
        <v>1215</v>
      </c>
      <c r="G38" s="226">
        <v>10</v>
      </c>
      <c r="H38" s="139">
        <v>0.44505494505494503</v>
      </c>
      <c r="I38" s="266"/>
      <c r="J38" s="266"/>
      <c r="K38" s="8"/>
      <c r="M38" s="1" t="str">
        <f>IF(D38=D39,"Y","")</f>
        <v/>
      </c>
    </row>
    <row r="39" spans="2:13">
      <c r="B39" s="7"/>
      <c r="C39" s="245" t="s">
        <v>395</v>
      </c>
      <c r="D39" s="145">
        <v>33</v>
      </c>
      <c r="E39" s="226">
        <v>3670</v>
      </c>
      <c r="F39" s="226">
        <v>2825</v>
      </c>
      <c r="G39" s="226">
        <v>125</v>
      </c>
      <c r="H39" s="139">
        <v>0.43494996150885296</v>
      </c>
      <c r="I39" s="266"/>
      <c r="J39" s="266"/>
      <c r="K39" s="8"/>
      <c r="M39" s="1" t="str">
        <f>IF(D39=D40,"Y","")</f>
        <v/>
      </c>
    </row>
    <row r="40" spans="2:13">
      <c r="B40" s="7"/>
      <c r="C40" s="245" t="s">
        <v>600</v>
      </c>
      <c r="D40" s="145">
        <v>34</v>
      </c>
      <c r="E40" s="226">
        <v>6625</v>
      </c>
      <c r="F40" s="226">
        <v>4845</v>
      </c>
      <c r="G40" s="226">
        <v>125</v>
      </c>
      <c r="H40" s="139">
        <v>0.42240627724498692</v>
      </c>
      <c r="I40" s="266"/>
      <c r="J40" s="266"/>
      <c r="K40" s="8"/>
      <c r="M40" s="1" t="str">
        <f>IF(D40=D41,"Y","")</f>
        <v/>
      </c>
    </row>
    <row r="41" spans="2:13">
      <c r="B41" s="7"/>
      <c r="C41" s="245" t="s">
        <v>343</v>
      </c>
      <c r="D41" s="145">
        <v>35</v>
      </c>
      <c r="E41" s="226">
        <v>8245</v>
      </c>
      <c r="F41" s="226">
        <v>6005</v>
      </c>
      <c r="G41" s="226">
        <v>465</v>
      </c>
      <c r="H41" s="139">
        <v>0.42140350877192984</v>
      </c>
      <c r="I41" s="266"/>
      <c r="J41" s="266"/>
      <c r="K41" s="8"/>
      <c r="M41" s="1" t="str">
        <f>IF(D41=D42,"Y","")</f>
        <v/>
      </c>
    </row>
    <row r="42" spans="2:13">
      <c r="B42" s="7"/>
      <c r="C42" s="245" t="s">
        <v>367</v>
      </c>
      <c r="D42" s="145">
        <v>36</v>
      </c>
      <c r="E42" s="226">
        <v>9785</v>
      </c>
      <c r="F42" s="226">
        <v>6725</v>
      </c>
      <c r="G42" s="226">
        <v>150</v>
      </c>
      <c r="H42" s="139">
        <v>0.40732889158086011</v>
      </c>
      <c r="I42" s="266"/>
      <c r="J42" s="266"/>
      <c r="K42" s="8"/>
      <c r="M42" s="1" t="str">
        <f>IF(D42=D43,"Y","")</f>
        <v/>
      </c>
    </row>
    <row r="43" spans="2:13">
      <c r="B43" s="7"/>
      <c r="C43" s="245" t="s">
        <v>358</v>
      </c>
      <c r="D43" s="145">
        <v>37</v>
      </c>
      <c r="E43" s="226">
        <v>7080</v>
      </c>
      <c r="F43" s="226">
        <v>4825</v>
      </c>
      <c r="G43" s="226">
        <v>300</v>
      </c>
      <c r="H43" s="139">
        <v>0.40529189416211675</v>
      </c>
      <c r="I43" s="266"/>
      <c r="J43" s="266"/>
      <c r="K43" s="8"/>
      <c r="M43" s="1" t="str">
        <f>IF(D43=D44,"Y","")</f>
        <v/>
      </c>
    </row>
    <row r="44" spans="2:13">
      <c r="B44" s="7"/>
      <c r="C44" s="245" t="s">
        <v>392</v>
      </c>
      <c r="D44" s="145">
        <v>38</v>
      </c>
      <c r="E44" s="226">
        <v>195</v>
      </c>
      <c r="F44" s="226">
        <v>125</v>
      </c>
      <c r="G44" s="226">
        <v>10</v>
      </c>
      <c r="H44" s="139">
        <v>0.390625</v>
      </c>
      <c r="I44" s="266"/>
      <c r="J44" s="266"/>
      <c r="K44" s="8"/>
      <c r="M44" s="1" t="str">
        <f>IF(D44=D45,"Y","")</f>
        <v/>
      </c>
    </row>
    <row r="45" spans="2:13">
      <c r="B45" s="7"/>
      <c r="C45" s="245" t="s">
        <v>390</v>
      </c>
      <c r="D45" s="145">
        <v>39</v>
      </c>
      <c r="E45" s="226">
        <v>5595</v>
      </c>
      <c r="F45" s="226">
        <v>3520</v>
      </c>
      <c r="G45" s="226">
        <v>130</v>
      </c>
      <c r="H45" s="139">
        <v>0.3861766319253977</v>
      </c>
      <c r="I45" s="266"/>
      <c r="J45" s="266"/>
      <c r="K45" s="8"/>
      <c r="M45" s="1" t="str">
        <f>IF(D45=D46,"Y","")</f>
        <v/>
      </c>
    </row>
    <row r="46" spans="2:13">
      <c r="B46" s="7"/>
      <c r="C46" s="245" t="s">
        <v>386</v>
      </c>
      <c r="D46" s="145">
        <v>40</v>
      </c>
      <c r="E46" s="226">
        <v>6960</v>
      </c>
      <c r="F46" s="226">
        <v>4295</v>
      </c>
      <c r="G46" s="226">
        <v>385</v>
      </c>
      <c r="H46" s="139">
        <v>0.38160817414482451</v>
      </c>
      <c r="I46" s="266"/>
      <c r="J46" s="266"/>
      <c r="K46" s="8"/>
      <c r="M46" s="1" t="str">
        <f>IF(D46=D47,"Y","")</f>
        <v/>
      </c>
    </row>
    <row r="47" spans="2:13">
      <c r="B47" s="7"/>
      <c r="C47" s="245" t="s">
        <v>220</v>
      </c>
      <c r="D47" s="145">
        <v>41</v>
      </c>
      <c r="E47" s="226">
        <v>10860</v>
      </c>
      <c r="F47" s="226">
        <v>6595</v>
      </c>
      <c r="G47" s="226">
        <v>305</v>
      </c>
      <c r="H47" s="139">
        <v>0.37782870237754224</v>
      </c>
      <c r="I47" s="266"/>
      <c r="J47" s="266">
        <v>6</v>
      </c>
      <c r="K47" s="8"/>
      <c r="M47" s="1" t="str">
        <f>IF(D47=D48,"Y","")</f>
        <v/>
      </c>
    </row>
    <row r="48" spans="2:13">
      <c r="B48" s="7"/>
      <c r="C48" s="245" t="s">
        <v>402</v>
      </c>
      <c r="D48" s="145">
        <v>42</v>
      </c>
      <c r="E48" s="226">
        <v>11545</v>
      </c>
      <c r="F48" s="226">
        <v>6870</v>
      </c>
      <c r="G48" s="226">
        <v>385</v>
      </c>
      <c r="H48" s="139">
        <v>0.373065435786044</v>
      </c>
      <c r="I48" s="266"/>
      <c r="J48" s="266"/>
      <c r="K48" s="8"/>
      <c r="M48" s="1" t="str">
        <f>IF(D48=D49,"Y","")</f>
        <v/>
      </c>
    </row>
    <row r="49" spans="2:13">
      <c r="B49" s="7"/>
      <c r="C49" s="245" t="s">
        <v>365</v>
      </c>
      <c r="D49" s="145">
        <v>43</v>
      </c>
      <c r="E49" s="226">
        <v>2255</v>
      </c>
      <c r="F49" s="226">
        <v>1265</v>
      </c>
      <c r="G49" s="226">
        <v>270</v>
      </c>
      <c r="H49" s="139">
        <v>0.359375</v>
      </c>
      <c r="I49" s="266"/>
      <c r="J49" s="266"/>
      <c r="K49" s="8"/>
      <c r="M49" s="1" t="str">
        <f>IF(D49=D50,"Y","")</f>
        <v/>
      </c>
    </row>
    <row r="50" spans="2:13">
      <c r="B50" s="7"/>
      <c r="C50" s="245" t="s">
        <v>505</v>
      </c>
      <c r="D50" s="145">
        <v>44</v>
      </c>
      <c r="E50" s="226">
        <v>7105</v>
      </c>
      <c r="F50" s="226">
        <v>3880</v>
      </c>
      <c r="G50" s="226">
        <v>245</v>
      </c>
      <c r="H50" s="139">
        <v>0.35320892125625852</v>
      </c>
      <c r="I50" s="266"/>
      <c r="J50" s="266"/>
      <c r="K50" s="8"/>
      <c r="M50" s="1" t="str">
        <f>IF(D50=D51,"Y","")</f>
        <v/>
      </c>
    </row>
    <row r="51" spans="2:13">
      <c r="B51" s="7"/>
      <c r="C51" s="245" t="s">
        <v>356</v>
      </c>
      <c r="D51" s="145">
        <v>45</v>
      </c>
      <c r="E51" s="226">
        <v>17835</v>
      </c>
      <c r="F51" s="226">
        <v>9720</v>
      </c>
      <c r="G51" s="226">
        <v>465</v>
      </c>
      <c r="H51" s="139">
        <v>0.35274904735982582</v>
      </c>
      <c r="I51" s="266"/>
      <c r="J51" s="266"/>
      <c r="K51" s="8"/>
      <c r="M51" s="1" t="str">
        <f>IF(D51=D52,"Y","")</f>
        <v/>
      </c>
    </row>
    <row r="52" spans="2:13">
      <c r="B52" s="7"/>
      <c r="C52" s="245" t="s">
        <v>1074</v>
      </c>
      <c r="D52" s="145">
        <v>46</v>
      </c>
      <c r="E52" s="226">
        <v>130</v>
      </c>
      <c r="F52" s="226">
        <v>70</v>
      </c>
      <c r="G52" s="226">
        <v>0</v>
      </c>
      <c r="H52" s="139">
        <v>0.35</v>
      </c>
      <c r="I52" s="266"/>
      <c r="J52" s="266"/>
      <c r="K52" s="8"/>
      <c r="M52" s="1" t="str">
        <f>IF(D52=D53,"Y","")</f>
        <v/>
      </c>
    </row>
    <row r="53" spans="2:13">
      <c r="B53" s="7"/>
      <c r="C53" s="245" t="s">
        <v>744</v>
      </c>
      <c r="D53" s="145">
        <v>47</v>
      </c>
      <c r="E53" s="226">
        <v>8480</v>
      </c>
      <c r="F53" s="226">
        <v>4490</v>
      </c>
      <c r="G53" s="226">
        <v>240</v>
      </c>
      <c r="H53" s="139">
        <v>0.346183500385505</v>
      </c>
      <c r="I53" s="266"/>
      <c r="J53" s="266"/>
      <c r="K53" s="8"/>
      <c r="M53" s="1" t="str">
        <f>IF(D53=D54,"Y","")</f>
        <v/>
      </c>
    </row>
    <row r="54" spans="2:13">
      <c r="B54" s="7"/>
      <c r="C54" s="245" t="s">
        <v>333</v>
      </c>
      <c r="D54" s="145">
        <v>48</v>
      </c>
      <c r="E54" s="226">
        <v>7550</v>
      </c>
      <c r="F54" s="226">
        <v>3985</v>
      </c>
      <c r="G54" s="226">
        <v>130</v>
      </c>
      <c r="H54" s="139">
        <v>0.34547030775899434</v>
      </c>
      <c r="I54" s="266"/>
      <c r="J54" s="266"/>
      <c r="K54" s="8"/>
      <c r="M54" s="1" t="str">
        <f>IF(D54=D55,"Y","")</f>
        <v/>
      </c>
    </row>
    <row r="55" spans="2:13">
      <c r="B55" s="7"/>
      <c r="C55" s="245" t="s">
        <v>406</v>
      </c>
      <c r="D55" s="145">
        <v>49</v>
      </c>
      <c r="E55" s="226">
        <v>6045</v>
      </c>
      <c r="F55" s="226">
        <v>3130</v>
      </c>
      <c r="G55" s="226">
        <v>80</v>
      </c>
      <c r="H55" s="139">
        <v>0.34114441416893732</v>
      </c>
      <c r="I55" s="266"/>
      <c r="J55" s="266"/>
      <c r="K55" s="8"/>
      <c r="M55" s="1" t="str">
        <f>IF(D55=D56,"Y","")</f>
        <v/>
      </c>
    </row>
    <row r="56" spans="2:13">
      <c r="B56" s="7"/>
      <c r="C56" s="245" t="s">
        <v>211</v>
      </c>
      <c r="D56" s="145">
        <v>50</v>
      </c>
      <c r="E56" s="226">
        <v>18390</v>
      </c>
      <c r="F56" s="226">
        <v>9460</v>
      </c>
      <c r="G56" s="226">
        <v>580</v>
      </c>
      <c r="H56" s="139">
        <v>0.33967684021543987</v>
      </c>
      <c r="I56" s="266"/>
      <c r="J56" s="266">
        <v>7</v>
      </c>
      <c r="K56" s="8"/>
      <c r="M56" s="1" t="str">
        <f>IF(D56=D57,"Y","")</f>
        <v/>
      </c>
    </row>
    <row r="57" spans="2:13">
      <c r="B57" s="7"/>
      <c r="C57" s="245" t="s">
        <v>324</v>
      </c>
      <c r="D57" s="145">
        <v>51</v>
      </c>
      <c r="E57" s="226">
        <v>22695</v>
      </c>
      <c r="F57" s="226">
        <v>11360</v>
      </c>
      <c r="G57" s="226">
        <v>35</v>
      </c>
      <c r="H57" s="139">
        <v>0.33357803553075904</v>
      </c>
      <c r="I57" s="266"/>
      <c r="J57" s="266"/>
      <c r="K57" s="8"/>
      <c r="M57" s="1" t="str">
        <f>IF(D57=D58,"Y","")</f>
        <v/>
      </c>
    </row>
    <row r="58" spans="2:13">
      <c r="B58" s="7"/>
      <c r="C58" s="245" t="s">
        <v>423</v>
      </c>
      <c r="D58" s="145">
        <v>52</v>
      </c>
      <c r="E58" s="226">
        <v>1480</v>
      </c>
      <c r="F58" s="226">
        <v>730</v>
      </c>
      <c r="G58" s="226">
        <v>115</v>
      </c>
      <c r="H58" s="139">
        <v>0.33031674208144796</v>
      </c>
      <c r="I58" s="266"/>
      <c r="J58" s="266"/>
      <c r="K58" s="8"/>
      <c r="M58" s="1" t="str">
        <f>IF(D58=D59,"Y","")</f>
        <v/>
      </c>
    </row>
    <row r="59" spans="2:13">
      <c r="B59" s="7"/>
      <c r="C59" s="245" t="s">
        <v>342</v>
      </c>
      <c r="D59" s="145">
        <v>53</v>
      </c>
      <c r="E59" s="226">
        <v>14100</v>
      </c>
      <c r="F59" s="226">
        <v>6795</v>
      </c>
      <c r="G59" s="226">
        <v>195</v>
      </c>
      <c r="H59" s="139">
        <v>0.32519741564967697</v>
      </c>
      <c r="I59" s="266"/>
      <c r="J59" s="266"/>
      <c r="K59" s="8"/>
      <c r="M59" s="1" t="str">
        <f>IF(D59=D60,"Y","")</f>
        <v/>
      </c>
    </row>
    <row r="60" spans="2:13">
      <c r="B60" s="7"/>
      <c r="C60" s="245" t="s">
        <v>335</v>
      </c>
      <c r="D60" s="145">
        <v>54</v>
      </c>
      <c r="E60" s="226">
        <v>7030</v>
      </c>
      <c r="F60" s="226">
        <v>3175</v>
      </c>
      <c r="G60" s="226">
        <v>190</v>
      </c>
      <c r="H60" s="139">
        <v>0.31112199902008819</v>
      </c>
      <c r="I60" s="266"/>
      <c r="J60" s="266"/>
      <c r="K60" s="8"/>
      <c r="M60" s="1" t="str">
        <f>IF(D60=D61,"Y","")</f>
        <v/>
      </c>
    </row>
    <row r="61" spans="2:13">
      <c r="B61" s="7"/>
      <c r="C61" s="245" t="s">
        <v>174</v>
      </c>
      <c r="D61" s="145">
        <v>55</v>
      </c>
      <c r="E61" s="226">
        <v>19585</v>
      </c>
      <c r="F61" s="226">
        <v>8610</v>
      </c>
      <c r="G61" s="226">
        <v>45</v>
      </c>
      <c r="H61" s="139">
        <v>0.30537329313708106</v>
      </c>
      <c r="I61" s="266"/>
      <c r="J61" s="266">
        <v>8</v>
      </c>
      <c r="K61" s="8"/>
      <c r="M61" s="1" t="str">
        <f>IF(D61=D62,"Y","")</f>
        <v/>
      </c>
    </row>
    <row r="62" spans="2:13">
      <c r="B62" s="7"/>
      <c r="C62" s="245" t="s">
        <v>380</v>
      </c>
      <c r="D62" s="145">
        <v>56</v>
      </c>
      <c r="E62" s="226">
        <v>365</v>
      </c>
      <c r="F62" s="226">
        <v>160</v>
      </c>
      <c r="G62" s="226">
        <v>15</v>
      </c>
      <c r="H62" s="139">
        <v>0.30476190476190479</v>
      </c>
      <c r="I62" s="266"/>
      <c r="J62" s="266"/>
      <c r="K62" s="8"/>
      <c r="M62" s="1" t="str">
        <f>IF(D62=D63,"Y","")</f>
        <v/>
      </c>
    </row>
    <row r="63" spans="2:13">
      <c r="B63" s="7"/>
      <c r="C63" s="245" t="s">
        <v>376</v>
      </c>
      <c r="D63" s="145">
        <v>57</v>
      </c>
      <c r="E63" s="226">
        <v>16180</v>
      </c>
      <c r="F63" s="226">
        <v>6870</v>
      </c>
      <c r="G63" s="226">
        <v>815</v>
      </c>
      <c r="H63" s="139">
        <v>0.29804772234273319</v>
      </c>
      <c r="I63" s="266"/>
      <c r="J63" s="266"/>
      <c r="K63" s="8"/>
      <c r="M63" s="1" t="str">
        <f>IF(D63=D64,"Y","")</f>
        <v/>
      </c>
    </row>
    <row r="64" spans="2:13">
      <c r="B64" s="7"/>
      <c r="C64" s="245" t="s">
        <v>652</v>
      </c>
      <c r="D64" s="145">
        <v>58</v>
      </c>
      <c r="E64" s="226">
        <v>3465</v>
      </c>
      <c r="F64" s="226">
        <v>1445</v>
      </c>
      <c r="G64" s="226">
        <v>40</v>
      </c>
      <c r="H64" s="139">
        <v>0.29429735234215887</v>
      </c>
      <c r="I64" s="266"/>
      <c r="J64" s="266"/>
      <c r="K64" s="8"/>
      <c r="M64" s="1" t="str">
        <f>IF(D64=D65,"Y","")</f>
        <v/>
      </c>
    </row>
    <row r="65" spans="2:13">
      <c r="B65" s="7"/>
      <c r="C65" s="245" t="s">
        <v>241</v>
      </c>
      <c r="D65" s="145">
        <v>59</v>
      </c>
      <c r="E65" s="226">
        <v>20220</v>
      </c>
      <c r="F65" s="226">
        <v>8375</v>
      </c>
      <c r="G65" s="226">
        <v>380</v>
      </c>
      <c r="H65" s="139">
        <v>0.29288337121874453</v>
      </c>
      <c r="I65" s="266">
        <v>6</v>
      </c>
      <c r="J65" s="266">
        <v>9</v>
      </c>
      <c r="K65" s="8"/>
      <c r="M65" s="1" t="str">
        <f>IF(D65=D66,"Y","")</f>
        <v/>
      </c>
    </row>
    <row r="66" spans="2:13">
      <c r="B66" s="7"/>
      <c r="C66" s="245" t="s">
        <v>331</v>
      </c>
      <c r="D66" s="145">
        <v>60</v>
      </c>
      <c r="E66" s="226">
        <v>10720</v>
      </c>
      <c r="F66" s="226">
        <v>4325</v>
      </c>
      <c r="G66" s="226">
        <v>415</v>
      </c>
      <c r="H66" s="139">
        <v>0.28747092057161849</v>
      </c>
      <c r="I66" s="266"/>
      <c r="J66" s="266"/>
      <c r="K66" s="8"/>
      <c r="M66" s="1" t="str">
        <f>IF(D66=D67,"Y","")</f>
        <v/>
      </c>
    </row>
    <row r="67" spans="2:13">
      <c r="B67" s="7"/>
      <c r="C67" s="245" t="s">
        <v>213</v>
      </c>
      <c r="D67" s="145">
        <v>61</v>
      </c>
      <c r="E67" s="226">
        <v>10685</v>
      </c>
      <c r="F67" s="226">
        <v>4200</v>
      </c>
      <c r="G67" s="226">
        <v>520</v>
      </c>
      <c r="H67" s="139">
        <v>0.282163251595566</v>
      </c>
      <c r="I67" s="266"/>
      <c r="J67" s="266">
        <v>10</v>
      </c>
      <c r="K67" s="8"/>
      <c r="M67" s="1" t="str">
        <f>IF(D67=D68,"Y","")</f>
        <v/>
      </c>
    </row>
    <row r="68" spans="2:13">
      <c r="B68" s="7"/>
      <c r="C68" s="245" t="s">
        <v>338</v>
      </c>
      <c r="D68" s="145">
        <v>62</v>
      </c>
      <c r="E68" s="226">
        <v>24970</v>
      </c>
      <c r="F68" s="226">
        <v>9695</v>
      </c>
      <c r="G68" s="226">
        <v>205</v>
      </c>
      <c r="H68" s="139">
        <v>0.27967690754363189</v>
      </c>
      <c r="I68" s="266"/>
      <c r="J68" s="266"/>
      <c r="K68" s="8"/>
      <c r="M68" s="1" t="str">
        <f>IF(D68=D69,"Y","")</f>
        <v/>
      </c>
    </row>
    <row r="69" spans="2:13">
      <c r="B69" s="7"/>
      <c r="C69" s="245" t="s">
        <v>346</v>
      </c>
      <c r="D69" s="145">
        <v>63</v>
      </c>
      <c r="E69" s="226">
        <v>14280</v>
      </c>
      <c r="F69" s="226">
        <v>5315</v>
      </c>
      <c r="G69" s="226">
        <v>120</v>
      </c>
      <c r="H69" s="139">
        <v>0.27124266394488389</v>
      </c>
      <c r="I69" s="266"/>
      <c r="J69" s="266"/>
      <c r="K69" s="8"/>
      <c r="M69" s="1" t="str">
        <f>IF(D69=D70,"Y","")</f>
        <v/>
      </c>
    </row>
    <row r="70" spans="2:13">
      <c r="B70" s="7"/>
      <c r="C70" s="245" t="s">
        <v>219</v>
      </c>
      <c r="D70" s="145">
        <v>64</v>
      </c>
      <c r="E70" s="226">
        <v>11015</v>
      </c>
      <c r="F70" s="226">
        <v>3980</v>
      </c>
      <c r="G70" s="226">
        <v>160</v>
      </c>
      <c r="H70" s="139">
        <v>0.2654218072690897</v>
      </c>
      <c r="I70" s="266">
        <v>7</v>
      </c>
      <c r="J70" s="266">
        <v>11</v>
      </c>
      <c r="K70" s="8"/>
      <c r="M70" s="1" t="str">
        <f>IF(D70=D71,"Y","")</f>
        <v/>
      </c>
    </row>
    <row r="71" spans="2:13">
      <c r="B71" s="7"/>
      <c r="C71" s="245" t="s">
        <v>936</v>
      </c>
      <c r="D71" s="145">
        <v>65</v>
      </c>
      <c r="E71" s="226">
        <v>305</v>
      </c>
      <c r="F71" s="226">
        <v>110</v>
      </c>
      <c r="G71" s="226">
        <v>15</v>
      </c>
      <c r="H71" s="139">
        <v>0.26506024096385544</v>
      </c>
      <c r="I71" s="266"/>
      <c r="J71" s="266"/>
      <c r="K71" s="8"/>
      <c r="M71" s="1" t="str">
        <f>IF(D71=D72,"Y","")</f>
        <v/>
      </c>
    </row>
    <row r="72" spans="2:13">
      <c r="B72" s="7"/>
      <c r="C72" s="245" t="s">
        <v>336</v>
      </c>
      <c r="D72" s="145">
        <v>66</v>
      </c>
      <c r="E72" s="226">
        <v>15705</v>
      </c>
      <c r="F72" s="226">
        <v>5545</v>
      </c>
      <c r="G72" s="226">
        <v>355</v>
      </c>
      <c r="H72" s="139">
        <v>0.26094117647058823</v>
      </c>
      <c r="I72" s="266"/>
      <c r="J72" s="266"/>
      <c r="K72" s="8"/>
      <c r="M72" s="1" t="str">
        <f>IF(D72=D73,"Y","")</f>
        <v/>
      </c>
    </row>
    <row r="73" spans="2:13">
      <c r="B73" s="7"/>
      <c r="C73" s="245" t="s">
        <v>415</v>
      </c>
      <c r="D73" s="145">
        <v>67</v>
      </c>
      <c r="E73" s="226">
        <v>500</v>
      </c>
      <c r="F73" s="226">
        <v>175</v>
      </c>
      <c r="G73" s="226">
        <v>20</v>
      </c>
      <c r="H73" s="139">
        <v>0.25925925925925924</v>
      </c>
      <c r="I73" s="266"/>
      <c r="J73" s="266"/>
      <c r="K73" s="8"/>
      <c r="M73" s="1" t="str">
        <f>IF(D73=D74,"Y","")</f>
        <v/>
      </c>
    </row>
    <row r="74" spans="2:13">
      <c r="B74" s="7"/>
      <c r="C74" s="245" t="s">
        <v>347</v>
      </c>
      <c r="D74" s="145">
        <v>68</v>
      </c>
      <c r="E74" s="226">
        <v>10335</v>
      </c>
      <c r="F74" s="226">
        <v>3615</v>
      </c>
      <c r="G74" s="226">
        <v>190</v>
      </c>
      <c r="H74" s="139">
        <v>0.25913978494623657</v>
      </c>
      <c r="I74" s="266"/>
      <c r="J74" s="266"/>
      <c r="K74" s="8"/>
      <c r="M74" s="1" t="str">
        <f>IF(D74=D75,"Y","")</f>
        <v/>
      </c>
    </row>
    <row r="75" spans="2:13">
      <c r="B75" s="7"/>
      <c r="C75" s="245" t="s">
        <v>375</v>
      </c>
      <c r="D75" s="145">
        <v>69</v>
      </c>
      <c r="E75" s="226">
        <v>13430</v>
      </c>
      <c r="F75" s="226">
        <v>4545</v>
      </c>
      <c r="G75" s="226">
        <v>110</v>
      </c>
      <c r="H75" s="139">
        <v>0.25285118219749653</v>
      </c>
      <c r="I75" s="266"/>
      <c r="J75" s="266"/>
      <c r="K75" s="8"/>
      <c r="M75" s="1" t="str">
        <f>IF(D75=D76,"Y","")</f>
        <v/>
      </c>
    </row>
    <row r="76" spans="2:13">
      <c r="B76" s="7"/>
      <c r="C76" s="245" t="s">
        <v>326</v>
      </c>
      <c r="D76" s="145">
        <v>70</v>
      </c>
      <c r="E76" s="226">
        <v>11155</v>
      </c>
      <c r="F76" s="226">
        <v>3685</v>
      </c>
      <c r="G76" s="226">
        <v>115</v>
      </c>
      <c r="H76" s="139">
        <v>0.24831536388140163</v>
      </c>
      <c r="I76" s="266"/>
      <c r="J76" s="266"/>
      <c r="K76" s="8"/>
      <c r="M76" s="1" t="str">
        <f>IF(D76=D77,"Y","")</f>
        <v/>
      </c>
    </row>
    <row r="77" spans="2:13">
      <c r="B77" s="7"/>
      <c r="C77" s="245" t="s">
        <v>662</v>
      </c>
      <c r="D77" s="145">
        <v>71</v>
      </c>
      <c r="E77" s="226">
        <v>305</v>
      </c>
      <c r="F77" s="226">
        <v>100</v>
      </c>
      <c r="G77" s="226">
        <v>20</v>
      </c>
      <c r="H77" s="139">
        <v>0.24691358024691357</v>
      </c>
      <c r="I77" s="266"/>
      <c r="J77" s="266"/>
      <c r="K77" s="8"/>
      <c r="M77" s="1" t="str">
        <f>IF(D77=D78,"Y","")</f>
        <v/>
      </c>
    </row>
    <row r="78" spans="2:13">
      <c r="B78" s="7"/>
      <c r="C78" s="245" t="s">
        <v>370</v>
      </c>
      <c r="D78" s="145">
        <v>72</v>
      </c>
      <c r="E78" s="226">
        <v>11125</v>
      </c>
      <c r="F78" s="226">
        <v>3525</v>
      </c>
      <c r="G78" s="226">
        <v>335</v>
      </c>
      <c r="H78" s="139">
        <v>0.24061433447098976</v>
      </c>
      <c r="I78" s="266"/>
      <c r="J78" s="266"/>
      <c r="K78" s="8"/>
      <c r="M78" s="1" t="str">
        <f>IF(D78=D79,"Y","")</f>
        <v/>
      </c>
    </row>
    <row r="79" spans="2:13">
      <c r="B79" s="7"/>
      <c r="C79" s="245" t="s">
        <v>351</v>
      </c>
      <c r="D79" s="270">
        <v>73</v>
      </c>
      <c r="E79" s="226">
        <v>11680</v>
      </c>
      <c r="F79" s="226">
        <v>3560</v>
      </c>
      <c r="G79" s="226">
        <v>200</v>
      </c>
      <c r="H79" s="139">
        <v>0.23359580052493439</v>
      </c>
      <c r="I79" s="266"/>
      <c r="J79" s="266"/>
      <c r="K79" s="8"/>
      <c r="M79" s="1" t="str">
        <f>IF(D79=D80,"Y","")</f>
        <v/>
      </c>
    </row>
    <row r="80" spans="2:13">
      <c r="B80" s="7"/>
      <c r="C80" s="245" t="s">
        <v>998</v>
      </c>
      <c r="D80" s="270">
        <v>74</v>
      </c>
      <c r="E80" s="226">
        <v>115</v>
      </c>
      <c r="F80" s="226">
        <v>35</v>
      </c>
      <c r="G80" s="226">
        <v>5</v>
      </c>
      <c r="H80" s="139">
        <v>0.23333333333333334</v>
      </c>
      <c r="I80" s="266"/>
      <c r="J80" s="266"/>
      <c r="K80" s="8"/>
      <c r="M80" s="1" t="str">
        <f>IF(D80=D81,"Y","")</f>
        <v/>
      </c>
    </row>
    <row r="81" spans="2:13">
      <c r="B81" s="7"/>
      <c r="C81" s="245" t="s">
        <v>327</v>
      </c>
      <c r="D81" s="145">
        <v>75</v>
      </c>
      <c r="E81" s="226">
        <v>12350</v>
      </c>
      <c r="F81" s="226">
        <v>3575</v>
      </c>
      <c r="G81" s="226">
        <v>110</v>
      </c>
      <c r="H81" s="139">
        <v>0.22448979591836735</v>
      </c>
      <c r="I81" s="266"/>
      <c r="J81" s="266"/>
      <c r="K81" s="8"/>
      <c r="M81" s="1" t="str">
        <f>IF(D81=D82,"Y","")</f>
        <v/>
      </c>
    </row>
    <row r="82" spans="2:13">
      <c r="B82" s="7"/>
      <c r="C82" s="245" t="s">
        <v>215</v>
      </c>
      <c r="D82" s="145">
        <v>76</v>
      </c>
      <c r="E82" s="226">
        <v>19925</v>
      </c>
      <c r="F82" s="226">
        <v>5700</v>
      </c>
      <c r="G82" s="226">
        <v>435</v>
      </c>
      <c r="H82" s="139">
        <v>0.22243902439024391</v>
      </c>
      <c r="I82" s="266"/>
      <c r="J82" s="266">
        <v>12</v>
      </c>
      <c r="K82" s="8"/>
      <c r="M82" s="1" t="str">
        <f>IF(D82=D83,"Y","")</f>
        <v/>
      </c>
    </row>
    <row r="83" spans="2:13">
      <c r="B83" s="7"/>
      <c r="C83" s="245" t="s">
        <v>218</v>
      </c>
      <c r="D83" s="145">
        <v>77</v>
      </c>
      <c r="E83" s="226">
        <v>13510</v>
      </c>
      <c r="F83" s="226">
        <v>3815</v>
      </c>
      <c r="G83" s="226">
        <v>700</v>
      </c>
      <c r="H83" s="139">
        <v>0.2202020202020202</v>
      </c>
      <c r="I83" s="266"/>
      <c r="J83" s="266">
        <v>13</v>
      </c>
      <c r="K83" s="8"/>
      <c r="M83" s="1" t="str">
        <f>IF(D83=D84,"Y","")</f>
        <v/>
      </c>
    </row>
    <row r="84" spans="2:13">
      <c r="B84" s="7"/>
      <c r="C84" s="245" t="s">
        <v>403</v>
      </c>
      <c r="D84" s="145">
        <v>78</v>
      </c>
      <c r="E84" s="226">
        <v>5075</v>
      </c>
      <c r="F84" s="226">
        <v>1370</v>
      </c>
      <c r="G84" s="226">
        <v>315</v>
      </c>
      <c r="H84" s="139">
        <v>0.2125678820791311</v>
      </c>
      <c r="I84" s="266"/>
      <c r="J84" s="266"/>
      <c r="K84" s="8"/>
      <c r="M84" s="1" t="str">
        <f>IF(D84=D85,"Y","")</f>
        <v/>
      </c>
    </row>
    <row r="85" spans="2:13">
      <c r="B85" s="7"/>
      <c r="C85" s="245" t="s">
        <v>341</v>
      </c>
      <c r="D85" s="145">
        <v>79</v>
      </c>
      <c r="E85" s="226">
        <v>11010</v>
      </c>
      <c r="F85" s="226">
        <v>2950</v>
      </c>
      <c r="G85" s="226">
        <v>160</v>
      </c>
      <c r="H85" s="139">
        <v>0.21131805157593123</v>
      </c>
      <c r="I85" s="266"/>
      <c r="J85" s="266"/>
      <c r="K85" s="8"/>
      <c r="M85" s="1" t="str">
        <f>IF(D85=D86,"Y","")</f>
        <v/>
      </c>
    </row>
    <row r="86" spans="2:13">
      <c r="B86" s="7"/>
      <c r="C86" s="245" t="s">
        <v>658</v>
      </c>
      <c r="D86" s="145">
        <v>80</v>
      </c>
      <c r="E86" s="226">
        <v>15780</v>
      </c>
      <c r="F86" s="226">
        <v>4185</v>
      </c>
      <c r="G86" s="226">
        <v>130</v>
      </c>
      <c r="H86" s="139">
        <v>0.2096168294515402</v>
      </c>
      <c r="I86" s="266"/>
      <c r="J86" s="266"/>
      <c r="K86" s="8"/>
      <c r="M86" s="1" t="str">
        <f>IF(D86=D87,"Y","")</f>
        <v/>
      </c>
    </row>
    <row r="87" spans="2:13">
      <c r="B87" s="7"/>
      <c r="C87" s="245" t="s">
        <v>352</v>
      </c>
      <c r="D87" s="145">
        <v>81</v>
      </c>
      <c r="E87" s="226">
        <v>11020</v>
      </c>
      <c r="F87" s="226">
        <v>2880</v>
      </c>
      <c r="G87" s="226">
        <v>260</v>
      </c>
      <c r="H87" s="139">
        <v>0.20719424460431654</v>
      </c>
      <c r="I87" s="266"/>
      <c r="J87" s="266"/>
      <c r="K87" s="8"/>
      <c r="M87" s="1" t="str">
        <f>IF(D87=D88,"Y","")</f>
        <v/>
      </c>
    </row>
    <row r="88" spans="2:13">
      <c r="B88" s="7"/>
      <c r="C88" s="245" t="s">
        <v>344</v>
      </c>
      <c r="D88" s="145">
        <v>82</v>
      </c>
      <c r="E88" s="226">
        <v>9760</v>
      </c>
      <c r="F88" s="226">
        <v>2550</v>
      </c>
      <c r="G88" s="226">
        <v>220</v>
      </c>
      <c r="H88" s="139">
        <v>0.20714865962632006</v>
      </c>
      <c r="I88" s="266"/>
      <c r="J88" s="266"/>
      <c r="K88" s="8"/>
      <c r="M88" s="1" t="str">
        <f>IF(D88=D89,"Y","")</f>
        <v/>
      </c>
    </row>
    <row r="89" spans="2:13">
      <c r="B89" s="7"/>
      <c r="C89" s="245" t="s">
        <v>176</v>
      </c>
      <c r="D89" s="145">
        <v>83</v>
      </c>
      <c r="E89" s="226">
        <v>15610</v>
      </c>
      <c r="F89" s="226">
        <v>4050</v>
      </c>
      <c r="G89" s="226">
        <v>240</v>
      </c>
      <c r="H89" s="139">
        <v>0.20600203458799593</v>
      </c>
      <c r="I89" s="266"/>
      <c r="J89" s="266">
        <v>14</v>
      </c>
      <c r="K89" s="8"/>
      <c r="M89" s="1" t="str">
        <f>IF(D89=D90,"Y","")</f>
        <v/>
      </c>
    </row>
    <row r="90" spans="2:13">
      <c r="B90" s="7"/>
      <c r="C90" s="245" t="s">
        <v>405</v>
      </c>
      <c r="D90" s="145">
        <v>84</v>
      </c>
      <c r="E90" s="226">
        <v>9965</v>
      </c>
      <c r="F90" s="226">
        <v>2545</v>
      </c>
      <c r="G90" s="226">
        <v>185</v>
      </c>
      <c r="H90" s="139">
        <v>0.20343725019984013</v>
      </c>
      <c r="I90" s="266"/>
      <c r="J90" s="266"/>
      <c r="K90" s="8"/>
      <c r="M90" s="1" t="str">
        <f>IF(D90=D91,"Y","")</f>
        <v/>
      </c>
    </row>
    <row r="91" spans="2:13">
      <c r="B91" s="7"/>
      <c r="C91" s="245" t="s">
        <v>354</v>
      </c>
      <c r="D91" s="145">
        <v>85</v>
      </c>
      <c r="E91" s="226">
        <v>2155</v>
      </c>
      <c r="F91" s="226">
        <v>530</v>
      </c>
      <c r="G91" s="226">
        <v>35</v>
      </c>
      <c r="H91" s="139">
        <v>0.1973929236499069</v>
      </c>
      <c r="I91" s="266"/>
      <c r="J91" s="266"/>
      <c r="K91" s="8"/>
      <c r="M91" s="1" t="str">
        <f>IF(D91=D92,"Y","")</f>
        <v/>
      </c>
    </row>
    <row r="92" spans="2:13">
      <c r="B92" s="7"/>
      <c r="C92" s="245" t="s">
        <v>413</v>
      </c>
      <c r="D92" s="145">
        <v>86</v>
      </c>
      <c r="E92" s="226">
        <v>11075</v>
      </c>
      <c r="F92" s="226">
        <v>2695</v>
      </c>
      <c r="G92" s="226">
        <v>370</v>
      </c>
      <c r="H92" s="139">
        <v>0.19571532316630355</v>
      </c>
      <c r="I92" s="266"/>
      <c r="J92" s="266"/>
      <c r="K92" s="8"/>
      <c r="M92" s="1" t="str">
        <f>IF(D92=D93,"Y","")</f>
        <v/>
      </c>
    </row>
    <row r="93" spans="2:13">
      <c r="B93" s="7"/>
      <c r="C93" s="245" t="s">
        <v>325</v>
      </c>
      <c r="D93" s="145">
        <v>87</v>
      </c>
      <c r="E93" s="226">
        <v>23365</v>
      </c>
      <c r="F93" s="226">
        <v>5620</v>
      </c>
      <c r="G93" s="226">
        <v>350</v>
      </c>
      <c r="H93" s="139">
        <v>0.19389339313437984</v>
      </c>
      <c r="I93" s="266"/>
      <c r="J93" s="266"/>
      <c r="K93" s="8"/>
      <c r="M93" s="1" t="str">
        <f>IF(D93=D94,"Y","")</f>
        <v/>
      </c>
    </row>
    <row r="94" spans="2:13">
      <c r="B94" s="7"/>
      <c r="C94" s="245" t="s">
        <v>212</v>
      </c>
      <c r="D94" s="145">
        <v>88</v>
      </c>
      <c r="E94" s="226">
        <v>17955</v>
      </c>
      <c r="F94" s="226">
        <v>4210</v>
      </c>
      <c r="G94" s="226">
        <v>345</v>
      </c>
      <c r="H94" s="139">
        <v>0.18993909316489963</v>
      </c>
      <c r="I94" s="266"/>
      <c r="J94" s="266">
        <v>15</v>
      </c>
      <c r="K94" s="8"/>
      <c r="M94" s="1" t="str">
        <f>IF(D94=D95,"Y","")</f>
        <v/>
      </c>
    </row>
    <row r="95" spans="2:13">
      <c r="B95" s="7"/>
      <c r="C95" s="245" t="s">
        <v>665</v>
      </c>
      <c r="D95" s="145">
        <v>89</v>
      </c>
      <c r="E95" s="226">
        <v>640</v>
      </c>
      <c r="F95" s="226">
        <v>145</v>
      </c>
      <c r="G95" s="226">
        <v>10</v>
      </c>
      <c r="H95" s="139">
        <v>0.18471337579617833</v>
      </c>
      <c r="I95" s="266"/>
      <c r="J95" s="266"/>
      <c r="K95" s="8"/>
      <c r="M95" s="1" t="str">
        <f>IF(D95=D96,"Y","")</f>
        <v/>
      </c>
    </row>
    <row r="96" spans="2:13">
      <c r="B96" s="7"/>
      <c r="C96" s="245" t="s">
        <v>951</v>
      </c>
      <c r="D96" s="145">
        <v>90</v>
      </c>
      <c r="E96" s="226">
        <v>580</v>
      </c>
      <c r="F96" s="226">
        <v>130</v>
      </c>
      <c r="G96" s="226">
        <v>5</v>
      </c>
      <c r="H96" s="139">
        <v>0.18309859154929578</v>
      </c>
      <c r="I96" s="266"/>
      <c r="J96" s="266"/>
      <c r="K96" s="8"/>
      <c r="M96" s="1" t="str">
        <f>IF(D96=D97,"Y","")</f>
        <v/>
      </c>
    </row>
    <row r="97" spans="2:13">
      <c r="B97" s="7"/>
      <c r="C97" s="245" t="s">
        <v>177</v>
      </c>
      <c r="D97" s="145">
        <v>91</v>
      </c>
      <c r="E97" s="226">
        <v>21355</v>
      </c>
      <c r="F97" s="226">
        <v>4725</v>
      </c>
      <c r="G97" s="226">
        <v>380</v>
      </c>
      <c r="H97" s="139">
        <v>0.18117331288343558</v>
      </c>
      <c r="I97" s="266"/>
      <c r="J97" s="266">
        <v>16</v>
      </c>
      <c r="K97" s="8"/>
      <c r="M97" s="1" t="str">
        <f>IF(D97=D98,"Y","")</f>
        <v/>
      </c>
    </row>
    <row r="98" spans="2:13">
      <c r="B98" s="7"/>
      <c r="C98" s="245" t="s">
        <v>330</v>
      </c>
      <c r="D98" s="145">
        <v>92</v>
      </c>
      <c r="E98" s="226">
        <v>23835</v>
      </c>
      <c r="F98" s="226">
        <v>5205</v>
      </c>
      <c r="G98" s="226">
        <v>235</v>
      </c>
      <c r="H98" s="139">
        <v>0.17923553719008264</v>
      </c>
      <c r="I98" s="357"/>
      <c r="J98" s="357"/>
      <c r="K98" s="8"/>
      <c r="M98" s="1" t="str">
        <f>IF(D98=D99,"Y","")</f>
        <v/>
      </c>
    </row>
    <row r="99" spans="2:13">
      <c r="B99" s="7"/>
      <c r="C99" s="245" t="s">
        <v>216</v>
      </c>
      <c r="D99" s="145">
        <v>93</v>
      </c>
      <c r="E99" s="226">
        <v>17540</v>
      </c>
      <c r="F99" s="226">
        <v>3785</v>
      </c>
      <c r="G99" s="226">
        <v>380</v>
      </c>
      <c r="H99" s="139">
        <v>0.17749120750293082</v>
      </c>
      <c r="I99" s="357"/>
      <c r="J99" s="357">
        <v>17</v>
      </c>
      <c r="K99" s="8"/>
      <c r="M99" s="1" t="str">
        <f>IF(D99=D100,"Y","")</f>
        <v/>
      </c>
    </row>
    <row r="100" spans="2:13">
      <c r="B100" s="7"/>
      <c r="C100" s="245" t="s">
        <v>745</v>
      </c>
      <c r="D100" s="145">
        <v>94</v>
      </c>
      <c r="E100" s="226">
        <v>745</v>
      </c>
      <c r="F100" s="226">
        <v>160</v>
      </c>
      <c r="G100" s="226">
        <v>25</v>
      </c>
      <c r="H100" s="139">
        <v>0.17679558011049723</v>
      </c>
      <c r="I100" s="266"/>
      <c r="J100" s="266"/>
      <c r="K100" s="8"/>
      <c r="M100" s="1" t="str">
        <f>IF(D100=D101,"Y","")</f>
        <v/>
      </c>
    </row>
    <row r="101" spans="2:13">
      <c r="B101" s="7"/>
      <c r="C101" s="245" t="s">
        <v>950</v>
      </c>
      <c r="D101" s="145">
        <v>95</v>
      </c>
      <c r="E101" s="226">
        <v>6190</v>
      </c>
      <c r="F101" s="226">
        <v>1270</v>
      </c>
      <c r="G101" s="226">
        <v>300</v>
      </c>
      <c r="H101" s="139">
        <v>0.17024128686327078</v>
      </c>
      <c r="I101" s="266"/>
      <c r="J101" s="266"/>
      <c r="K101" s="8"/>
      <c r="M101" s="1" t="str">
        <f>IF(D101=D102,"Y","")</f>
        <v/>
      </c>
    </row>
    <row r="102" spans="2:13">
      <c r="B102" s="7"/>
      <c r="C102" s="245" t="s">
        <v>373</v>
      </c>
      <c r="D102" s="145">
        <v>96</v>
      </c>
      <c r="E102" s="226">
        <v>14530</v>
      </c>
      <c r="F102" s="226">
        <v>2935</v>
      </c>
      <c r="G102" s="226">
        <v>225</v>
      </c>
      <c r="H102" s="139">
        <v>0.16805038648726023</v>
      </c>
      <c r="I102" s="266"/>
      <c r="J102" s="266"/>
      <c r="K102" s="8"/>
      <c r="M102" s="1" t="str">
        <f>IF(D102=D103,"Y","")</f>
        <v/>
      </c>
    </row>
    <row r="103" spans="2:13">
      <c r="B103" s="7"/>
      <c r="C103" s="245" t="s">
        <v>350</v>
      </c>
      <c r="D103" s="145">
        <v>97</v>
      </c>
      <c r="E103" s="226">
        <v>14730</v>
      </c>
      <c r="F103" s="226">
        <v>2965</v>
      </c>
      <c r="G103" s="226">
        <v>315</v>
      </c>
      <c r="H103" s="139">
        <v>0.16756145803899405</v>
      </c>
      <c r="I103" s="266"/>
      <c r="J103" s="266"/>
      <c r="K103" s="8"/>
      <c r="M103" s="1" t="str">
        <f>IF(D103=D104,"Y","")</f>
        <v/>
      </c>
    </row>
    <row r="104" spans="2:13">
      <c r="B104" s="7"/>
      <c r="C104" s="245" t="s">
        <v>418</v>
      </c>
      <c r="D104" s="145">
        <v>98</v>
      </c>
      <c r="E104" s="226">
        <v>375</v>
      </c>
      <c r="F104" s="226">
        <v>75</v>
      </c>
      <c r="G104" s="226">
        <v>0</v>
      </c>
      <c r="H104" s="139">
        <v>0.16666666666666666</v>
      </c>
      <c r="I104" s="266"/>
      <c r="J104" s="266"/>
      <c r="K104" s="8"/>
      <c r="M104" s="1" t="str">
        <f>IF(D104=D105,"Y","")</f>
        <v/>
      </c>
    </row>
    <row r="105" spans="2:13">
      <c r="B105" s="7"/>
      <c r="C105" s="245" t="s">
        <v>362</v>
      </c>
      <c r="D105" s="145">
        <v>99</v>
      </c>
      <c r="E105" s="226">
        <v>6140</v>
      </c>
      <c r="F105" s="226">
        <v>1225</v>
      </c>
      <c r="G105" s="226">
        <v>185</v>
      </c>
      <c r="H105" s="139">
        <v>0.16632722335369993</v>
      </c>
      <c r="I105" s="266"/>
      <c r="J105" s="266"/>
      <c r="K105" s="8"/>
      <c r="M105" s="1" t="str">
        <f>IF(D105=D106,"Y","")</f>
        <v/>
      </c>
    </row>
    <row r="106" spans="2:13">
      <c r="B106" s="7"/>
      <c r="C106" s="245" t="s">
        <v>374</v>
      </c>
      <c r="D106" s="145">
        <v>100</v>
      </c>
      <c r="E106" s="226">
        <v>12515</v>
      </c>
      <c r="F106" s="226">
        <v>2480</v>
      </c>
      <c r="G106" s="226">
        <v>185</v>
      </c>
      <c r="H106" s="139">
        <v>0.1653884628209403</v>
      </c>
      <c r="I106" s="266"/>
      <c r="J106" s="266"/>
      <c r="K106" s="8"/>
      <c r="M106" s="1" t="str">
        <f>IF(D106=D107,"Y","")</f>
        <v/>
      </c>
    </row>
    <row r="107" spans="2:13">
      <c r="B107" s="7"/>
      <c r="C107" s="245" t="s">
        <v>420</v>
      </c>
      <c r="D107" s="145">
        <v>101</v>
      </c>
      <c r="E107" s="226">
        <v>615</v>
      </c>
      <c r="F107" s="226">
        <v>115</v>
      </c>
      <c r="G107" s="226">
        <v>30</v>
      </c>
      <c r="H107" s="139">
        <v>0.15753424657534246</v>
      </c>
      <c r="I107" s="266"/>
      <c r="J107" s="266"/>
      <c r="K107" s="8"/>
      <c r="M107" s="1" t="str">
        <f>IF(D107=D108,"Y","")</f>
        <v/>
      </c>
    </row>
    <row r="108" spans="2:13">
      <c r="B108" s="7"/>
      <c r="C108" s="245" t="s">
        <v>179</v>
      </c>
      <c r="D108" s="145">
        <v>102</v>
      </c>
      <c r="E108" s="226">
        <v>17615</v>
      </c>
      <c r="F108" s="226">
        <v>3205</v>
      </c>
      <c r="G108" s="226">
        <v>250</v>
      </c>
      <c r="H108" s="139">
        <v>0.15393852065321806</v>
      </c>
      <c r="I108" s="266"/>
      <c r="J108" s="266">
        <v>18</v>
      </c>
      <c r="K108" s="8"/>
      <c r="M108" s="1" t="str">
        <f>IF(D108=D109,"Y","")</f>
        <v/>
      </c>
    </row>
    <row r="109" spans="2:13">
      <c r="B109" s="7"/>
      <c r="C109" s="245" t="s">
        <v>426</v>
      </c>
      <c r="D109" s="145">
        <v>103</v>
      </c>
      <c r="E109" s="226">
        <v>635</v>
      </c>
      <c r="F109" s="226">
        <v>115</v>
      </c>
      <c r="G109" s="226">
        <v>5</v>
      </c>
      <c r="H109" s="139">
        <v>0.15333333333333332</v>
      </c>
      <c r="I109" s="266"/>
      <c r="J109" s="266"/>
      <c r="K109" s="8"/>
      <c r="M109" s="1" t="str">
        <f>IF(D109=D110,"Y","")</f>
        <v/>
      </c>
    </row>
    <row r="110" spans="2:13">
      <c r="B110" s="7"/>
      <c r="C110" s="245" t="s">
        <v>57</v>
      </c>
      <c r="D110" s="145">
        <v>104</v>
      </c>
      <c r="E110" s="226">
        <v>14625</v>
      </c>
      <c r="F110" s="226">
        <v>2575</v>
      </c>
      <c r="G110" s="226">
        <v>315</v>
      </c>
      <c r="H110" s="139">
        <v>0.14970930232558138</v>
      </c>
      <c r="I110" s="266"/>
      <c r="J110" s="266">
        <v>19</v>
      </c>
      <c r="K110" s="8"/>
      <c r="M110" s="1" t="str">
        <f>IF(D110=D111,"Y","")</f>
        <v/>
      </c>
    </row>
    <row r="111" spans="2:13">
      <c r="B111" s="7"/>
      <c r="C111" s="245" t="s">
        <v>419</v>
      </c>
      <c r="D111" s="145">
        <v>105</v>
      </c>
      <c r="E111" s="226">
        <v>350</v>
      </c>
      <c r="F111" s="226">
        <v>60</v>
      </c>
      <c r="G111" s="226">
        <v>5</v>
      </c>
      <c r="H111" s="139">
        <v>0.14634146341463414</v>
      </c>
      <c r="I111" s="268"/>
      <c r="J111" s="268"/>
      <c r="K111" s="8"/>
      <c r="M111" s="1" t="str">
        <f>IF(D111=D112,"Y","")</f>
        <v/>
      </c>
    </row>
    <row r="112" spans="2:13">
      <c r="B112" s="7"/>
      <c r="C112" s="245" t="s">
        <v>417</v>
      </c>
      <c r="D112" s="145">
        <v>106</v>
      </c>
      <c r="E112" s="226">
        <v>740</v>
      </c>
      <c r="F112" s="226">
        <v>125</v>
      </c>
      <c r="G112" s="226">
        <v>85</v>
      </c>
      <c r="H112" s="139">
        <v>0.14450867052023122</v>
      </c>
      <c r="I112" s="266"/>
      <c r="J112" s="266"/>
      <c r="K112" s="8"/>
      <c r="M112" s="1" t="str">
        <f>IF(D112=D113,"Y","")</f>
        <v/>
      </c>
    </row>
    <row r="113" spans="2:13">
      <c r="B113" s="7"/>
      <c r="C113" s="245" t="s">
        <v>651</v>
      </c>
      <c r="D113" s="145">
        <v>107</v>
      </c>
      <c r="E113" s="226">
        <v>150</v>
      </c>
      <c r="F113" s="226">
        <v>25</v>
      </c>
      <c r="G113" s="226">
        <v>5</v>
      </c>
      <c r="H113" s="139">
        <v>0.14285714285714285</v>
      </c>
      <c r="I113" s="266"/>
      <c r="J113" s="266"/>
      <c r="K113" s="8"/>
      <c r="M113" s="1" t="str">
        <f>IF(D113=D114,"Y","")</f>
        <v/>
      </c>
    </row>
    <row r="114" spans="2:13">
      <c r="B114" s="7"/>
      <c r="C114" s="245" t="s">
        <v>399</v>
      </c>
      <c r="D114" s="145">
        <v>108</v>
      </c>
      <c r="E114" s="226">
        <v>1570</v>
      </c>
      <c r="F114" s="226">
        <v>260</v>
      </c>
      <c r="G114" s="226">
        <v>5</v>
      </c>
      <c r="H114" s="139">
        <v>0.14207650273224043</v>
      </c>
      <c r="I114" s="266"/>
      <c r="J114" s="266"/>
      <c r="K114" s="8"/>
      <c r="M114" s="1" t="str">
        <f>IF(D114=D115,"Y","")</f>
        <v/>
      </c>
    </row>
    <row r="115" spans="2:13">
      <c r="B115" s="7"/>
      <c r="C115" s="245" t="s">
        <v>393</v>
      </c>
      <c r="D115" s="145">
        <v>109</v>
      </c>
      <c r="E115" s="226">
        <v>8250</v>
      </c>
      <c r="F115" s="226">
        <v>1365</v>
      </c>
      <c r="G115" s="226">
        <v>95</v>
      </c>
      <c r="H115" s="139">
        <v>0.1419656786271451</v>
      </c>
      <c r="I115" s="266"/>
      <c r="J115" s="266"/>
      <c r="K115" s="8"/>
      <c r="M115" s="1" t="str">
        <f>IF(D115=D116,"Y","")</f>
        <v/>
      </c>
    </row>
    <row r="116" spans="2:13">
      <c r="B116" s="7"/>
      <c r="C116" s="245" t="s">
        <v>348</v>
      </c>
      <c r="D116" s="145">
        <v>110</v>
      </c>
      <c r="E116" s="226">
        <v>9795</v>
      </c>
      <c r="F116" s="226">
        <v>1580</v>
      </c>
      <c r="G116" s="226">
        <v>110</v>
      </c>
      <c r="H116" s="139">
        <v>0.13890109890109889</v>
      </c>
      <c r="I116" s="266"/>
      <c r="J116" s="266"/>
      <c r="K116" s="8"/>
      <c r="M116" s="1" t="str">
        <f>IF(D116=D117,"Y","")</f>
        <v/>
      </c>
    </row>
    <row r="117" spans="2:13">
      <c r="B117" s="7"/>
      <c r="C117" s="245" t="s">
        <v>332</v>
      </c>
      <c r="D117" s="145">
        <v>111</v>
      </c>
      <c r="E117" s="226">
        <v>10020</v>
      </c>
      <c r="F117" s="226">
        <v>1615</v>
      </c>
      <c r="G117" s="226">
        <v>230</v>
      </c>
      <c r="H117" s="139">
        <v>0.13880532874946283</v>
      </c>
      <c r="I117" s="266"/>
      <c r="J117" s="266"/>
      <c r="K117" s="8"/>
      <c r="M117" s="1" t="str">
        <f>IF(D117=D118,"Y","")</f>
        <v/>
      </c>
    </row>
    <row r="118" spans="2:13">
      <c r="B118" s="7"/>
      <c r="C118" s="245" t="s">
        <v>180</v>
      </c>
      <c r="D118" s="145">
        <v>112</v>
      </c>
      <c r="E118" s="226">
        <v>13195</v>
      </c>
      <c r="F118" s="226">
        <v>2080</v>
      </c>
      <c r="G118" s="226">
        <v>195</v>
      </c>
      <c r="H118" s="139">
        <v>0.13617021276595745</v>
      </c>
      <c r="I118" s="266"/>
      <c r="J118" s="266">
        <v>20</v>
      </c>
      <c r="K118" s="8"/>
      <c r="M118" s="1" t="str">
        <f>IF(D118=D119,"Y","")</f>
        <v/>
      </c>
    </row>
    <row r="119" spans="2:13">
      <c r="B119" s="7"/>
      <c r="C119" s="245" t="s">
        <v>1294</v>
      </c>
      <c r="D119" s="145">
        <v>113</v>
      </c>
      <c r="E119" s="226">
        <v>5435</v>
      </c>
      <c r="F119" s="226">
        <v>855</v>
      </c>
      <c r="G119" s="226">
        <v>105</v>
      </c>
      <c r="H119" s="139">
        <v>0.13593004769475359</v>
      </c>
      <c r="I119" s="266"/>
      <c r="J119" s="266"/>
      <c r="K119" s="8"/>
      <c r="M119" s="1" t="str">
        <f>IF(D119=D120,"Y","")</f>
        <v/>
      </c>
    </row>
    <row r="120" spans="2:13">
      <c r="B120" s="7"/>
      <c r="C120" s="245" t="s">
        <v>175</v>
      </c>
      <c r="D120" s="145">
        <v>114</v>
      </c>
      <c r="E120" s="226">
        <v>19435</v>
      </c>
      <c r="F120" s="226">
        <v>3040</v>
      </c>
      <c r="G120" s="226">
        <v>720</v>
      </c>
      <c r="H120" s="139">
        <v>0.13526140155728586</v>
      </c>
      <c r="I120" s="266"/>
      <c r="J120" s="266">
        <v>21</v>
      </c>
      <c r="K120" s="8"/>
      <c r="M120" s="1" t="str">
        <f>IF(D120=D121,"Y","")</f>
        <v/>
      </c>
    </row>
    <row r="121" spans="2:13">
      <c r="B121" s="7"/>
      <c r="C121" s="245" t="s">
        <v>427</v>
      </c>
      <c r="D121" s="145">
        <v>115</v>
      </c>
      <c r="E121" s="226">
        <v>320</v>
      </c>
      <c r="F121" s="226">
        <v>50</v>
      </c>
      <c r="G121" s="226">
        <v>10</v>
      </c>
      <c r="H121" s="139">
        <v>0.13513513513513514</v>
      </c>
      <c r="I121" s="266"/>
      <c r="J121" s="266"/>
      <c r="K121" s="8"/>
      <c r="M121" s="1" t="str">
        <f>IF(D121=D122,"Y","")</f>
        <v/>
      </c>
    </row>
    <row r="122" spans="2:13">
      <c r="B122" s="7"/>
      <c r="C122" s="245" t="s">
        <v>477</v>
      </c>
      <c r="D122" s="145">
        <v>116</v>
      </c>
      <c r="E122" s="226">
        <v>14290</v>
      </c>
      <c r="F122" s="226">
        <v>2225</v>
      </c>
      <c r="G122" s="226">
        <v>225</v>
      </c>
      <c r="H122" s="139">
        <v>0.13472600666061157</v>
      </c>
      <c r="I122" s="266"/>
      <c r="J122" s="266"/>
      <c r="K122" s="8"/>
      <c r="M122" s="1" t="str">
        <f>IF(D122=D123,"Y","")</f>
        <v/>
      </c>
    </row>
    <row r="123" spans="2:13">
      <c r="B123" s="7"/>
      <c r="C123" s="245" t="s">
        <v>329</v>
      </c>
      <c r="D123" s="145">
        <v>117</v>
      </c>
      <c r="E123" s="226">
        <v>11995</v>
      </c>
      <c r="F123" s="226">
        <v>1860</v>
      </c>
      <c r="G123" s="226">
        <v>135</v>
      </c>
      <c r="H123" s="139">
        <v>0.13424756405629737</v>
      </c>
      <c r="I123" s="266"/>
      <c r="J123" s="266"/>
      <c r="K123" s="8"/>
      <c r="M123" s="1" t="str">
        <f>IF(D123=D124,"Y","")</f>
        <v/>
      </c>
    </row>
    <row r="124" spans="2:13">
      <c r="B124" s="7"/>
      <c r="C124" s="245" t="s">
        <v>511</v>
      </c>
      <c r="D124" s="145">
        <v>118</v>
      </c>
      <c r="E124" s="226">
        <v>7725</v>
      </c>
      <c r="F124" s="226">
        <v>1145</v>
      </c>
      <c r="G124" s="226">
        <v>45</v>
      </c>
      <c r="H124" s="139">
        <v>0.12908680947012402</v>
      </c>
      <c r="I124" s="266"/>
      <c r="J124" s="266"/>
      <c r="K124" s="8"/>
      <c r="M124" s="1" t="str">
        <f>IF(D124=D125,"Y","")</f>
        <v/>
      </c>
    </row>
    <row r="125" spans="2:13">
      <c r="B125" s="7"/>
      <c r="C125" s="245" t="s">
        <v>378</v>
      </c>
      <c r="D125" s="145">
        <v>119</v>
      </c>
      <c r="E125" s="226">
        <v>14155</v>
      </c>
      <c r="F125" s="226">
        <v>2050</v>
      </c>
      <c r="G125" s="226">
        <v>270</v>
      </c>
      <c r="H125" s="139">
        <v>0.12650416538105522</v>
      </c>
      <c r="I125" s="266"/>
      <c r="J125" s="266"/>
      <c r="K125" s="8"/>
      <c r="M125" s="1" t="str">
        <f>IF(D125=D126,"Y","")</f>
        <v/>
      </c>
    </row>
    <row r="126" spans="2:13">
      <c r="B126" s="7"/>
      <c r="C126" s="245" t="s">
        <v>599</v>
      </c>
      <c r="D126" s="145">
        <v>120</v>
      </c>
      <c r="E126" s="226">
        <v>2530</v>
      </c>
      <c r="F126" s="226">
        <v>365</v>
      </c>
      <c r="G126" s="226">
        <v>250</v>
      </c>
      <c r="H126" s="139">
        <v>0.12607944732297063</v>
      </c>
      <c r="I126" s="266"/>
      <c r="J126" s="266"/>
      <c r="K126" s="8"/>
      <c r="M126" s="1" t="str">
        <f>IF(D126=D127,"Y","")</f>
        <v/>
      </c>
    </row>
    <row r="127" spans="2:13">
      <c r="B127" s="7"/>
      <c r="C127" s="245" t="s">
        <v>349</v>
      </c>
      <c r="D127" s="145">
        <v>121</v>
      </c>
      <c r="E127" s="226">
        <v>22825</v>
      </c>
      <c r="F127" s="226">
        <v>3290</v>
      </c>
      <c r="G127" s="226">
        <v>60</v>
      </c>
      <c r="H127" s="139">
        <v>0.12598123683706683</v>
      </c>
      <c r="I127" s="266"/>
      <c r="J127" s="266"/>
      <c r="K127" s="8"/>
      <c r="M127" s="1" t="str">
        <f>IF(D127=D128,"Y","")</f>
        <v/>
      </c>
    </row>
    <row r="128" spans="2:13">
      <c r="B128" s="7"/>
      <c r="C128" s="245" t="s">
        <v>274</v>
      </c>
      <c r="D128" s="145">
        <v>122</v>
      </c>
      <c r="E128" s="226">
        <v>21065</v>
      </c>
      <c r="F128" s="226">
        <v>3015</v>
      </c>
      <c r="G128" s="226">
        <v>250</v>
      </c>
      <c r="H128" s="139">
        <v>0.1252076411960133</v>
      </c>
      <c r="I128" s="266"/>
      <c r="J128" s="266">
        <v>22</v>
      </c>
      <c r="K128" s="8"/>
      <c r="M128" s="1" t="str">
        <f>IF(D128=D129,"Y","")</f>
        <v/>
      </c>
    </row>
    <row r="129" spans="2:13">
      <c r="B129" s="7"/>
      <c r="C129" s="245" t="s">
        <v>328</v>
      </c>
      <c r="D129" s="145">
        <v>123</v>
      </c>
      <c r="E129" s="226">
        <v>17320</v>
      </c>
      <c r="F129" s="226">
        <v>2450</v>
      </c>
      <c r="G129" s="226">
        <v>605</v>
      </c>
      <c r="H129" s="139">
        <v>0.12392513909964593</v>
      </c>
      <c r="I129" s="266"/>
      <c r="J129" s="266"/>
      <c r="K129" s="8"/>
      <c r="M129" s="1" t="str">
        <f>IF(D129=D130,"Y","")</f>
        <v/>
      </c>
    </row>
    <row r="130" spans="2:13">
      <c r="B130" s="7"/>
      <c r="C130" s="245" t="s">
        <v>364</v>
      </c>
      <c r="D130" s="145">
        <v>124</v>
      </c>
      <c r="E130" s="226">
        <v>14495</v>
      </c>
      <c r="F130" s="226">
        <v>2010</v>
      </c>
      <c r="G130" s="226">
        <v>65</v>
      </c>
      <c r="H130" s="139">
        <v>0.12178127840048471</v>
      </c>
      <c r="I130" s="266"/>
      <c r="J130" s="266"/>
      <c r="K130" s="8"/>
      <c r="M130" s="1" t="str">
        <f>IF(D130=D131,"Y","")</f>
        <v/>
      </c>
    </row>
    <row r="131" spans="2:13">
      <c r="B131" s="7"/>
      <c r="C131" s="245" t="s">
        <v>486</v>
      </c>
      <c r="D131" s="145">
        <v>125</v>
      </c>
      <c r="E131" s="226">
        <v>21480</v>
      </c>
      <c r="F131" s="226">
        <v>2955</v>
      </c>
      <c r="G131" s="226">
        <v>125</v>
      </c>
      <c r="H131" s="139">
        <v>0.12093308778391651</v>
      </c>
      <c r="I131" s="266"/>
      <c r="J131" s="266"/>
      <c r="K131" s="8"/>
      <c r="M131" s="1" t="str">
        <f>IF(D131=D132,"Y","")</f>
        <v/>
      </c>
    </row>
    <row r="132" spans="2:13">
      <c r="B132" s="7"/>
      <c r="C132" s="245" t="s">
        <v>404</v>
      </c>
      <c r="D132" s="145">
        <v>126</v>
      </c>
      <c r="E132" s="226">
        <v>4625</v>
      </c>
      <c r="F132" s="226">
        <v>635</v>
      </c>
      <c r="G132" s="226">
        <v>35</v>
      </c>
      <c r="H132" s="139">
        <v>0.12072243346007605</v>
      </c>
      <c r="I132" s="266"/>
      <c r="J132" s="266"/>
      <c r="K132" s="8"/>
      <c r="M132" s="1" t="str">
        <f>IF(D132=D133,"Y","")</f>
        <v/>
      </c>
    </row>
    <row r="133" spans="2:13">
      <c r="B133" s="7"/>
      <c r="C133" s="245" t="s">
        <v>408</v>
      </c>
      <c r="D133" s="145">
        <v>127</v>
      </c>
      <c r="E133" s="226">
        <v>5335</v>
      </c>
      <c r="F133" s="226">
        <v>725</v>
      </c>
      <c r="G133" s="226">
        <v>50</v>
      </c>
      <c r="H133" s="139">
        <v>0.11963696369636964</v>
      </c>
      <c r="I133" s="266"/>
      <c r="J133" s="266"/>
      <c r="K133" s="8"/>
      <c r="M133" s="1" t="str">
        <f>IF(D133=D134,"Y","")</f>
        <v/>
      </c>
    </row>
    <row r="134" spans="2:13">
      <c r="B134" s="7"/>
      <c r="C134" s="245" t="s">
        <v>389</v>
      </c>
      <c r="D134" s="145">
        <v>128</v>
      </c>
      <c r="E134" s="226">
        <v>13680</v>
      </c>
      <c r="F134" s="226">
        <v>1840</v>
      </c>
      <c r="G134" s="226">
        <v>140</v>
      </c>
      <c r="H134" s="139">
        <v>0.11855670103092783</v>
      </c>
      <c r="I134" s="266"/>
      <c r="J134" s="266"/>
      <c r="K134" s="8"/>
      <c r="M134" s="1" t="str">
        <f>IF(D134=D135,"Y","")</f>
        <v/>
      </c>
    </row>
    <row r="135" spans="2:13">
      <c r="B135" s="7"/>
      <c r="C135" s="245" t="s">
        <v>655</v>
      </c>
      <c r="D135" s="145">
        <v>129</v>
      </c>
      <c r="E135" s="226">
        <v>10135</v>
      </c>
      <c r="F135" s="226">
        <v>1355</v>
      </c>
      <c r="G135" s="226">
        <v>5</v>
      </c>
      <c r="H135" s="139">
        <v>0.11792863359442994</v>
      </c>
      <c r="I135" s="266"/>
      <c r="J135" s="266"/>
      <c r="K135" s="8"/>
      <c r="M135" s="1" t="str">
        <f>IF(D135=D136,"Y","")</f>
        <v/>
      </c>
    </row>
    <row r="136" spans="2:13">
      <c r="B136" s="7"/>
      <c r="C136" s="245" t="s">
        <v>407</v>
      </c>
      <c r="D136" s="145">
        <v>130</v>
      </c>
      <c r="E136" s="226">
        <v>6795</v>
      </c>
      <c r="F136" s="226">
        <v>900</v>
      </c>
      <c r="G136" s="226">
        <v>55</v>
      </c>
      <c r="H136" s="139">
        <v>0.11695906432748537</v>
      </c>
      <c r="I136" s="266"/>
      <c r="J136" s="266"/>
      <c r="K136" s="8"/>
      <c r="M136" s="1" t="str">
        <f>IF(D136=D137,"Y","")</f>
        <v/>
      </c>
    </row>
    <row r="137" spans="2:13">
      <c r="B137" s="7"/>
      <c r="C137" s="245" t="s">
        <v>602</v>
      </c>
      <c r="D137" s="145">
        <v>131</v>
      </c>
      <c r="E137" s="226">
        <v>2225</v>
      </c>
      <c r="F137" s="226">
        <v>290</v>
      </c>
      <c r="G137" s="226">
        <v>60</v>
      </c>
      <c r="H137" s="139">
        <v>0.11530815109343936</v>
      </c>
      <c r="I137" s="266"/>
      <c r="J137" s="266"/>
      <c r="K137" s="8"/>
      <c r="M137" s="1" t="str">
        <f>IF(D137=D138,"Y","")</f>
        <v/>
      </c>
    </row>
    <row r="138" spans="2:13">
      <c r="B138" s="7"/>
      <c r="C138" s="245" t="s">
        <v>178</v>
      </c>
      <c r="D138" s="145">
        <v>132</v>
      </c>
      <c r="E138" s="226">
        <v>21730</v>
      </c>
      <c r="F138" s="226">
        <v>2830</v>
      </c>
      <c r="G138" s="226">
        <v>1035</v>
      </c>
      <c r="H138" s="139">
        <v>0.11522801302931596</v>
      </c>
      <c r="I138" s="266"/>
      <c r="J138" s="266">
        <v>23</v>
      </c>
      <c r="K138" s="8"/>
      <c r="M138" s="1" t="str">
        <f>IF(D138=D139,"Y","")</f>
        <v/>
      </c>
    </row>
    <row r="139" spans="2:13">
      <c r="B139" s="7"/>
      <c r="C139" s="245" t="s">
        <v>416</v>
      </c>
      <c r="D139" s="145">
        <v>133</v>
      </c>
      <c r="E139" s="226">
        <v>1395</v>
      </c>
      <c r="F139" s="226">
        <v>180</v>
      </c>
      <c r="G139" s="226">
        <v>5</v>
      </c>
      <c r="H139" s="139">
        <v>0.11428571428571428</v>
      </c>
      <c r="I139" s="266"/>
      <c r="J139" s="266"/>
      <c r="K139" s="8"/>
      <c r="M139" s="1" t="str">
        <f>IF(D139=D140,"Y","")</f>
        <v/>
      </c>
    </row>
    <row r="140" spans="2:13">
      <c r="B140" s="7"/>
      <c r="C140" s="245" t="s">
        <v>391</v>
      </c>
      <c r="D140" s="145">
        <v>134</v>
      </c>
      <c r="E140" s="226">
        <v>8265</v>
      </c>
      <c r="F140" s="226">
        <v>1050</v>
      </c>
      <c r="G140" s="226">
        <v>115</v>
      </c>
      <c r="H140" s="139">
        <v>0.11272141706924316</v>
      </c>
      <c r="I140" s="266"/>
      <c r="J140" s="266"/>
      <c r="K140" s="8"/>
      <c r="M140" s="1" t="str">
        <f>IF(D140=D141,"Y","")</f>
        <v/>
      </c>
    </row>
    <row r="141" spans="2:13">
      <c r="B141" s="7"/>
      <c r="C141" s="245" t="s">
        <v>382</v>
      </c>
      <c r="D141" s="145">
        <v>135</v>
      </c>
      <c r="E141" s="226">
        <v>12570</v>
      </c>
      <c r="F141" s="226">
        <v>1595</v>
      </c>
      <c r="G141" s="226">
        <v>40</v>
      </c>
      <c r="H141" s="139">
        <v>0.11260148252735616</v>
      </c>
      <c r="I141" s="266"/>
      <c r="J141" s="266"/>
      <c r="K141" s="8"/>
      <c r="M141" s="1" t="str">
        <f>IF(D141=D142,"Y","")</f>
        <v/>
      </c>
    </row>
    <row r="142" spans="2:13">
      <c r="B142" s="7"/>
      <c r="C142" s="245" t="s">
        <v>387</v>
      </c>
      <c r="D142" s="145">
        <v>136</v>
      </c>
      <c r="E142" s="226">
        <v>13105</v>
      </c>
      <c r="F142" s="226">
        <v>1655</v>
      </c>
      <c r="G142" s="226">
        <v>255</v>
      </c>
      <c r="H142" s="139">
        <v>0.11212737127371274</v>
      </c>
      <c r="I142" s="266"/>
      <c r="J142" s="266"/>
      <c r="K142" s="8"/>
      <c r="M142" s="1" t="str">
        <f>IF(D142=D143,"Y","")</f>
        <v/>
      </c>
    </row>
    <row r="143" spans="2:13">
      <c r="B143" s="7"/>
      <c r="C143" s="245" t="s">
        <v>398</v>
      </c>
      <c r="D143" s="270">
        <v>137</v>
      </c>
      <c r="E143" s="226">
        <v>6755</v>
      </c>
      <c r="F143" s="226">
        <v>845</v>
      </c>
      <c r="G143" s="226">
        <v>20</v>
      </c>
      <c r="H143" s="139">
        <v>0.11118421052631579</v>
      </c>
      <c r="I143" s="266"/>
      <c r="J143" s="266"/>
      <c r="K143" s="8"/>
      <c r="M143" s="1" t="str">
        <f>IF(D143=D144,"Y","")</f>
        <v/>
      </c>
    </row>
    <row r="144" spans="2:13">
      <c r="B144" s="7"/>
      <c r="C144" s="245" t="s">
        <v>422</v>
      </c>
      <c r="D144" s="270">
        <v>138</v>
      </c>
      <c r="E144" s="226">
        <v>530</v>
      </c>
      <c r="F144" s="226">
        <v>65</v>
      </c>
      <c r="G144" s="226">
        <v>5</v>
      </c>
      <c r="H144" s="139">
        <v>0.1092436974789916</v>
      </c>
      <c r="I144" s="266"/>
      <c r="J144" s="266"/>
      <c r="K144" s="8"/>
      <c r="M144" s="1" t="str">
        <f>IF(D144=D145,"Y","")</f>
        <v/>
      </c>
    </row>
    <row r="145" spans="2:13">
      <c r="B145" s="7"/>
      <c r="C145" s="245" t="s">
        <v>935</v>
      </c>
      <c r="D145" s="145">
        <v>139</v>
      </c>
      <c r="E145" s="226">
        <v>1880</v>
      </c>
      <c r="F145" s="226">
        <v>230</v>
      </c>
      <c r="G145" s="226">
        <v>15</v>
      </c>
      <c r="H145" s="139">
        <v>0.10900473933649289</v>
      </c>
      <c r="I145" s="266"/>
      <c r="J145" s="266"/>
      <c r="K145" s="8"/>
      <c r="M145" s="1" t="str">
        <f>IF(D145=D146,"Y","")</f>
        <v/>
      </c>
    </row>
    <row r="146" spans="2:13">
      <c r="B146" s="7"/>
      <c r="C146" s="245" t="s">
        <v>629</v>
      </c>
      <c r="D146" s="145">
        <v>140</v>
      </c>
      <c r="E146" s="226">
        <v>16705</v>
      </c>
      <c r="F146" s="226">
        <v>2025</v>
      </c>
      <c r="G146" s="226">
        <v>110</v>
      </c>
      <c r="H146" s="139">
        <v>0.10811532301121196</v>
      </c>
      <c r="I146" s="266"/>
      <c r="J146" s="266"/>
      <c r="K146" s="8"/>
      <c r="M146" s="1" t="str">
        <f>IF(D146=D147,"Y","")</f>
        <v/>
      </c>
    </row>
    <row r="147" spans="2:13">
      <c r="B147" s="7"/>
      <c r="C147" s="245" t="s">
        <v>321</v>
      </c>
      <c r="D147" s="145">
        <v>141</v>
      </c>
      <c r="E147" s="226">
        <v>132035</v>
      </c>
      <c r="F147" s="226">
        <v>15565</v>
      </c>
      <c r="G147" s="226">
        <v>3810</v>
      </c>
      <c r="H147" s="139">
        <v>0.10545392953929539</v>
      </c>
      <c r="I147" s="266"/>
      <c r="J147" s="266"/>
      <c r="K147" s="8"/>
      <c r="M147" s="1" t="str">
        <f>IF(D147=D148,"Y","")</f>
        <v/>
      </c>
    </row>
    <row r="148" spans="2:13">
      <c r="B148" s="7"/>
      <c r="C148" s="245" t="s">
        <v>396</v>
      </c>
      <c r="D148" s="145">
        <v>142</v>
      </c>
      <c r="E148" s="226">
        <v>10375</v>
      </c>
      <c r="F148" s="226">
        <v>1220</v>
      </c>
      <c r="G148" s="226">
        <v>105</v>
      </c>
      <c r="H148" s="139">
        <v>0.10521776627856835</v>
      </c>
      <c r="I148" s="266"/>
      <c r="J148" s="266"/>
      <c r="K148" s="8"/>
      <c r="M148" s="1" t="str">
        <f>IF(D148=D149,"Y","")</f>
        <v/>
      </c>
    </row>
    <row r="149" spans="2:13">
      <c r="B149" s="7"/>
      <c r="C149" s="245" t="s">
        <v>1135</v>
      </c>
      <c r="D149" s="145">
        <v>143</v>
      </c>
      <c r="E149" s="226">
        <v>1245</v>
      </c>
      <c r="F149" s="226">
        <v>145</v>
      </c>
      <c r="G149" s="226">
        <v>20</v>
      </c>
      <c r="H149" s="139">
        <v>0.10431654676258993</v>
      </c>
      <c r="I149" s="266"/>
      <c r="J149" s="266"/>
      <c r="K149" s="8"/>
      <c r="M149" s="1" t="str">
        <f>IF(D149=D150,"Y","")</f>
        <v/>
      </c>
    </row>
    <row r="150" spans="2:13">
      <c r="B150" s="7"/>
      <c r="C150" s="245" t="s">
        <v>938</v>
      </c>
      <c r="D150" s="145">
        <v>144</v>
      </c>
      <c r="E150" s="226">
        <v>45</v>
      </c>
      <c r="F150" s="226">
        <v>5</v>
      </c>
      <c r="G150" s="226">
        <v>0</v>
      </c>
      <c r="H150" s="139">
        <v>0.1</v>
      </c>
      <c r="I150" s="266"/>
      <c r="J150" s="266"/>
      <c r="K150" s="8"/>
      <c r="M150" s="1" t="str">
        <f>IF(D150=D151,"Y","")</f>
        <v/>
      </c>
    </row>
    <row r="151" spans="2:13">
      <c r="B151" s="7"/>
      <c r="C151" s="245" t="s">
        <v>381</v>
      </c>
      <c r="D151" s="145">
        <v>145</v>
      </c>
      <c r="E151" s="226">
        <v>10645</v>
      </c>
      <c r="F151" s="226">
        <v>1165</v>
      </c>
      <c r="G151" s="226">
        <v>85</v>
      </c>
      <c r="H151" s="139">
        <v>0.098645215918712961</v>
      </c>
      <c r="I151" s="266"/>
      <c r="J151" s="266"/>
      <c r="K151" s="8"/>
      <c r="M151" s="1" t="str">
        <f>IF(D151=D152,"Y","")</f>
        <v/>
      </c>
    </row>
    <row r="152" spans="2:13">
      <c r="B152" s="7"/>
      <c r="C152" s="245" t="s">
        <v>430</v>
      </c>
      <c r="D152" s="145">
        <v>146</v>
      </c>
      <c r="E152" s="226">
        <v>685</v>
      </c>
      <c r="F152" s="226">
        <v>70</v>
      </c>
      <c r="G152" s="226">
        <v>5</v>
      </c>
      <c r="H152" s="139">
        <v>0.092715231788079472</v>
      </c>
      <c r="I152" s="266"/>
      <c r="J152" s="266"/>
      <c r="K152" s="8"/>
      <c r="M152" s="1" t="str">
        <f>IF(D152=D153,"Y","")</f>
        <v/>
      </c>
    </row>
    <row r="153" spans="2:13">
      <c r="B153" s="7"/>
      <c r="C153" s="245" t="s">
        <v>411</v>
      </c>
      <c r="D153" s="145">
        <v>147</v>
      </c>
      <c r="E153" s="226">
        <v>5170</v>
      </c>
      <c r="F153" s="226">
        <v>495</v>
      </c>
      <c r="G153" s="226">
        <v>65</v>
      </c>
      <c r="H153" s="139">
        <v>0.087378640776699032</v>
      </c>
      <c r="I153" s="266"/>
      <c r="J153" s="266"/>
      <c r="K153" s="8"/>
      <c r="M153" s="1" t="str">
        <f>IF(D153=D154,"Y","")</f>
        <v/>
      </c>
    </row>
    <row r="154" spans="2:13">
      <c r="B154" s="7"/>
      <c r="C154" s="245" t="s">
        <v>670</v>
      </c>
      <c r="D154" s="145">
        <v>148</v>
      </c>
      <c r="E154" s="226">
        <v>3830</v>
      </c>
      <c r="F154" s="226">
        <v>360</v>
      </c>
      <c r="G154" s="226"/>
      <c r="H154" s="139">
        <v>0.085918854415274457</v>
      </c>
      <c r="I154" s="266"/>
      <c r="J154" s="266"/>
      <c r="K154" s="8"/>
      <c r="M154" s="1" t="str">
        <f>IF(D154=D155,"Y","")</f>
        <v/>
      </c>
    </row>
    <row r="155" spans="2:13">
      <c r="B155" s="7"/>
      <c r="C155" s="245" t="s">
        <v>369</v>
      </c>
      <c r="D155" s="145">
        <v>149</v>
      </c>
      <c r="E155" s="226">
        <v>7440</v>
      </c>
      <c r="F155" s="226">
        <v>690</v>
      </c>
      <c r="G155" s="226">
        <v>55</v>
      </c>
      <c r="H155" s="139">
        <v>0.084870848708487087</v>
      </c>
      <c r="I155" s="266"/>
      <c r="J155" s="266"/>
      <c r="K155" s="8"/>
      <c r="M155" s="1" t="str">
        <f>IF(D155=D156,"Y","")</f>
        <v/>
      </c>
    </row>
    <row r="156" spans="2:13">
      <c r="B156" s="7"/>
      <c r="C156" s="245" t="s">
        <v>1444</v>
      </c>
      <c r="D156" s="145">
        <v>150</v>
      </c>
      <c r="E156" s="226">
        <v>935</v>
      </c>
      <c r="F156" s="226">
        <v>85</v>
      </c>
      <c r="G156" s="226">
        <v>5</v>
      </c>
      <c r="H156" s="139">
        <v>0.083333333333333329</v>
      </c>
      <c r="I156" s="266"/>
      <c r="J156" s="266"/>
      <c r="K156" s="8"/>
      <c r="M156" s="1" t="str">
        <f>IF(D156=D157,"Y","")</f>
        <v/>
      </c>
    </row>
    <row r="157" spans="2:13">
      <c r="B157" s="7"/>
      <c r="C157" s="245" t="s">
        <v>425</v>
      </c>
      <c r="D157" s="145">
        <v>151</v>
      </c>
      <c r="E157" s="226">
        <v>785</v>
      </c>
      <c r="F157" s="226">
        <v>70</v>
      </c>
      <c r="G157" s="226">
        <v>5</v>
      </c>
      <c r="H157" s="139">
        <v>0.081871345029239762</v>
      </c>
      <c r="I157" s="266"/>
      <c r="J157" s="266"/>
      <c r="K157" s="8"/>
      <c r="M157" s="1" t="str">
        <f>IF(D157=D158,"Y","")</f>
        <v/>
      </c>
    </row>
    <row r="158" spans="2:13">
      <c r="B158" s="7"/>
      <c r="C158" s="245" t="s">
        <v>597</v>
      </c>
      <c r="D158" s="145">
        <v>152</v>
      </c>
      <c r="E158" s="226">
        <v>5630</v>
      </c>
      <c r="F158" s="226">
        <v>500</v>
      </c>
      <c r="G158" s="226">
        <v>60</v>
      </c>
      <c r="H158" s="139">
        <v>0.081566068515497553</v>
      </c>
      <c r="I158" s="266"/>
      <c r="J158" s="266"/>
      <c r="K158" s="8"/>
      <c r="M158" s="1" t="str">
        <f>IF(D158=D159,"Y","")</f>
        <v/>
      </c>
    </row>
    <row r="159" spans="2:13">
      <c r="B159" s="7"/>
      <c r="C159" s="245" t="s">
        <v>625</v>
      </c>
      <c r="D159" s="145">
        <v>153</v>
      </c>
      <c r="E159" s="226">
        <v>2635</v>
      </c>
      <c r="F159" s="226">
        <v>210</v>
      </c>
      <c r="G159" s="226">
        <v>20</v>
      </c>
      <c r="H159" s="139">
        <v>0.073813708260105443</v>
      </c>
      <c r="I159" s="266"/>
      <c r="J159" s="266"/>
      <c r="K159" s="8"/>
      <c r="M159" s="1" t="str">
        <f>IF(D159=D160,"Y","")</f>
        <v/>
      </c>
    </row>
    <row r="160" spans="2:13">
      <c r="B160" s="7"/>
      <c r="C160" s="245" t="s">
        <v>410</v>
      </c>
      <c r="D160" s="145">
        <v>154</v>
      </c>
      <c r="E160" s="226">
        <v>6090</v>
      </c>
      <c r="F160" s="226">
        <v>480</v>
      </c>
      <c r="G160" s="226">
        <v>15</v>
      </c>
      <c r="H160" s="139">
        <v>0.0730593607305936</v>
      </c>
      <c r="I160" s="266"/>
      <c r="J160" s="266"/>
      <c r="K160" s="8"/>
      <c r="M160" s="1" t="str">
        <f>IF(D160=D161,"Y","")</f>
        <v/>
      </c>
    </row>
    <row r="161" spans="2:13">
      <c r="B161" s="7"/>
      <c r="C161" s="245" t="s">
        <v>383</v>
      </c>
      <c r="D161" s="145">
        <v>155</v>
      </c>
      <c r="E161" s="226">
        <v>9835</v>
      </c>
      <c r="F161" s="226">
        <v>775</v>
      </c>
      <c r="G161" s="226">
        <v>50</v>
      </c>
      <c r="H161" s="139">
        <v>0.073044297832233748</v>
      </c>
      <c r="I161" s="266"/>
      <c r="J161" s="266"/>
      <c r="K161" s="8"/>
      <c r="M161" s="1" t="str">
        <f>IF(D161=D162,"Y","")</f>
        <v/>
      </c>
    </row>
    <row r="162" spans="2:13">
      <c r="B162" s="7"/>
      <c r="C162" s="245" t="s">
        <v>414</v>
      </c>
      <c r="D162" s="145">
        <v>156</v>
      </c>
      <c r="E162" s="226">
        <v>4675</v>
      </c>
      <c r="F162" s="226">
        <v>365</v>
      </c>
      <c r="G162" s="226">
        <v>25</v>
      </c>
      <c r="H162" s="139">
        <v>0.072420634920634927</v>
      </c>
      <c r="I162" s="266"/>
      <c r="J162" s="266"/>
      <c r="K162" s="8"/>
      <c r="M162" s="1" t="str">
        <f>IF(D162=D163,"Y","")</f>
        <v/>
      </c>
    </row>
    <row r="163" spans="2:13">
      <c r="B163" s="7"/>
      <c r="C163" s="245" t="s">
        <v>377</v>
      </c>
      <c r="D163" s="145">
        <v>157</v>
      </c>
      <c r="E163" s="226">
        <v>5780</v>
      </c>
      <c r="F163" s="226">
        <v>420</v>
      </c>
      <c r="G163" s="226">
        <v>295</v>
      </c>
      <c r="H163" s="139">
        <v>0.067741935483870974</v>
      </c>
      <c r="I163" s="266"/>
      <c r="J163" s="266"/>
      <c r="K163" s="8"/>
      <c r="M163" s="1" t="str">
        <f>IF(D163=D164,"Y","")</f>
        <v/>
      </c>
    </row>
    <row r="164" spans="2:13">
      <c r="B164" s="7"/>
      <c r="C164" s="245" t="s">
        <v>996</v>
      </c>
      <c r="D164" s="145">
        <v>158</v>
      </c>
      <c r="E164" s="226">
        <v>2065</v>
      </c>
      <c r="F164" s="226">
        <v>120</v>
      </c>
      <c r="G164" s="226"/>
      <c r="H164" s="139">
        <v>0.054919908466819219</v>
      </c>
      <c r="I164" s="266"/>
      <c r="J164" s="266"/>
      <c r="K164" s="8"/>
      <c r="M164" s="1" t="str">
        <f>IF(D164=D165,"Y","")</f>
        <v/>
      </c>
    </row>
    <row r="165" spans="2:13">
      <c r="B165" s="7"/>
      <c r="C165" s="245" t="s">
        <v>182</v>
      </c>
      <c r="D165" s="145">
        <v>159</v>
      </c>
      <c r="E165" s="226">
        <v>18825</v>
      </c>
      <c r="F165" s="226">
        <v>1090</v>
      </c>
      <c r="G165" s="226">
        <v>210</v>
      </c>
      <c r="H165" s="139">
        <v>0.05473261360783329</v>
      </c>
      <c r="I165" s="266"/>
      <c r="J165" s="266">
        <v>24</v>
      </c>
      <c r="K165" s="8"/>
      <c r="M165" s="1" t="str">
        <f>IF(D165=D166,"Y","")</f>
        <v/>
      </c>
    </row>
    <row r="166" spans="2:13">
      <c r="B166" s="7"/>
      <c r="C166" s="245" t="s">
        <v>601</v>
      </c>
      <c r="D166" s="145">
        <v>160</v>
      </c>
      <c r="E166" s="226">
        <v>2180</v>
      </c>
      <c r="F166" s="226">
        <v>120</v>
      </c>
      <c r="G166" s="226">
        <v>15</v>
      </c>
      <c r="H166" s="139">
        <v>0.052173913043478258</v>
      </c>
      <c r="I166" s="266"/>
      <c r="J166" s="266"/>
      <c r="K166" s="8"/>
      <c r="M166" s="1" t="str">
        <f>IF(D166=D167,"Y","")</f>
        <v/>
      </c>
    </row>
    <row r="167" spans="2:13">
      <c r="B167" s="7"/>
      <c r="C167" s="245" t="s">
        <v>765</v>
      </c>
      <c r="D167" s="145">
        <v>161</v>
      </c>
      <c r="E167" s="226">
        <v>735</v>
      </c>
      <c r="F167" s="226">
        <v>40</v>
      </c>
      <c r="G167" s="226">
        <v>5</v>
      </c>
      <c r="H167" s="139">
        <v>0.051612903225806452</v>
      </c>
      <c r="I167" s="266"/>
      <c r="J167" s="266"/>
      <c r="K167" s="8"/>
      <c r="M167" s="1" t="str">
        <f>IF(D167=D168,"Y","")</f>
        <v/>
      </c>
    </row>
    <row r="168" spans="2:13">
      <c r="B168" s="7"/>
      <c r="C168" s="245" t="s">
        <v>610</v>
      </c>
      <c r="D168" s="145">
        <v>162</v>
      </c>
      <c r="E168" s="226">
        <v>1000</v>
      </c>
      <c r="F168" s="226">
        <v>45</v>
      </c>
      <c r="G168" s="226">
        <v>5</v>
      </c>
      <c r="H168" s="139">
        <v>0.0430622009569378</v>
      </c>
      <c r="I168" s="266"/>
      <c r="J168" s="266"/>
      <c r="K168" s="8"/>
      <c r="M168" s="1" t="str">
        <f>IF(D168=D169,"Y","")</f>
        <v/>
      </c>
    </row>
    <row r="169" spans="2:13">
      <c r="B169" s="7"/>
      <c r="C169" s="245" t="s">
        <v>668</v>
      </c>
      <c r="D169" s="145">
        <v>163</v>
      </c>
      <c r="E169" s="226">
        <v>20885</v>
      </c>
      <c r="F169" s="226">
        <v>810</v>
      </c>
      <c r="G169" s="226">
        <v>810</v>
      </c>
      <c r="H169" s="139">
        <v>0.037335791657063841</v>
      </c>
      <c r="I169" s="266"/>
      <c r="J169" s="266"/>
      <c r="K169" s="8"/>
      <c r="M169" s="1" t="str">
        <f>IF(D169=D170,"Y","")</f>
        <v/>
      </c>
    </row>
    <row r="170" spans="2:13">
      <c r="B170" s="7"/>
      <c r="C170" s="245" t="s">
        <v>401</v>
      </c>
      <c r="D170" s="145">
        <v>164</v>
      </c>
      <c r="E170" s="226">
        <v>9245</v>
      </c>
      <c r="F170" s="226">
        <v>330</v>
      </c>
      <c r="G170" s="226">
        <v>105</v>
      </c>
      <c r="H170" s="139">
        <v>0.034464751958224543</v>
      </c>
      <c r="I170" s="266"/>
      <c r="J170" s="266"/>
      <c r="K170" s="8"/>
      <c r="M170" s="1" t="str">
        <f>IF(D170=D171,"Y","")</f>
        <v/>
      </c>
    </row>
    <row r="171" spans="2:13">
      <c r="B171" s="7"/>
      <c r="C171" s="245" t="s">
        <v>937</v>
      </c>
      <c r="D171" s="145">
        <v>165</v>
      </c>
      <c r="E171" s="226">
        <v>875</v>
      </c>
      <c r="F171" s="226">
        <v>30</v>
      </c>
      <c r="G171" s="226">
        <v>10</v>
      </c>
      <c r="H171" s="139">
        <v>0.033149171270718231</v>
      </c>
      <c r="I171" s="266"/>
      <c r="J171" s="266"/>
      <c r="K171" s="8"/>
      <c r="M171" s="1" t="str">
        <f>IF(D171=D172,"Y","")</f>
        <v/>
      </c>
    </row>
    <row r="172" spans="2:13">
      <c r="B172" s="7"/>
      <c r="C172" s="245" t="s">
        <v>939</v>
      </c>
      <c r="D172" s="145">
        <v>166</v>
      </c>
      <c r="E172" s="226">
        <v>165</v>
      </c>
      <c r="F172" s="226">
        <v>5</v>
      </c>
      <c r="G172" s="226">
        <v>10</v>
      </c>
      <c r="H172" s="139">
        <v>0.029411764705882353</v>
      </c>
      <c r="I172" s="266"/>
      <c r="J172" s="266"/>
      <c r="K172" s="8"/>
      <c r="M172" s="1" t="str">
        <f>IF(D172=D173,"Y","")</f>
        <v/>
      </c>
    </row>
    <row r="173" spans="2:13">
      <c r="B173" s="7"/>
      <c r="C173" s="245" t="s">
        <v>598</v>
      </c>
      <c r="D173" s="145">
        <v>167</v>
      </c>
      <c r="E173" s="226">
        <v>4830</v>
      </c>
      <c r="F173" s="135">
        <v>120</v>
      </c>
      <c r="G173" s="226">
        <v>90</v>
      </c>
      <c r="H173" s="139">
        <v>0.024242424242424242</v>
      </c>
      <c r="I173" s="266"/>
      <c r="J173" s="266"/>
      <c r="K173" s="8"/>
      <c r="M173" s="1" t="str">
        <f>IF(D173=D174,"Y","")</f>
        <v/>
      </c>
    </row>
    <row r="174" spans="2:13">
      <c r="B174" s="7"/>
      <c r="C174" s="18" t="s">
        <v>596</v>
      </c>
      <c r="D174" s="22">
        <v>168</v>
      </c>
      <c r="E174" s="556">
        <v>1630</v>
      </c>
      <c r="F174" s="556">
        <v>35</v>
      </c>
      <c r="G174" s="556">
        <v>15</v>
      </c>
      <c r="H174" s="139">
        <v>0.021021021021021023</v>
      </c>
      <c r="I174" s="133"/>
      <c r="J174" s="133"/>
      <c r="K174" s="8"/>
      <c r="M174" s="1" t="str">
        <f>IF(D174=D175,"Y","")</f>
        <v/>
      </c>
    </row>
    <row r="175" spans="2:13">
      <c r="B175" s="7"/>
      <c r="C175" s="245" t="s">
        <v>429</v>
      </c>
      <c r="D175" s="145">
        <v>169</v>
      </c>
      <c r="E175" s="226">
        <v>985</v>
      </c>
      <c r="F175" s="135">
        <v>5</v>
      </c>
      <c r="G175" s="226">
        <v>5</v>
      </c>
      <c r="H175" s="139">
        <v>0.0050505050505050509</v>
      </c>
      <c r="I175" s="266"/>
      <c r="J175" s="266"/>
      <c r="K175" s="8"/>
      <c r="M175" s="1" t="str">
        <f>IF(D175=D176,"Y","")</f>
        <v/>
      </c>
    </row>
    <row r="176" spans="2:13">
      <c r="B176" s="7"/>
      <c r="C176" s="18" t="s">
        <v>428</v>
      </c>
      <c r="D176" s="22">
        <v>170</v>
      </c>
      <c r="E176" s="556">
        <v>1265</v>
      </c>
      <c r="F176" s="556">
        <v>5</v>
      </c>
      <c r="G176" s="556">
        <v>40</v>
      </c>
      <c r="H176" s="139">
        <v>0.003937007874015748</v>
      </c>
      <c r="I176" s="133"/>
      <c r="J176" s="133"/>
      <c r="K176" s="8"/>
      <c r="M176" s="1" t="str">
        <f>IF(D176=D177,"Y","")</f>
        <v/>
      </c>
    </row>
    <row r="177" spans="2:11">
      <c r="B177" s="7"/>
      <c r="D177" s="2"/>
      <c r="E177" s="2"/>
      <c r="F177" s="2"/>
      <c r="G177" s="2"/>
      <c r="H177" s="2"/>
      <c r="I177" s="185"/>
      <c r="J177" s="185"/>
      <c r="K177" s="8"/>
    </row>
    <row r="178" spans="2:11">
      <c r="B178" s="7"/>
      <c r="C178" s="81" t="s">
        <v>551</v>
      </c>
      <c r="D178" s="2"/>
      <c r="E178" s="2"/>
      <c r="F178" s="2"/>
      <c r="G178" s="2"/>
      <c r="H178" s="2"/>
      <c r="I178" s="185"/>
      <c r="J178" s="185"/>
      <c r="K178" s="8"/>
    </row>
    <row r="179" spans="2:11">
      <c r="B179" s="7"/>
      <c r="C179" s="24" t="s">
        <v>1485</v>
      </c>
      <c r="D179" s="2"/>
      <c r="E179" s="2"/>
      <c r="F179" s="2"/>
      <c r="G179" s="2"/>
      <c r="H179" s="2"/>
      <c r="I179" s="185"/>
      <c r="J179" s="185"/>
      <c r="K179" s="8"/>
    </row>
    <row r="180" spans="2:11" ht="17.25" thickBot="1">
      <c r="B180" s="9"/>
      <c r="C180" s="221" t="s">
        <v>1449</v>
      </c>
      <c r="D180" s="12"/>
      <c r="E180" s="12"/>
      <c r="F180" s="12"/>
      <c r="G180" s="12"/>
      <c r="H180" s="12"/>
      <c r="I180" s="219"/>
      <c r="J180" s="219"/>
      <c r="K180" s="10"/>
    </row>
    <row r="182" spans="3:3">
      <c r="C182" s="13"/>
    </row>
  </sheetData>
  <mergeCells count="2">
    <mergeCell ref="C3:I3"/>
    <mergeCell ref="M6:N6"/>
  </mergeCells>
  <hyperlinks>
    <hyperlink ref="C5" location="Contents!A1" display="Click here to return to contents"/>
  </hyperlinks>
  <pageMargins left="0.45" right="0.37"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5">
    <tabColor theme="6"/>
    <pageSetUpPr fitToPage="1"/>
  </sheetPr>
  <dimension ref="A1:XFA321"/>
  <sheetViews>
    <sheetView topLeftCell="A1" zoomScale="86" view="normal" workbookViewId="0">
      <pane ySplit="6" topLeftCell="A100" activePane="bottomLeft" state="frozen"/>
      <selection pane="bottomLeft" activeCell="C120" sqref="C120"/>
    </sheetView>
  </sheetViews>
  <sheetFormatPr defaultColWidth="9.28515625" defaultRowHeight="16.5"/>
  <cols>
    <col min="1" max="1" width="8.5703125" style="1" customWidth="1"/>
    <col min="2" max="2" width="2.7109375" style="1" customWidth="1"/>
    <col min="3" max="3" width="50.27734375" style="1" customWidth="1"/>
    <col min="4" max="4" width="18.41796875" style="90" bestFit="1" customWidth="1"/>
    <col min="5" max="5" width="19.7109375" style="2" customWidth="1"/>
    <col min="6" max="6" width="17.5703125" style="2" customWidth="1"/>
    <col min="7" max="7" width="14.7109375" style="2" bestFit="1" customWidth="1"/>
    <col min="8" max="8" width="15.7109375" style="2" customWidth="1"/>
    <col min="9" max="9" width="18.27734375" style="185" customWidth="1"/>
    <col min="10" max="10" width="2.7109375" style="1" customWidth="1"/>
    <col min="11" max="16384" width="9.27734375" style="1" customWidth="1"/>
  </cols>
  <sheetData>
    <row r="1" spans="7:9" ht="15" customHeight="1" thickBot="1">
      <c r="G1" s="66"/>
      <c r="H1" s="66"/>
      <c r="I1" s="337"/>
    </row>
    <row r="2" spans="2:10">
      <c r="B2" s="4"/>
      <c r="C2" s="5"/>
      <c r="D2" s="5"/>
      <c r="E2" s="11"/>
      <c r="F2" s="11"/>
      <c r="G2" s="11"/>
      <c r="H2" s="11"/>
      <c r="I2" s="315"/>
      <c r="J2" s="6"/>
    </row>
    <row r="3" spans="2:10" s="141" customFormat="1" customHeight="1">
      <c r="B3" s="216"/>
      <c r="C3" s="213" t="s">
        <v>1312</v>
      </c>
      <c r="D3" s="681"/>
      <c r="E3" s="185"/>
      <c r="F3" s="185"/>
      <c r="G3" s="185"/>
      <c r="H3" s="185"/>
      <c r="I3" s="185"/>
      <c r="J3" s="214"/>
    </row>
    <row r="4" spans="2:10" s="141" customFormat="1">
      <c r="B4" s="216"/>
      <c r="C4" s="213"/>
      <c r="D4" s="1"/>
      <c r="E4" s="185"/>
      <c r="F4" s="185"/>
      <c r="G4" s="185"/>
      <c r="H4" s="185"/>
      <c r="I4" s="185"/>
      <c r="J4" s="214"/>
    </row>
    <row r="5" spans="2:10" s="141" customFormat="1" ht="26.25">
      <c r="B5" s="216"/>
      <c r="C5" s="376" t="s">
        <v>772</v>
      </c>
      <c r="D5" s="1"/>
      <c r="E5" s="222" t="s">
        <v>605</v>
      </c>
      <c r="F5" s="185"/>
      <c r="G5" s="185"/>
      <c r="H5" s="185"/>
      <c r="I5" s="185"/>
      <c r="J5" s="214"/>
    </row>
    <row r="6" spans="2:10" s="141" customFormat="1" ht="66">
      <c r="B6" s="216"/>
      <c r="C6" s="223" t="s">
        <v>222</v>
      </c>
      <c r="D6" s="359" t="s">
        <v>1313</v>
      </c>
      <c r="E6" s="224" t="s">
        <v>1314</v>
      </c>
      <c r="F6" s="217" t="s">
        <v>1315</v>
      </c>
      <c r="G6" s="217" t="s">
        <v>1316</v>
      </c>
      <c r="H6" s="217" t="s">
        <v>1317</v>
      </c>
      <c r="I6" s="224" t="s">
        <v>1318</v>
      </c>
      <c r="J6" s="214"/>
    </row>
    <row r="7" spans="2:10" s="141" customFormat="1">
      <c r="B7" s="216"/>
      <c r="C7" s="136" t="s">
        <v>937</v>
      </c>
      <c r="D7" s="506" t="s">
        <v>266</v>
      </c>
      <c r="E7" s="439">
        <v>100</v>
      </c>
      <c r="F7" s="283"/>
      <c r="G7" s="638">
        <f>E7-F7</f>
        <v>100</v>
      </c>
      <c r="H7" s="260">
        <v>1</v>
      </c>
      <c r="I7" s="359"/>
      <c r="J7" s="214"/>
    </row>
    <row r="8" spans="2:10" s="141" customFormat="1">
      <c r="B8" s="216"/>
      <c r="C8" s="136" t="s">
        <v>1149</v>
      </c>
      <c r="D8" s="506" t="s">
        <v>266</v>
      </c>
      <c r="E8" s="439">
        <v>100</v>
      </c>
      <c r="F8" s="283">
        <v>92</v>
      </c>
      <c r="G8" s="638"/>
      <c r="H8" s="611">
        <v>35</v>
      </c>
      <c r="I8" s="359"/>
      <c r="J8" s="214"/>
    </row>
    <row r="9" spans="2:10" s="141" customFormat="1">
      <c r="B9" s="216"/>
      <c r="C9" s="136" t="s">
        <v>1165</v>
      </c>
      <c r="D9" s="506" t="s">
        <v>266</v>
      </c>
      <c r="E9" s="439">
        <v>100</v>
      </c>
      <c r="F9" s="283">
        <v>85.4</v>
      </c>
      <c r="G9" s="638"/>
      <c r="H9" s="611">
        <v>33</v>
      </c>
      <c r="I9" s="359"/>
      <c r="J9" s="214"/>
    </row>
    <row r="10" spans="2:10" s="141" customFormat="1">
      <c r="B10" s="216"/>
      <c r="C10" s="136" t="s">
        <v>1153</v>
      </c>
      <c r="D10" s="506" t="s">
        <v>266</v>
      </c>
      <c r="E10" s="439">
        <v>100</v>
      </c>
      <c r="F10" s="283">
        <v>84.3</v>
      </c>
      <c r="G10" s="638"/>
      <c r="H10" s="611">
        <v>32</v>
      </c>
      <c r="I10" s="359"/>
      <c r="J10" s="214"/>
    </row>
    <row r="11" spans="2:10" s="141" customFormat="1">
      <c r="B11" s="216"/>
      <c r="C11" s="136" t="s">
        <v>429</v>
      </c>
      <c r="D11" s="506" t="s">
        <v>266</v>
      </c>
      <c r="E11" s="439">
        <v>100</v>
      </c>
      <c r="F11" s="283"/>
      <c r="G11" s="638">
        <f>E11-F11</f>
        <v>100</v>
      </c>
      <c r="H11" s="611">
        <v>1</v>
      </c>
      <c r="I11" s="359"/>
      <c r="J11" s="214"/>
    </row>
    <row r="12" spans="2:10" s="141" customFormat="1">
      <c r="B12" s="216"/>
      <c r="C12" s="136" t="s">
        <v>428</v>
      </c>
      <c r="D12" s="506" t="s">
        <v>266</v>
      </c>
      <c r="E12" s="439">
        <v>100</v>
      </c>
      <c r="F12" s="283"/>
      <c r="G12" s="638"/>
      <c r="H12" s="611">
        <v>1</v>
      </c>
      <c r="I12" s="359"/>
      <c r="J12" s="214"/>
    </row>
    <row r="13" spans="2:10" s="141" customFormat="1">
      <c r="B13" s="216"/>
      <c r="C13" s="136" t="s">
        <v>1078</v>
      </c>
      <c r="D13" s="506" t="s">
        <v>266</v>
      </c>
      <c r="E13" s="439">
        <v>100</v>
      </c>
      <c r="F13" s="283">
        <v>95</v>
      </c>
      <c r="G13" s="638">
        <f>E13-F13</f>
        <v>5</v>
      </c>
      <c r="H13" s="611">
        <v>40</v>
      </c>
      <c r="I13" s="359"/>
      <c r="J13" s="214"/>
    </row>
    <row r="14" spans="2:10" s="141" customFormat="1">
      <c r="B14" s="216"/>
      <c r="C14" s="136" t="s">
        <v>668</v>
      </c>
      <c r="D14" s="506" t="s">
        <v>266</v>
      </c>
      <c r="E14" s="439">
        <v>100</v>
      </c>
      <c r="F14" s="283"/>
      <c r="G14" s="638">
        <f>E14-F14</f>
        <v>100</v>
      </c>
      <c r="H14" s="260">
        <v>1</v>
      </c>
      <c r="I14" s="359"/>
      <c r="J14" s="214"/>
    </row>
    <row r="15" spans="2:10" s="141" customFormat="1">
      <c r="B15" s="216"/>
      <c r="C15" s="136" t="s">
        <v>1138</v>
      </c>
      <c r="D15" s="506" t="s">
        <v>1279</v>
      </c>
      <c r="E15" s="439">
        <v>99.5</v>
      </c>
      <c r="F15" s="283">
        <v>95.2</v>
      </c>
      <c r="G15" s="638">
        <f>E15-F15</f>
        <v>4.2999999999999972</v>
      </c>
      <c r="H15" s="611">
        <v>47</v>
      </c>
      <c r="I15" s="359"/>
      <c r="J15" s="214"/>
    </row>
    <row r="16" spans="2:10" s="141" customFormat="1">
      <c r="B16" s="216"/>
      <c r="C16" s="136" t="s">
        <v>624</v>
      </c>
      <c r="D16" s="506" t="s">
        <v>1279</v>
      </c>
      <c r="E16" s="439">
        <v>99.5</v>
      </c>
      <c r="F16" s="283">
        <v>96.8</v>
      </c>
      <c r="G16" s="638">
        <f>E16-F16</f>
        <v>2.7000000000000028</v>
      </c>
      <c r="H16" s="260">
        <v>86</v>
      </c>
      <c r="I16" s="359"/>
      <c r="J16" s="214"/>
    </row>
    <row r="17" spans="2:10" s="141" customFormat="1">
      <c r="B17" s="216"/>
      <c r="C17" s="136" t="s">
        <v>406</v>
      </c>
      <c r="D17" s="506">
        <v>11</v>
      </c>
      <c r="E17" s="439">
        <v>99.4</v>
      </c>
      <c r="F17" s="283">
        <v>97.7</v>
      </c>
      <c r="G17" s="638">
        <f>E17-F17</f>
        <v>1.7000000000000028</v>
      </c>
      <c r="H17" s="611">
        <v>108</v>
      </c>
      <c r="I17" s="359"/>
      <c r="J17" s="214"/>
    </row>
    <row r="18" spans="2:10" s="141" customFormat="1">
      <c r="B18" s="216"/>
      <c r="C18" s="136" t="s">
        <v>1140</v>
      </c>
      <c r="D18" s="506" t="s">
        <v>696</v>
      </c>
      <c r="E18" s="439">
        <v>99.2</v>
      </c>
      <c r="F18" s="283">
        <v>97.6</v>
      </c>
      <c r="G18" s="638">
        <f>E18-F18</f>
        <v>1.6000000000000085</v>
      </c>
      <c r="H18" s="611">
        <v>112</v>
      </c>
      <c r="I18" s="359"/>
      <c r="J18" s="214"/>
    </row>
    <row r="19" spans="2:10" s="141" customFormat="1">
      <c r="B19" s="216"/>
      <c r="C19" s="136" t="s">
        <v>364</v>
      </c>
      <c r="D19" s="506" t="s">
        <v>696</v>
      </c>
      <c r="E19" s="439">
        <v>99.2</v>
      </c>
      <c r="F19" s="283">
        <v>97</v>
      </c>
      <c r="G19" s="638">
        <f>E19-F19</f>
        <v>2.2000000000000028</v>
      </c>
      <c r="H19" s="611">
        <v>95</v>
      </c>
      <c r="I19" s="359"/>
      <c r="J19" s="214"/>
    </row>
    <row r="20" spans="2:10" s="141" customFormat="1">
      <c r="B20" s="216"/>
      <c r="C20" s="136" t="s">
        <v>601</v>
      </c>
      <c r="D20" s="506" t="s">
        <v>264</v>
      </c>
      <c r="E20" s="439">
        <v>99.1</v>
      </c>
      <c r="F20" s="283">
        <v>96</v>
      </c>
      <c r="G20" s="638">
        <f>E20-F20</f>
        <v>3.0999999999999943</v>
      </c>
      <c r="H20" s="260">
        <v>74</v>
      </c>
      <c r="I20" s="359"/>
      <c r="J20" s="214"/>
    </row>
    <row r="21" spans="2:10" s="141" customFormat="1">
      <c r="B21" s="216"/>
      <c r="C21" s="136" t="s">
        <v>367</v>
      </c>
      <c r="D21" s="506" t="s">
        <v>264</v>
      </c>
      <c r="E21" s="439">
        <v>99.1</v>
      </c>
      <c r="F21" s="283">
        <v>96.6</v>
      </c>
      <c r="G21" s="638">
        <f>E21-F21</f>
        <v>2.5</v>
      </c>
      <c r="H21" s="611">
        <v>89</v>
      </c>
      <c r="I21" s="359"/>
      <c r="J21" s="214"/>
    </row>
    <row r="22" spans="2:10" s="141" customFormat="1">
      <c r="B22" s="216"/>
      <c r="C22" s="136" t="s">
        <v>408</v>
      </c>
      <c r="D22" s="506" t="s">
        <v>572</v>
      </c>
      <c r="E22" s="439">
        <v>99</v>
      </c>
      <c r="F22" s="283"/>
      <c r="G22" s="638"/>
      <c r="H22" s="611">
        <v>5</v>
      </c>
      <c r="I22" s="359"/>
      <c r="J22" s="214"/>
    </row>
    <row r="23" spans="2:10" s="141" customFormat="1">
      <c r="B23" s="216"/>
      <c r="C23" s="136" t="s">
        <v>600</v>
      </c>
      <c r="D23" s="506" t="s">
        <v>572</v>
      </c>
      <c r="E23" s="439">
        <v>99</v>
      </c>
      <c r="F23" s="283">
        <v>97</v>
      </c>
      <c r="G23" s="638">
        <f>E23-F23</f>
        <v>2</v>
      </c>
      <c r="H23" s="260">
        <v>99</v>
      </c>
      <c r="I23" s="359"/>
      <c r="J23" s="214"/>
    </row>
    <row r="24" spans="2:10" s="141" customFormat="1">
      <c r="B24" s="216"/>
      <c r="C24" s="136" t="s">
        <v>744</v>
      </c>
      <c r="D24" s="506" t="s">
        <v>572</v>
      </c>
      <c r="E24" s="439">
        <v>99</v>
      </c>
      <c r="F24" s="283">
        <v>95.1</v>
      </c>
      <c r="G24" s="638"/>
      <c r="H24" s="611">
        <v>54</v>
      </c>
      <c r="I24" s="359"/>
      <c r="J24" s="214"/>
    </row>
    <row r="25" spans="2:10" s="141" customFormat="1">
      <c r="B25" s="216"/>
      <c r="C25" s="136" t="s">
        <v>387</v>
      </c>
      <c r="D25" s="506" t="s">
        <v>1299</v>
      </c>
      <c r="E25" s="439">
        <v>98.9</v>
      </c>
      <c r="F25" s="283"/>
      <c r="G25" s="638">
        <f>E25-F25</f>
        <v>98.9</v>
      </c>
      <c r="H25" s="260">
        <v>6</v>
      </c>
      <c r="I25" s="359"/>
      <c r="J25" s="214"/>
    </row>
    <row r="26" spans="2:10" s="141" customFormat="1">
      <c r="B26" s="216"/>
      <c r="C26" s="245" t="s">
        <v>360</v>
      </c>
      <c r="D26" s="682" t="s">
        <v>1299</v>
      </c>
      <c r="E26" s="270">
        <v>98.9</v>
      </c>
      <c r="F26" s="145">
        <v>96.8</v>
      </c>
      <c r="G26" s="638">
        <f>E26-F26</f>
        <v>2.1000000000000085</v>
      </c>
      <c r="H26" s="611">
        <v>96</v>
      </c>
      <c r="I26" s="641"/>
      <c r="J26" s="214"/>
    </row>
    <row r="27" spans="2:10">
      <c r="B27" s="7"/>
      <c r="C27" s="245" t="s">
        <v>386</v>
      </c>
      <c r="D27" s="682" t="s">
        <v>523</v>
      </c>
      <c r="E27" s="270">
        <v>98.7</v>
      </c>
      <c r="F27" s="145">
        <v>94.8</v>
      </c>
      <c r="G27" s="638">
        <f>E27-F27</f>
        <v>3.9000000000000057</v>
      </c>
      <c r="H27" s="611">
        <v>54</v>
      </c>
      <c r="I27" s="641"/>
      <c r="J27" s="8"/>
    </row>
    <row r="28" spans="2:10">
      <c r="B28" s="7"/>
      <c r="C28" s="245" t="s">
        <v>656</v>
      </c>
      <c r="D28" s="682" t="s">
        <v>523</v>
      </c>
      <c r="E28" s="145">
        <v>98.7</v>
      </c>
      <c r="F28" s="145">
        <v>94.6</v>
      </c>
      <c r="G28" s="638">
        <f>E28-F28</f>
        <v>4.1000000000000085</v>
      </c>
      <c r="H28" s="611">
        <v>51</v>
      </c>
      <c r="I28" s="641"/>
      <c r="J28" s="8"/>
    </row>
    <row r="29" spans="2:10">
      <c r="B29" s="7"/>
      <c r="C29" s="245" t="s">
        <v>372</v>
      </c>
      <c r="D29" s="682" t="s">
        <v>548</v>
      </c>
      <c r="E29" s="270">
        <v>98.6</v>
      </c>
      <c r="F29" s="145">
        <v>96.1</v>
      </c>
      <c r="G29" s="638">
        <f>E29-F29</f>
        <v>2.5</v>
      </c>
      <c r="H29" s="611">
        <v>89</v>
      </c>
      <c r="I29" s="641"/>
      <c r="J29" s="8"/>
    </row>
    <row r="30" spans="2:10">
      <c r="B30" s="7"/>
      <c r="C30" s="245" t="s">
        <v>336</v>
      </c>
      <c r="D30" s="682" t="s">
        <v>548</v>
      </c>
      <c r="E30" s="270">
        <v>98.6</v>
      </c>
      <c r="F30" s="145">
        <v>96.6</v>
      </c>
      <c r="G30" s="638">
        <f>E30-F30</f>
        <v>2</v>
      </c>
      <c r="H30" s="611">
        <v>99</v>
      </c>
      <c r="I30" s="641"/>
      <c r="J30" s="8"/>
    </row>
    <row r="31" spans="2:10">
      <c r="B31" s="7"/>
      <c r="C31" s="136" t="s">
        <v>342</v>
      </c>
      <c r="D31" s="682" t="s">
        <v>548</v>
      </c>
      <c r="E31" s="439">
        <v>98.6</v>
      </c>
      <c r="F31" s="283">
        <v>96.8</v>
      </c>
      <c r="G31" s="638">
        <f>E31-F31</f>
        <v>1.7999999999999972</v>
      </c>
      <c r="H31" s="260">
        <v>103</v>
      </c>
      <c r="I31" s="359"/>
      <c r="J31" s="8"/>
    </row>
    <row r="32" spans="2:10">
      <c r="B32" s="7"/>
      <c r="C32" s="245" t="s">
        <v>1144</v>
      </c>
      <c r="D32" s="682" t="s">
        <v>548</v>
      </c>
      <c r="E32" s="145">
        <v>98.6</v>
      </c>
      <c r="F32" s="145">
        <v>95.5</v>
      </c>
      <c r="G32" s="638"/>
      <c r="H32" s="262">
        <v>74</v>
      </c>
      <c r="I32" s="641"/>
      <c r="J32" s="8"/>
    </row>
    <row r="33" spans="2:10">
      <c r="B33" s="7"/>
      <c r="C33" s="245" t="s">
        <v>323</v>
      </c>
      <c r="D33" s="682" t="s">
        <v>448</v>
      </c>
      <c r="E33" s="145">
        <v>98.5</v>
      </c>
      <c r="F33" s="145">
        <v>94.7</v>
      </c>
      <c r="G33" s="638"/>
      <c r="H33" s="260">
        <v>58</v>
      </c>
      <c r="I33" s="641">
        <v>1</v>
      </c>
      <c r="J33" s="8"/>
    </row>
    <row r="34" spans="2:10">
      <c r="B34" s="7"/>
      <c r="C34" s="245" t="s">
        <v>625</v>
      </c>
      <c r="D34" s="682" t="s">
        <v>448</v>
      </c>
      <c r="E34" s="270">
        <v>98.5</v>
      </c>
      <c r="F34" s="145">
        <v>94.8</v>
      </c>
      <c r="G34" s="638"/>
      <c r="H34" s="262">
        <v>61</v>
      </c>
      <c r="I34" s="641"/>
      <c r="J34" s="8"/>
    </row>
    <row r="35" spans="2:10">
      <c r="B35" s="7"/>
      <c r="C35" s="245" t="s">
        <v>371</v>
      </c>
      <c r="D35" s="682" t="s">
        <v>1278</v>
      </c>
      <c r="E35" s="270">
        <v>98.4</v>
      </c>
      <c r="F35" s="145">
        <v>97</v>
      </c>
      <c r="G35" s="638">
        <f>E35-F35</f>
        <v>1.4000000000000057</v>
      </c>
      <c r="H35" s="260">
        <v>118</v>
      </c>
      <c r="I35" s="641"/>
      <c r="J35" s="8"/>
    </row>
    <row r="36" spans="2:10">
      <c r="B36" s="7"/>
      <c r="C36" s="245" t="s">
        <v>382</v>
      </c>
      <c r="D36" s="682" t="s">
        <v>1278</v>
      </c>
      <c r="E36" s="270">
        <v>98.4</v>
      </c>
      <c r="F36" s="145">
        <v>97</v>
      </c>
      <c r="G36" s="638">
        <f>E36-F36</f>
        <v>1.4000000000000057</v>
      </c>
      <c r="H36" s="611">
        <v>118</v>
      </c>
      <c r="I36" s="641"/>
      <c r="J36" s="8"/>
    </row>
    <row r="37" spans="2:10">
      <c r="B37" s="7"/>
      <c r="C37" s="245" t="s">
        <v>339</v>
      </c>
      <c r="D37" s="682" t="s">
        <v>1278</v>
      </c>
      <c r="E37" s="270">
        <v>98.4</v>
      </c>
      <c r="F37" s="145">
        <v>94</v>
      </c>
      <c r="G37" s="638">
        <f>E37-F37</f>
        <v>4.4000000000000057</v>
      </c>
      <c r="H37" s="260">
        <v>45</v>
      </c>
      <c r="I37" s="641"/>
      <c r="J37" s="8"/>
    </row>
    <row r="38" spans="2:10">
      <c r="B38" s="7"/>
      <c r="C38" s="245" t="s">
        <v>345</v>
      </c>
      <c r="D38" s="682" t="s">
        <v>1278</v>
      </c>
      <c r="E38" s="270">
        <v>98.4</v>
      </c>
      <c r="F38" s="145">
        <v>94.7</v>
      </c>
      <c r="G38" s="638">
        <f>E38-F38</f>
        <v>3.7000000000000028</v>
      </c>
      <c r="H38" s="611">
        <v>61</v>
      </c>
      <c r="I38" s="641"/>
      <c r="J38" s="8"/>
    </row>
    <row r="39" spans="2:10">
      <c r="B39" s="7"/>
      <c r="C39" s="245" t="s">
        <v>401</v>
      </c>
      <c r="D39" s="682" t="s">
        <v>1278</v>
      </c>
      <c r="E39" s="270">
        <v>98.4</v>
      </c>
      <c r="F39" s="145"/>
      <c r="G39" s="638">
        <f>E39-F39</f>
        <v>98.4</v>
      </c>
      <c r="H39" s="260">
        <v>7</v>
      </c>
      <c r="I39" s="641"/>
      <c r="J39" s="8"/>
    </row>
    <row r="40" spans="2:10">
      <c r="B40" s="7"/>
      <c r="C40" s="245" t="s">
        <v>182</v>
      </c>
      <c r="D40" s="682" t="s">
        <v>1300</v>
      </c>
      <c r="E40" s="227">
        <v>98.3</v>
      </c>
      <c r="F40" s="145"/>
      <c r="G40" s="638">
        <f>E40-F40</f>
        <v>98.3</v>
      </c>
      <c r="H40" s="611">
        <v>8</v>
      </c>
      <c r="I40" s="641"/>
      <c r="J40" s="8"/>
    </row>
    <row r="41" spans="2:10">
      <c r="B41" s="7"/>
      <c r="C41" s="245" t="s">
        <v>353</v>
      </c>
      <c r="D41" s="682" t="s">
        <v>1300</v>
      </c>
      <c r="E41" s="227">
        <v>98.3</v>
      </c>
      <c r="F41" s="145">
        <v>95.5</v>
      </c>
      <c r="G41" s="638">
        <f>E41-F41</f>
        <v>2.7999999999999972</v>
      </c>
      <c r="H41" s="260">
        <v>82</v>
      </c>
      <c r="I41" s="641"/>
      <c r="J41" s="8"/>
    </row>
    <row r="42" spans="2:10">
      <c r="B42" s="7"/>
      <c r="C42" s="245" t="s">
        <v>409</v>
      </c>
      <c r="D42" s="682" t="s">
        <v>1300</v>
      </c>
      <c r="E42" s="145">
        <v>98.3</v>
      </c>
      <c r="F42" s="145">
        <v>96.2</v>
      </c>
      <c r="G42" s="638">
        <f>E42-F42</f>
        <v>2.0999999999999943</v>
      </c>
      <c r="H42" s="611">
        <v>98</v>
      </c>
      <c r="I42" s="641"/>
      <c r="J42" s="8"/>
    </row>
    <row r="43" spans="2:10">
      <c r="B43" s="7"/>
      <c r="C43" s="245" t="s">
        <v>410</v>
      </c>
      <c r="D43" s="682" t="s">
        <v>1300</v>
      </c>
      <c r="E43" s="270">
        <v>98.3</v>
      </c>
      <c r="F43" s="145">
        <v>95.7</v>
      </c>
      <c r="G43" s="638">
        <f>E43-F43</f>
        <v>2.5999999999999943</v>
      </c>
      <c r="H43" s="611">
        <v>88</v>
      </c>
      <c r="I43" s="641"/>
      <c r="J43" s="8"/>
    </row>
    <row r="44" spans="2:10">
      <c r="B44" s="7"/>
      <c r="C44" s="245" t="s">
        <v>375</v>
      </c>
      <c r="D44" s="682" t="s">
        <v>449</v>
      </c>
      <c r="E44" s="145">
        <v>98.2</v>
      </c>
      <c r="F44" s="145">
        <v>95.2</v>
      </c>
      <c r="G44" s="638">
        <f>E44-F44</f>
        <v>3</v>
      </c>
      <c r="H44" s="260">
        <v>79</v>
      </c>
      <c r="I44" s="641"/>
      <c r="J44" s="8"/>
    </row>
    <row r="45" spans="2:10">
      <c r="B45" s="7"/>
      <c r="C45" s="245" t="s">
        <v>404</v>
      </c>
      <c r="D45" s="682" t="s">
        <v>449</v>
      </c>
      <c r="E45" s="270">
        <v>98.2</v>
      </c>
      <c r="F45" s="145">
        <v>96.6</v>
      </c>
      <c r="G45" s="638">
        <f>E45-F45</f>
        <v>1.6000000000000085</v>
      </c>
      <c r="H45" s="260">
        <v>112</v>
      </c>
      <c r="I45" s="641"/>
      <c r="J45" s="8"/>
    </row>
    <row r="46" spans="2:10">
      <c r="B46" s="7"/>
      <c r="C46" s="245" t="s">
        <v>511</v>
      </c>
      <c r="D46" s="682" t="s">
        <v>449</v>
      </c>
      <c r="E46" s="270">
        <v>98.2</v>
      </c>
      <c r="F46" s="145">
        <v>95.3</v>
      </c>
      <c r="G46" s="638">
        <f>E46-F46</f>
        <v>2.9000000000000057</v>
      </c>
      <c r="H46" s="260">
        <v>81</v>
      </c>
      <c r="I46" s="641"/>
      <c r="J46" s="8"/>
    </row>
    <row r="47" spans="2:10">
      <c r="B47" s="7"/>
      <c r="C47" s="245" t="s">
        <v>363</v>
      </c>
      <c r="D47" s="682" t="s">
        <v>1301</v>
      </c>
      <c r="E47" s="270">
        <v>98.1</v>
      </c>
      <c r="F47" s="145">
        <v>95</v>
      </c>
      <c r="G47" s="638">
        <f>E47-F47</f>
        <v>3.0999999999999943</v>
      </c>
      <c r="H47" s="260">
        <v>74</v>
      </c>
      <c r="I47" s="641"/>
      <c r="J47" s="8"/>
    </row>
    <row r="48" spans="2:10">
      <c r="B48" s="7"/>
      <c r="C48" s="245" t="s">
        <v>366</v>
      </c>
      <c r="D48" s="682" t="s">
        <v>1301</v>
      </c>
      <c r="E48" s="270">
        <v>98.1</v>
      </c>
      <c r="F48" s="145">
        <v>94.6</v>
      </c>
      <c r="G48" s="638">
        <f>E48-F48</f>
        <v>3.5</v>
      </c>
      <c r="H48" s="611">
        <v>66</v>
      </c>
      <c r="I48" s="641">
        <v>2</v>
      </c>
      <c r="J48" s="8"/>
    </row>
    <row r="49" spans="2:10">
      <c r="B49" s="7"/>
      <c r="C49" s="245" t="s">
        <v>373</v>
      </c>
      <c r="D49" s="682" t="s">
        <v>1301</v>
      </c>
      <c r="E49" s="270">
        <v>98.1</v>
      </c>
      <c r="F49" s="145">
        <v>96.3</v>
      </c>
      <c r="G49" s="638">
        <f>E49-F49</f>
        <v>1.7999999999999972</v>
      </c>
      <c r="H49" s="260">
        <v>103</v>
      </c>
      <c r="I49" s="641"/>
      <c r="J49" s="8"/>
    </row>
    <row r="50" spans="2:10">
      <c r="B50" s="7"/>
      <c r="C50" s="245" t="s">
        <v>349</v>
      </c>
      <c r="D50" s="682" t="s">
        <v>1302</v>
      </c>
      <c r="E50" s="145">
        <v>97.9</v>
      </c>
      <c r="F50" s="145">
        <v>96.2</v>
      </c>
      <c r="G50" s="638">
        <f>E50-F50</f>
        <v>1.7000000000000028</v>
      </c>
      <c r="H50" s="611">
        <v>108</v>
      </c>
      <c r="I50" s="641"/>
      <c r="J50" s="8"/>
    </row>
    <row r="51" spans="2:10">
      <c r="B51" s="7"/>
      <c r="C51" s="245" t="s">
        <v>413</v>
      </c>
      <c r="D51" s="682" t="s">
        <v>1302</v>
      </c>
      <c r="E51" s="145">
        <v>97.9</v>
      </c>
      <c r="F51" s="145"/>
      <c r="G51" s="638"/>
      <c r="H51" s="260">
        <v>9</v>
      </c>
      <c r="I51" s="641"/>
      <c r="J51" s="8"/>
    </row>
    <row r="52" spans="2:10">
      <c r="B52" s="7"/>
      <c r="C52" s="245" t="s">
        <v>369</v>
      </c>
      <c r="D52" s="682">
        <v>46</v>
      </c>
      <c r="E52" s="270">
        <v>97.8</v>
      </c>
      <c r="F52" s="145"/>
      <c r="G52" s="638">
        <f>E52-F52</f>
        <v>97.8</v>
      </c>
      <c r="H52" s="260">
        <v>10</v>
      </c>
      <c r="I52" s="641"/>
      <c r="J52" s="8"/>
    </row>
    <row r="53" spans="2:10">
      <c r="B53" s="7"/>
      <c r="C53" s="245" t="s">
        <v>376</v>
      </c>
      <c r="D53" s="682" t="s">
        <v>1280</v>
      </c>
      <c r="E53" s="145">
        <v>97.7</v>
      </c>
      <c r="F53" s="145">
        <v>93.4</v>
      </c>
      <c r="G53" s="638">
        <f>E53-F53</f>
        <v>4.2999999999999972</v>
      </c>
      <c r="H53" s="260">
        <v>47</v>
      </c>
      <c r="I53" s="641"/>
      <c r="J53" s="8"/>
    </row>
    <row r="54" spans="2:10">
      <c r="B54" s="7"/>
      <c r="C54" s="245" t="s">
        <v>397</v>
      </c>
      <c r="D54" s="682" t="s">
        <v>1280</v>
      </c>
      <c r="E54" s="145">
        <v>97.7</v>
      </c>
      <c r="F54" s="145">
        <v>94.4</v>
      </c>
      <c r="G54" s="638">
        <f>E54-F54</f>
        <v>3.2999999999999972</v>
      </c>
      <c r="H54" s="260">
        <v>69</v>
      </c>
      <c r="I54" s="641"/>
      <c r="J54" s="8"/>
    </row>
    <row r="55" spans="2:10">
      <c r="B55" s="7"/>
      <c r="C55" s="245" t="s">
        <v>325</v>
      </c>
      <c r="D55" s="682" t="s">
        <v>1280</v>
      </c>
      <c r="E55" s="270">
        <v>97.7</v>
      </c>
      <c r="F55" s="145">
        <v>95.8</v>
      </c>
      <c r="G55" s="638">
        <f>E55-F55</f>
        <v>1.9000000000000057</v>
      </c>
      <c r="H55" s="260">
        <v>102</v>
      </c>
      <c r="I55" s="641"/>
      <c r="J55" s="8"/>
    </row>
    <row r="56" spans="2:10">
      <c r="B56" s="7"/>
      <c r="C56" s="245" t="s">
        <v>396</v>
      </c>
      <c r="D56" s="682" t="s">
        <v>469</v>
      </c>
      <c r="E56" s="270">
        <v>97.6</v>
      </c>
      <c r="F56" s="145">
        <v>95.8</v>
      </c>
      <c r="G56" s="638">
        <f>E56-F56</f>
        <v>1.7999999999999972</v>
      </c>
      <c r="H56" s="260">
        <v>103</v>
      </c>
      <c r="I56" s="641"/>
      <c r="J56" s="8"/>
    </row>
    <row r="57" spans="2:10">
      <c r="B57" s="7"/>
      <c r="C57" s="245" t="s">
        <v>340</v>
      </c>
      <c r="D57" s="682" t="s">
        <v>469</v>
      </c>
      <c r="E57" s="270">
        <v>97.6</v>
      </c>
      <c r="F57" s="145">
        <v>94.4</v>
      </c>
      <c r="G57" s="638">
        <f>E57-F57</f>
        <v>3.1999999999999886</v>
      </c>
      <c r="H57" s="611">
        <v>72</v>
      </c>
      <c r="I57" s="641"/>
      <c r="J57" s="8"/>
    </row>
    <row r="58" spans="2:10">
      <c r="B58" s="7"/>
      <c r="C58" s="245" t="s">
        <v>391</v>
      </c>
      <c r="D58" s="682" t="s">
        <v>469</v>
      </c>
      <c r="E58" s="270">
        <v>97.6</v>
      </c>
      <c r="F58" s="145">
        <v>96.8</v>
      </c>
      <c r="G58" s="638">
        <f>E58-F58</f>
        <v>0.79999999999999716</v>
      </c>
      <c r="H58" s="611">
        <v>127</v>
      </c>
      <c r="I58" s="641"/>
      <c r="J58" s="8"/>
    </row>
    <row r="59" spans="2:10">
      <c r="B59" s="7"/>
      <c r="C59" s="245" t="s">
        <v>361</v>
      </c>
      <c r="D59" s="682" t="s">
        <v>469</v>
      </c>
      <c r="E59" s="270">
        <v>97.6</v>
      </c>
      <c r="F59" s="145">
        <v>92.8</v>
      </c>
      <c r="G59" s="638">
        <f>E59-F59</f>
        <v>4.7999999999999972</v>
      </c>
      <c r="H59" s="611">
        <v>44</v>
      </c>
      <c r="I59" s="641"/>
      <c r="J59" s="8"/>
    </row>
    <row r="60" spans="2:10">
      <c r="B60" s="7"/>
      <c r="C60" s="245" t="s">
        <v>370</v>
      </c>
      <c r="D60" s="682" t="s">
        <v>469</v>
      </c>
      <c r="E60" s="227">
        <v>97.6</v>
      </c>
      <c r="F60" s="145">
        <v>95.8</v>
      </c>
      <c r="G60" s="638">
        <f>E60-F60</f>
        <v>1.7999999999999972</v>
      </c>
      <c r="H60" s="260">
        <v>103</v>
      </c>
      <c r="I60" s="641"/>
      <c r="J60" s="8"/>
    </row>
    <row r="61" spans="2:10">
      <c r="B61" s="7"/>
      <c r="C61" s="245" t="s">
        <v>348</v>
      </c>
      <c r="D61" s="682">
        <v>55</v>
      </c>
      <c r="E61" s="227">
        <v>97.5</v>
      </c>
      <c r="F61" s="145">
        <v>95.2</v>
      </c>
      <c r="G61" s="638">
        <f>E61-F61</f>
        <v>2.2999999999999972</v>
      </c>
      <c r="H61" s="260">
        <v>94</v>
      </c>
      <c r="I61" s="641"/>
      <c r="J61" s="8"/>
    </row>
    <row r="62" spans="2:10">
      <c r="B62" s="7"/>
      <c r="C62" s="245" t="s">
        <v>355</v>
      </c>
      <c r="D62" s="682">
        <v>56</v>
      </c>
      <c r="E62" s="145">
        <v>97.4</v>
      </c>
      <c r="F62" s="145">
        <v>95</v>
      </c>
      <c r="G62" s="638">
        <f>E62-F62</f>
        <v>2.4000000000000057</v>
      </c>
      <c r="H62" s="611">
        <v>92</v>
      </c>
      <c r="I62" s="641"/>
      <c r="J62" s="8"/>
    </row>
    <row r="63" spans="2:10">
      <c r="B63" s="7"/>
      <c r="C63" s="245" t="s">
        <v>334</v>
      </c>
      <c r="D63" s="682" t="s">
        <v>1303</v>
      </c>
      <c r="E63" s="270">
        <v>97.3</v>
      </c>
      <c r="F63" s="145">
        <v>93.5</v>
      </c>
      <c r="G63" s="638"/>
      <c r="H63" s="262">
        <v>58</v>
      </c>
      <c r="I63" s="641"/>
      <c r="J63" s="8"/>
    </row>
    <row r="64" spans="2:10">
      <c r="B64" s="7"/>
      <c r="C64" s="245" t="s">
        <v>389</v>
      </c>
      <c r="D64" s="682" t="s">
        <v>1303</v>
      </c>
      <c r="E64" s="270">
        <v>97.3</v>
      </c>
      <c r="F64" s="145">
        <v>94.1</v>
      </c>
      <c r="G64" s="638">
        <f>E64-F64</f>
        <v>3.2000000000000028</v>
      </c>
      <c r="H64" s="260">
        <v>71</v>
      </c>
      <c r="I64" s="641"/>
      <c r="J64" s="8"/>
    </row>
    <row r="65" spans="2:10">
      <c r="B65" s="7"/>
      <c r="C65" s="245" t="s">
        <v>629</v>
      </c>
      <c r="D65" s="682" t="s">
        <v>1303</v>
      </c>
      <c r="E65" s="270">
        <v>97.3</v>
      </c>
      <c r="F65" s="145"/>
      <c r="G65" s="638">
        <f>E65-F65</f>
        <v>97.3</v>
      </c>
      <c r="H65" s="611">
        <v>11</v>
      </c>
      <c r="I65" s="641"/>
      <c r="J65" s="8"/>
    </row>
    <row r="66" spans="2:10">
      <c r="B66" s="7"/>
      <c r="C66" s="245" t="s">
        <v>359</v>
      </c>
      <c r="D66" s="682">
        <v>60</v>
      </c>
      <c r="E66" s="270">
        <v>97.1</v>
      </c>
      <c r="F66" s="145">
        <v>93.9</v>
      </c>
      <c r="G66" s="638">
        <f>E66-F66</f>
        <v>3.1999999999999886</v>
      </c>
      <c r="H66" s="260">
        <v>72</v>
      </c>
      <c r="I66" s="641"/>
      <c r="J66" s="8"/>
    </row>
    <row r="67" spans="2:10">
      <c r="B67" s="7"/>
      <c r="C67" s="245" t="s">
        <v>414</v>
      </c>
      <c r="D67" s="682">
        <v>61</v>
      </c>
      <c r="E67" s="270">
        <v>97</v>
      </c>
      <c r="F67" s="145"/>
      <c r="G67" s="638">
        <f>E67-F67</f>
        <v>97</v>
      </c>
      <c r="H67" s="611">
        <v>12</v>
      </c>
      <c r="I67" s="641"/>
      <c r="J67" s="8"/>
    </row>
    <row r="68" spans="2:10">
      <c r="B68" s="7"/>
      <c r="C68" s="245" t="s">
        <v>378</v>
      </c>
      <c r="D68" s="682" t="s">
        <v>659</v>
      </c>
      <c r="E68" s="270">
        <v>96.9</v>
      </c>
      <c r="F68" s="145"/>
      <c r="G68" s="638"/>
      <c r="H68" s="262">
        <v>13</v>
      </c>
      <c r="I68" s="641"/>
      <c r="J68" s="8"/>
    </row>
    <row r="69" spans="2:10">
      <c r="B69" s="7"/>
      <c r="C69" s="245" t="s">
        <v>950</v>
      </c>
      <c r="D69" s="682" t="s">
        <v>659</v>
      </c>
      <c r="E69" s="270">
        <v>96.9</v>
      </c>
      <c r="F69" s="145">
        <v>93.1</v>
      </c>
      <c r="G69" s="638">
        <f>E69-F69</f>
        <v>3.8000000000000114</v>
      </c>
      <c r="H69" s="260">
        <v>56</v>
      </c>
      <c r="I69" s="641"/>
      <c r="J69" s="8"/>
    </row>
    <row r="70" spans="2:10">
      <c r="B70" s="7"/>
      <c r="C70" s="245" t="s">
        <v>356</v>
      </c>
      <c r="D70" s="682" t="s">
        <v>1304</v>
      </c>
      <c r="E70" s="270">
        <v>96.8</v>
      </c>
      <c r="F70" s="145">
        <v>93.8</v>
      </c>
      <c r="G70" s="638">
        <f>E70-F70</f>
        <v>3</v>
      </c>
      <c r="H70" s="611">
        <v>79</v>
      </c>
      <c r="I70" s="641"/>
      <c r="J70" s="8"/>
    </row>
    <row r="71" spans="2:10">
      <c r="B71" s="7"/>
      <c r="C71" s="245" t="s">
        <v>411</v>
      </c>
      <c r="D71" s="682" t="s">
        <v>1304</v>
      </c>
      <c r="E71" s="145">
        <v>96.8</v>
      </c>
      <c r="F71" s="145">
        <v>92.6</v>
      </c>
      <c r="G71" s="638"/>
      <c r="H71" s="260">
        <v>50</v>
      </c>
      <c r="I71" s="641"/>
      <c r="J71" s="8"/>
    </row>
    <row r="72" spans="2:10">
      <c r="B72" s="7"/>
      <c r="C72" s="245" t="s">
        <v>379</v>
      </c>
      <c r="D72" s="682" t="s">
        <v>439</v>
      </c>
      <c r="E72" s="270">
        <v>96.6</v>
      </c>
      <c r="F72" s="145">
        <v>92.5</v>
      </c>
      <c r="G72" s="638">
        <f>E72-F72</f>
        <v>4.0999999999999943</v>
      </c>
      <c r="H72" s="260">
        <v>52</v>
      </c>
      <c r="I72" s="641"/>
      <c r="J72" s="8"/>
    </row>
    <row r="73" spans="2:10">
      <c r="B73" s="7"/>
      <c r="C73" s="245" t="s">
        <v>346</v>
      </c>
      <c r="D73" s="682" t="s">
        <v>439</v>
      </c>
      <c r="E73" s="270">
        <v>96.6</v>
      </c>
      <c r="F73" s="145">
        <v>91.3</v>
      </c>
      <c r="G73" s="638"/>
      <c r="H73" s="262">
        <v>39</v>
      </c>
      <c r="I73" s="641"/>
      <c r="J73" s="8"/>
    </row>
    <row r="74" spans="2:10">
      <c r="B74" s="7"/>
      <c r="C74" s="245" t="s">
        <v>602</v>
      </c>
      <c r="D74" s="682">
        <v>68</v>
      </c>
      <c r="E74" s="145">
        <v>96.5</v>
      </c>
      <c r="F74" s="145">
        <v>92.7</v>
      </c>
      <c r="G74" s="638">
        <f>E74-F74</f>
        <v>3.7999999999999972</v>
      </c>
      <c r="H74" s="260">
        <v>58</v>
      </c>
      <c r="I74" s="641"/>
      <c r="J74" s="8"/>
    </row>
    <row r="75" spans="2:10">
      <c r="B75" s="7"/>
      <c r="C75" s="245" t="s">
        <v>654</v>
      </c>
      <c r="D75" s="682">
        <v>69</v>
      </c>
      <c r="E75" s="145">
        <v>96.4</v>
      </c>
      <c r="F75" s="145">
        <v>92.9</v>
      </c>
      <c r="G75" s="638">
        <f>E75-F75</f>
        <v>3.5</v>
      </c>
      <c r="H75" s="260">
        <v>66</v>
      </c>
      <c r="I75" s="641"/>
      <c r="J75" s="8"/>
    </row>
    <row r="76" spans="2:10">
      <c r="B76" s="7"/>
      <c r="C76" s="245" t="s">
        <v>402</v>
      </c>
      <c r="D76" s="682" t="s">
        <v>434</v>
      </c>
      <c r="E76" s="145">
        <v>96.3</v>
      </c>
      <c r="F76" s="145">
        <v>93.6</v>
      </c>
      <c r="G76" s="638">
        <f>E76-F76</f>
        <v>2.7000000000000028</v>
      </c>
      <c r="H76" s="260">
        <v>86</v>
      </c>
      <c r="I76" s="641"/>
      <c r="J76" s="8"/>
    </row>
    <row r="77" spans="2:10">
      <c r="B77" s="7"/>
      <c r="C77" s="245" t="s">
        <v>403</v>
      </c>
      <c r="D77" s="682" t="s">
        <v>434</v>
      </c>
      <c r="E77" s="270">
        <v>96.3</v>
      </c>
      <c r="F77" s="145">
        <v>91.4</v>
      </c>
      <c r="G77" s="638">
        <f>E77-F77</f>
        <v>4.8999999999999915</v>
      </c>
      <c r="H77" s="611">
        <v>43</v>
      </c>
      <c r="I77" s="641"/>
      <c r="J77" s="8"/>
    </row>
    <row r="78" spans="2:10">
      <c r="B78" s="7"/>
      <c r="C78" s="245" t="s">
        <v>398</v>
      </c>
      <c r="D78" s="682" t="s">
        <v>434</v>
      </c>
      <c r="E78" s="270">
        <v>96.3</v>
      </c>
      <c r="F78" s="145">
        <v>93.5</v>
      </c>
      <c r="G78" s="638">
        <f>E78-F78</f>
        <v>2.7999999999999972</v>
      </c>
      <c r="H78" s="260">
        <v>82</v>
      </c>
      <c r="I78" s="641"/>
      <c r="J78" s="8"/>
    </row>
    <row r="79" spans="2:10">
      <c r="B79" s="7"/>
      <c r="C79" s="245" t="s">
        <v>324</v>
      </c>
      <c r="D79" s="682" t="s">
        <v>434</v>
      </c>
      <c r="E79" s="270">
        <v>96.3</v>
      </c>
      <c r="F79" s="145">
        <v>95.6</v>
      </c>
      <c r="G79" s="638">
        <f>E79-F79</f>
        <v>0.70000000000000284</v>
      </c>
      <c r="H79" s="260">
        <v>129</v>
      </c>
      <c r="I79" s="641"/>
      <c r="J79" s="8"/>
    </row>
    <row r="80" spans="2:10">
      <c r="B80" s="7"/>
      <c r="C80" s="245" t="s">
        <v>358</v>
      </c>
      <c r="D80" s="682" t="s">
        <v>452</v>
      </c>
      <c r="E80" s="270">
        <v>96.2</v>
      </c>
      <c r="F80" s="145">
        <v>92.6</v>
      </c>
      <c r="G80" s="638">
        <f>E80-F80</f>
        <v>3.6000000000000085</v>
      </c>
      <c r="H80" s="611">
        <v>64</v>
      </c>
      <c r="I80" s="641"/>
      <c r="J80" s="8"/>
    </row>
    <row r="81" spans="2:10">
      <c r="B81" s="7"/>
      <c r="C81" s="245" t="s">
        <v>1139</v>
      </c>
      <c r="D81" s="682" t="s">
        <v>452</v>
      </c>
      <c r="E81" s="270">
        <v>96.2</v>
      </c>
      <c r="F81" s="145">
        <v>94.1</v>
      </c>
      <c r="G81" s="638">
        <f>E81-F81</f>
        <v>2.1000000000000085</v>
      </c>
      <c r="H81" s="260">
        <v>96</v>
      </c>
      <c r="I81" s="641"/>
      <c r="J81" s="8"/>
    </row>
    <row r="82" spans="2:10">
      <c r="B82" s="7"/>
      <c r="C82" s="245" t="s">
        <v>394</v>
      </c>
      <c r="D82" s="682">
        <v>76</v>
      </c>
      <c r="E82" s="270">
        <v>96.1</v>
      </c>
      <c r="F82" s="145">
        <v>94.5</v>
      </c>
      <c r="G82" s="638">
        <f>E82-F82</f>
        <v>1.5999999999999943</v>
      </c>
      <c r="H82" s="260">
        <v>114</v>
      </c>
      <c r="I82" s="641"/>
      <c r="J82" s="8"/>
    </row>
    <row r="83" spans="2:10">
      <c r="B83" s="7"/>
      <c r="C83" s="245" t="s">
        <v>407</v>
      </c>
      <c r="D83" s="682">
        <v>77</v>
      </c>
      <c r="E83" s="270">
        <v>96</v>
      </c>
      <c r="F83" s="145">
        <v>91.1</v>
      </c>
      <c r="G83" s="638"/>
      <c r="H83" s="262">
        <v>41</v>
      </c>
      <c r="I83" s="641"/>
      <c r="J83" s="8"/>
    </row>
    <row r="84" spans="2:10">
      <c r="B84" s="7"/>
      <c r="C84" s="245" t="s">
        <v>390</v>
      </c>
      <c r="D84" s="682" t="s">
        <v>453</v>
      </c>
      <c r="E84" s="145">
        <v>95.9</v>
      </c>
      <c r="F84" s="145">
        <v>91</v>
      </c>
      <c r="G84" s="638">
        <f>E84-F84</f>
        <v>4.9000000000000057</v>
      </c>
      <c r="H84" s="260">
        <v>41</v>
      </c>
      <c r="I84" s="641"/>
      <c r="J84" s="8"/>
    </row>
    <row r="85" spans="2:10">
      <c r="B85" s="7"/>
      <c r="C85" s="245" t="s">
        <v>765</v>
      </c>
      <c r="D85" s="682" t="s">
        <v>453</v>
      </c>
      <c r="E85" s="270">
        <v>95.9</v>
      </c>
      <c r="F85" s="145">
        <v>85.2</v>
      </c>
      <c r="G85" s="638">
        <f>E85-F85</f>
        <v>10.700000000000003</v>
      </c>
      <c r="H85" s="611">
        <v>34</v>
      </c>
      <c r="I85" s="641"/>
      <c r="J85" s="8"/>
    </row>
    <row r="86" spans="2:10">
      <c r="B86" s="7"/>
      <c r="C86" s="245" t="s">
        <v>405</v>
      </c>
      <c r="D86" s="682">
        <v>80</v>
      </c>
      <c r="E86" s="270">
        <v>95.8</v>
      </c>
      <c r="F86" s="145">
        <v>92.5</v>
      </c>
      <c r="G86" s="638">
        <f>E86-F86</f>
        <v>3.2999999999999972</v>
      </c>
      <c r="H86" s="260">
        <v>69</v>
      </c>
      <c r="I86" s="641"/>
      <c r="J86" s="8"/>
    </row>
    <row r="87" spans="2:10">
      <c r="B87" s="7"/>
      <c r="C87" s="245" t="s">
        <v>343</v>
      </c>
      <c r="D87" s="682" t="s">
        <v>454</v>
      </c>
      <c r="E87" s="270">
        <v>95.7</v>
      </c>
      <c r="F87" s="145">
        <v>89.1</v>
      </c>
      <c r="G87" s="638">
        <f>E87-F87</f>
        <v>6.6000000000000085</v>
      </c>
      <c r="H87" s="611">
        <v>36</v>
      </c>
      <c r="I87" s="641"/>
      <c r="J87" s="8"/>
    </row>
    <row r="88" spans="2:10">
      <c r="B88" s="7"/>
      <c r="C88" s="245" t="s">
        <v>652</v>
      </c>
      <c r="D88" s="682" t="s">
        <v>454</v>
      </c>
      <c r="E88" s="270">
        <v>95.7</v>
      </c>
      <c r="F88" s="145">
        <v>94.3</v>
      </c>
      <c r="G88" s="638">
        <f>E88-F88</f>
        <v>1.4000000000000057</v>
      </c>
      <c r="H88" s="611">
        <v>118</v>
      </c>
      <c r="I88" s="641"/>
      <c r="J88" s="8"/>
    </row>
    <row r="89" spans="2:10">
      <c r="B89" s="7"/>
      <c r="C89" s="245" t="s">
        <v>670</v>
      </c>
      <c r="D89" s="682" t="s">
        <v>440</v>
      </c>
      <c r="E89" s="270">
        <v>95.6</v>
      </c>
      <c r="F89" s="145"/>
      <c r="G89" s="638"/>
      <c r="H89" s="262">
        <v>14</v>
      </c>
      <c r="I89" s="641"/>
      <c r="J89" s="8"/>
    </row>
    <row r="90" spans="2:10">
      <c r="B90" s="7"/>
      <c r="C90" s="245" t="s">
        <v>971</v>
      </c>
      <c r="D90" s="682" t="s">
        <v>440</v>
      </c>
      <c r="E90" s="145">
        <v>95.6</v>
      </c>
      <c r="F90" s="145">
        <v>91.2</v>
      </c>
      <c r="G90" s="638">
        <f>E90-F90</f>
        <v>4.3999999999999915</v>
      </c>
      <c r="H90" s="260">
        <v>46</v>
      </c>
      <c r="I90" s="641"/>
      <c r="J90" s="8"/>
    </row>
    <row r="91" spans="2:10">
      <c r="B91" s="7"/>
      <c r="C91" s="245" t="s">
        <v>377</v>
      </c>
      <c r="D91" s="682">
        <v>85</v>
      </c>
      <c r="E91" s="270">
        <v>95.5</v>
      </c>
      <c r="F91" s="145"/>
      <c r="G91" s="638"/>
      <c r="H91" s="262">
        <v>15</v>
      </c>
      <c r="I91" s="641"/>
      <c r="J91" s="8"/>
    </row>
    <row r="92" spans="2:10">
      <c r="B92" s="7"/>
      <c r="C92" s="245" t="s">
        <v>935</v>
      </c>
      <c r="D92" s="682">
        <v>86</v>
      </c>
      <c r="E92" s="145">
        <v>95.4</v>
      </c>
      <c r="F92" s="145">
        <v>94.1</v>
      </c>
      <c r="G92" s="638">
        <f>E92-F92</f>
        <v>1.3000000000000114</v>
      </c>
      <c r="H92" s="611">
        <v>121</v>
      </c>
      <c r="I92" s="641"/>
      <c r="J92" s="8"/>
    </row>
    <row r="93" spans="2:10">
      <c r="B93" s="7"/>
      <c r="C93" s="245" t="s">
        <v>383</v>
      </c>
      <c r="D93" s="682">
        <v>87</v>
      </c>
      <c r="E93" s="145">
        <v>95.3</v>
      </c>
      <c r="F93" s="145"/>
      <c r="G93" s="638"/>
      <c r="H93" s="262">
        <v>16</v>
      </c>
      <c r="I93" s="641"/>
      <c r="J93" s="8"/>
    </row>
    <row r="94" spans="2:10">
      <c r="B94" s="7"/>
      <c r="C94" s="245" t="s">
        <v>393</v>
      </c>
      <c r="D94" s="682">
        <v>88</v>
      </c>
      <c r="E94" s="270">
        <v>95.2</v>
      </c>
      <c r="F94" s="145"/>
      <c r="G94" s="638">
        <f>E94-F94</f>
        <v>95.2</v>
      </c>
      <c r="H94" s="260">
        <v>17</v>
      </c>
      <c r="I94" s="641"/>
      <c r="J94" s="8"/>
    </row>
    <row r="95" spans="2:10">
      <c r="B95" s="7"/>
      <c r="C95" s="245" t="s">
        <v>1141</v>
      </c>
      <c r="D95" s="682" t="s">
        <v>526</v>
      </c>
      <c r="E95" s="270">
        <v>95.1</v>
      </c>
      <c r="F95" s="145">
        <v>92.3</v>
      </c>
      <c r="G95" s="638">
        <f>E95-F95</f>
        <v>2.7999999999999972</v>
      </c>
      <c r="H95" s="611">
        <v>82</v>
      </c>
      <c r="I95" s="641"/>
      <c r="J95" s="8"/>
    </row>
    <row r="96" spans="2:10">
      <c r="B96" s="7"/>
      <c r="C96" s="245" t="s">
        <v>374</v>
      </c>
      <c r="D96" s="682" t="s">
        <v>526</v>
      </c>
      <c r="E96" s="270">
        <v>95.1</v>
      </c>
      <c r="F96" s="145">
        <v>91.7</v>
      </c>
      <c r="G96" s="638">
        <f>E96-F96</f>
        <v>3.3999999999999915</v>
      </c>
      <c r="H96" s="260">
        <v>68</v>
      </c>
      <c r="I96" s="641"/>
      <c r="J96" s="8"/>
    </row>
    <row r="97" spans="2:10">
      <c r="B97" s="7"/>
      <c r="C97" s="245" t="s">
        <v>658</v>
      </c>
      <c r="D97" s="682" t="s">
        <v>526</v>
      </c>
      <c r="E97" s="145">
        <v>95.1</v>
      </c>
      <c r="F97" s="145">
        <v>95.6</v>
      </c>
      <c r="G97" s="638">
        <f>E97-F97</f>
        <v>-0.5</v>
      </c>
      <c r="H97" s="260">
        <v>244</v>
      </c>
      <c r="I97" s="641"/>
      <c r="J97" s="8"/>
    </row>
    <row r="98" spans="2:10">
      <c r="B98" s="7"/>
      <c r="C98" s="245" t="s">
        <v>351</v>
      </c>
      <c r="D98" s="682" t="s">
        <v>462</v>
      </c>
      <c r="E98" s="270">
        <v>95</v>
      </c>
      <c r="F98" s="145">
        <v>91.9</v>
      </c>
      <c r="G98" s="638"/>
      <c r="H98" s="260">
        <v>74</v>
      </c>
      <c r="I98" s="641"/>
      <c r="J98" s="8"/>
    </row>
    <row r="99" spans="2:10">
      <c r="B99" s="7"/>
      <c r="C99" s="245" t="s">
        <v>330</v>
      </c>
      <c r="D99" s="682" t="s">
        <v>462</v>
      </c>
      <c r="E99" s="145">
        <v>95</v>
      </c>
      <c r="F99" s="145">
        <v>92.2</v>
      </c>
      <c r="G99" s="638">
        <f>E99-F99</f>
        <v>2.7999999999999972</v>
      </c>
      <c r="H99" s="260">
        <v>82</v>
      </c>
      <c r="I99" s="641"/>
      <c r="J99" s="8"/>
    </row>
    <row r="100" spans="2:10">
      <c r="B100" s="7"/>
      <c r="C100" s="245" t="s">
        <v>655</v>
      </c>
      <c r="D100" s="682">
        <v>94</v>
      </c>
      <c r="E100" s="270">
        <v>94.9</v>
      </c>
      <c r="F100" s="145"/>
      <c r="G100" s="638">
        <f>E100-F100</f>
        <v>94.9</v>
      </c>
      <c r="H100" s="611">
        <v>18</v>
      </c>
      <c r="I100" s="641"/>
      <c r="J100" s="8"/>
    </row>
    <row r="101" spans="2:10">
      <c r="B101" s="7"/>
      <c r="C101" s="245" t="s">
        <v>599</v>
      </c>
      <c r="D101" s="682">
        <v>95</v>
      </c>
      <c r="E101" s="270">
        <v>94.8</v>
      </c>
      <c r="F101" s="145">
        <v>90.8</v>
      </c>
      <c r="G101" s="638"/>
      <c r="H101" s="260">
        <v>53</v>
      </c>
      <c r="I101" s="641"/>
      <c r="J101" s="8"/>
    </row>
    <row r="102" spans="2:10">
      <c r="B102" s="7"/>
      <c r="C102" s="245" t="s">
        <v>596</v>
      </c>
      <c r="D102" s="682">
        <v>96</v>
      </c>
      <c r="E102" s="145">
        <v>94.5</v>
      </c>
      <c r="F102" s="145"/>
      <c r="G102" s="638">
        <f>E102-F102</f>
        <v>94.5</v>
      </c>
      <c r="H102" s="611">
        <v>19</v>
      </c>
      <c r="I102" s="641"/>
      <c r="J102" s="8"/>
    </row>
    <row r="103" spans="2:10">
      <c r="B103" s="7"/>
      <c r="C103" s="245" t="s">
        <v>1147</v>
      </c>
      <c r="D103" s="682">
        <v>97</v>
      </c>
      <c r="E103" s="270">
        <v>93.9</v>
      </c>
      <c r="F103" s="145">
        <v>91.5</v>
      </c>
      <c r="G103" s="638">
        <f>E103-F103</f>
        <v>2.4000000000000057</v>
      </c>
      <c r="H103" s="611">
        <v>92</v>
      </c>
      <c r="I103" s="641"/>
      <c r="J103" s="8"/>
    </row>
    <row r="104" spans="2:10">
      <c r="B104" s="7"/>
      <c r="C104" s="245" t="s">
        <v>1142</v>
      </c>
      <c r="D104" s="682" t="s">
        <v>463</v>
      </c>
      <c r="E104" s="270">
        <v>93.8</v>
      </c>
      <c r="F104" s="145">
        <v>93.6</v>
      </c>
      <c r="G104" s="638">
        <f>E104-F104</f>
        <v>0.20000000000000284</v>
      </c>
      <c r="H104" s="260">
        <v>132</v>
      </c>
      <c r="I104" s="641"/>
      <c r="J104" s="8"/>
    </row>
    <row r="105" spans="2:10">
      <c r="B105" s="7"/>
      <c r="C105" s="245" t="s">
        <v>381</v>
      </c>
      <c r="D105" s="682" t="s">
        <v>463</v>
      </c>
      <c r="E105" s="270">
        <v>93.8</v>
      </c>
      <c r="F105" s="145"/>
      <c r="G105" s="638">
        <f>E105-F105</f>
        <v>93.8</v>
      </c>
      <c r="H105" s="260">
        <v>20</v>
      </c>
      <c r="I105" s="641"/>
      <c r="J105" s="8"/>
    </row>
    <row r="106" spans="2:10">
      <c r="B106" s="7"/>
      <c r="C106" s="245" t="s">
        <v>477</v>
      </c>
      <c r="D106" s="682" t="s">
        <v>463</v>
      </c>
      <c r="E106" s="270">
        <v>93.8</v>
      </c>
      <c r="F106" s="145">
        <v>90.7</v>
      </c>
      <c r="G106" s="638">
        <f>E106-F106</f>
        <v>3.0999999999999943</v>
      </c>
      <c r="H106" s="611">
        <v>74</v>
      </c>
      <c r="I106" s="641"/>
      <c r="J106" s="8"/>
    </row>
    <row r="107" spans="2:10">
      <c r="B107" s="7"/>
      <c r="C107" s="245" t="s">
        <v>597</v>
      </c>
      <c r="D107" s="682" t="s">
        <v>1226</v>
      </c>
      <c r="E107" s="270">
        <v>93.7</v>
      </c>
      <c r="F107" s="145">
        <v>92.6</v>
      </c>
      <c r="G107" s="638">
        <f>E107-F107</f>
        <v>1.1000000000000085</v>
      </c>
      <c r="H107" s="260">
        <v>123</v>
      </c>
      <c r="I107" s="641"/>
      <c r="J107" s="8"/>
    </row>
    <row r="108" spans="2:10">
      <c r="B108" s="7"/>
      <c r="C108" s="245" t="s">
        <v>996</v>
      </c>
      <c r="D108" s="682" t="s">
        <v>1226</v>
      </c>
      <c r="E108" s="270">
        <v>93.7</v>
      </c>
      <c r="F108" s="145">
        <v>92.4</v>
      </c>
      <c r="G108" s="638">
        <f>E108-F108</f>
        <v>1.2999999999999972</v>
      </c>
      <c r="H108" s="611">
        <v>122</v>
      </c>
      <c r="I108" s="641"/>
      <c r="J108" s="8"/>
    </row>
    <row r="109" spans="2:10">
      <c r="B109" s="7"/>
      <c r="C109" s="245" t="s">
        <v>486</v>
      </c>
      <c r="D109" s="682" t="s">
        <v>1226</v>
      </c>
      <c r="E109" s="145">
        <v>93.7</v>
      </c>
      <c r="F109" s="145">
        <v>95</v>
      </c>
      <c r="G109" s="638">
        <f>E109-F109</f>
        <v>-1.2999999999999972</v>
      </c>
      <c r="H109" s="260">
        <v>248</v>
      </c>
      <c r="I109" s="641"/>
      <c r="J109" s="8"/>
    </row>
    <row r="110" spans="2:10">
      <c r="B110" s="7"/>
      <c r="C110" s="245" t="s">
        <v>322</v>
      </c>
      <c r="D110" s="682">
        <v>104</v>
      </c>
      <c r="E110" s="145">
        <v>93.6</v>
      </c>
      <c r="F110" s="145">
        <v>90</v>
      </c>
      <c r="G110" s="638">
        <f>E110-F110</f>
        <v>3.5999999999999943</v>
      </c>
      <c r="H110" s="260">
        <v>65</v>
      </c>
      <c r="I110" s="641"/>
      <c r="J110" s="8"/>
    </row>
    <row r="111" spans="2:10">
      <c r="B111" s="7"/>
      <c r="C111" s="245" t="s">
        <v>505</v>
      </c>
      <c r="D111" s="682">
        <v>105</v>
      </c>
      <c r="E111" s="145">
        <v>93.4</v>
      </c>
      <c r="F111" s="145">
        <v>92.8</v>
      </c>
      <c r="G111" s="638"/>
      <c r="H111" s="260">
        <v>130</v>
      </c>
      <c r="I111" s="641"/>
      <c r="J111" s="8"/>
    </row>
    <row r="112" spans="2:10">
      <c r="B112" s="7"/>
      <c r="C112" s="245" t="s">
        <v>746</v>
      </c>
      <c r="D112" s="682">
        <v>106</v>
      </c>
      <c r="E112" s="270">
        <v>93.2</v>
      </c>
      <c r="F112" s="145">
        <v>91.4</v>
      </c>
      <c r="G112" s="638">
        <f>E112-F112</f>
        <v>1.7999999999999972</v>
      </c>
      <c r="H112" s="260">
        <v>103</v>
      </c>
      <c r="I112" s="641"/>
      <c r="J112" s="8"/>
    </row>
    <row r="113" spans="2:10">
      <c r="B113" s="7"/>
      <c r="C113" s="245" t="s">
        <v>1072</v>
      </c>
      <c r="D113" s="682" t="s">
        <v>464</v>
      </c>
      <c r="E113" s="270">
        <v>93</v>
      </c>
      <c r="F113" s="145">
        <v>87.2</v>
      </c>
      <c r="G113" s="638">
        <f>E113-F113</f>
        <v>5.7999999999999972</v>
      </c>
      <c r="H113" s="611">
        <v>38</v>
      </c>
      <c r="I113" s="641"/>
      <c r="J113" s="8"/>
    </row>
    <row r="114" spans="2:10">
      <c r="B114" s="7"/>
      <c r="C114" s="245" t="s">
        <v>350</v>
      </c>
      <c r="D114" s="682" t="s">
        <v>464</v>
      </c>
      <c r="E114" s="270">
        <v>93</v>
      </c>
      <c r="F114" s="145"/>
      <c r="G114" s="638">
        <f>E114-F114</f>
        <v>93</v>
      </c>
      <c r="H114" s="611">
        <v>21</v>
      </c>
      <c r="I114" s="641"/>
      <c r="J114" s="8"/>
    </row>
    <row r="115" spans="2:10">
      <c r="B115" s="7"/>
      <c r="C115" s="245" t="s">
        <v>328</v>
      </c>
      <c r="D115" s="682">
        <v>109</v>
      </c>
      <c r="E115" s="227">
        <v>92.6</v>
      </c>
      <c r="F115" s="145"/>
      <c r="G115" s="638">
        <f>E115-F115</f>
        <v>92.6</v>
      </c>
      <c r="H115" s="611">
        <v>22</v>
      </c>
      <c r="I115" s="641"/>
      <c r="J115" s="8"/>
    </row>
    <row r="116" spans="2:10">
      <c r="B116" s="7"/>
      <c r="C116" s="245" t="s">
        <v>338</v>
      </c>
      <c r="D116" s="682">
        <v>110</v>
      </c>
      <c r="E116" s="227">
        <v>92.4</v>
      </c>
      <c r="F116" s="145">
        <v>92.7</v>
      </c>
      <c r="G116" s="638">
        <f>E116-F116</f>
        <v>-0.29999999999999716</v>
      </c>
      <c r="H116" s="260">
        <v>243</v>
      </c>
      <c r="I116" s="641"/>
      <c r="J116" s="8"/>
    </row>
    <row r="117" spans="2:10">
      <c r="B117" s="7"/>
      <c r="C117" s="245" t="s">
        <v>632</v>
      </c>
      <c r="D117" s="682">
        <v>111</v>
      </c>
      <c r="E117" s="145">
        <v>92.3</v>
      </c>
      <c r="F117" s="145">
        <v>85.7</v>
      </c>
      <c r="G117" s="638"/>
      <c r="H117" s="260">
        <v>37</v>
      </c>
      <c r="I117" s="641">
        <v>3</v>
      </c>
      <c r="J117" s="8"/>
    </row>
    <row r="118" spans="2:10">
      <c r="B118" s="7"/>
      <c r="C118" s="245" t="s">
        <v>327</v>
      </c>
      <c r="D118" s="682">
        <v>112</v>
      </c>
      <c r="E118" s="270">
        <v>92</v>
      </c>
      <c r="F118" s="145">
        <v>89.5</v>
      </c>
      <c r="G118" s="638">
        <f>E118-F118</f>
        <v>2.5</v>
      </c>
      <c r="H118" s="260">
        <v>89</v>
      </c>
      <c r="I118" s="641"/>
      <c r="J118" s="8"/>
    </row>
    <row r="119" spans="2:10">
      <c r="B119" s="7"/>
      <c r="C119" s="245" t="s">
        <v>335</v>
      </c>
      <c r="D119" s="682">
        <v>113</v>
      </c>
      <c r="E119" s="270">
        <v>91.9</v>
      </c>
      <c r="F119" s="145">
        <v>91</v>
      </c>
      <c r="G119" s="638"/>
      <c r="H119" s="260">
        <v>125</v>
      </c>
      <c r="I119" s="641"/>
      <c r="J119" s="8"/>
    </row>
    <row r="120" spans="2:10">
      <c r="B120" s="7"/>
      <c r="C120" s="758" t="s">
        <v>546</v>
      </c>
      <c r="D120" s="759">
        <v>114</v>
      </c>
      <c r="E120" s="760">
        <v>91.2</v>
      </c>
      <c r="F120" s="761">
        <v>89.5</v>
      </c>
      <c r="G120" s="762">
        <f>E120-F120</f>
        <v>1.7000000000000028</v>
      </c>
      <c r="H120" s="761">
        <v>108</v>
      </c>
      <c r="I120" s="763">
        <v>4</v>
      </c>
      <c r="J120" s="8"/>
    </row>
    <row r="121" spans="2:10">
      <c r="B121" s="7"/>
      <c r="C121" s="245" t="s">
        <v>395</v>
      </c>
      <c r="D121" s="682">
        <v>115</v>
      </c>
      <c r="E121" s="270">
        <v>91</v>
      </c>
      <c r="F121" s="145">
        <v>90.8</v>
      </c>
      <c r="G121" s="638">
        <f>E121-F121</f>
        <v>0.20000000000000284</v>
      </c>
      <c r="H121" s="260">
        <v>132</v>
      </c>
      <c r="I121" s="641"/>
      <c r="J121" s="8"/>
    </row>
    <row r="122" spans="2:10">
      <c r="B122" s="7"/>
      <c r="C122" s="245" t="s">
        <v>423</v>
      </c>
      <c r="D122" s="682" t="s">
        <v>1305</v>
      </c>
      <c r="E122" s="270">
        <v>90.9</v>
      </c>
      <c r="F122" s="145">
        <v>89.8</v>
      </c>
      <c r="G122" s="638">
        <f>E122-F122</f>
        <v>1.1000000000000085</v>
      </c>
      <c r="H122" s="611">
        <v>123</v>
      </c>
      <c r="I122" s="641"/>
      <c r="J122" s="8"/>
    </row>
    <row r="123" spans="2:10">
      <c r="B123" s="7"/>
      <c r="C123" s="245" t="s">
        <v>773</v>
      </c>
      <c r="D123" s="682" t="s">
        <v>1305</v>
      </c>
      <c r="E123" s="145">
        <v>90.9</v>
      </c>
      <c r="F123" s="145">
        <v>87.1</v>
      </c>
      <c r="G123" s="638">
        <f>E123-F123</f>
        <v>3.8000000000000114</v>
      </c>
      <c r="H123" s="611">
        <v>56</v>
      </c>
      <c r="I123" s="641"/>
      <c r="J123" s="8"/>
    </row>
    <row r="124" spans="2:10">
      <c r="B124" s="7"/>
      <c r="C124" s="245" t="s">
        <v>1146</v>
      </c>
      <c r="D124" s="682" t="s">
        <v>456</v>
      </c>
      <c r="E124" s="145">
        <v>90.8</v>
      </c>
      <c r="F124" s="145">
        <v>92.9</v>
      </c>
      <c r="G124" s="638">
        <f>E124-F124</f>
        <v>-2.1000000000000085</v>
      </c>
      <c r="H124" s="260">
        <v>250</v>
      </c>
      <c r="I124" s="641"/>
      <c r="J124" s="8"/>
    </row>
    <row r="125" spans="2:10">
      <c r="B125" s="7"/>
      <c r="C125" s="245" t="s">
        <v>430</v>
      </c>
      <c r="D125" s="682" t="s">
        <v>456</v>
      </c>
      <c r="E125" s="145">
        <v>90.8</v>
      </c>
      <c r="F125" s="145">
        <v>94.1</v>
      </c>
      <c r="G125" s="638">
        <f>E125-F125</f>
        <v>-3.2999999999999972</v>
      </c>
      <c r="H125" s="260">
        <v>253</v>
      </c>
      <c r="I125" s="641"/>
      <c r="J125" s="8"/>
    </row>
    <row r="126" spans="2:10">
      <c r="B126" s="7"/>
      <c r="C126" s="245" t="s">
        <v>333</v>
      </c>
      <c r="D126" s="682">
        <v>120</v>
      </c>
      <c r="E126" s="270">
        <v>90.5</v>
      </c>
      <c r="F126" s="145">
        <v>88.5</v>
      </c>
      <c r="G126" s="638">
        <f>E126-F126</f>
        <v>2</v>
      </c>
      <c r="H126" s="260">
        <v>99</v>
      </c>
      <c r="I126" s="641"/>
      <c r="J126" s="8"/>
    </row>
    <row r="127" spans="2:10">
      <c r="B127" s="7"/>
      <c r="C127" s="245" t="s">
        <v>426</v>
      </c>
      <c r="D127" s="682" t="s">
        <v>1237</v>
      </c>
      <c r="E127" s="145">
        <v>90.3</v>
      </c>
      <c r="F127" s="145">
        <v>94.5</v>
      </c>
      <c r="G127" s="638">
        <f>E127-F127</f>
        <v>-4.2000000000000028</v>
      </c>
      <c r="H127" s="260">
        <v>259</v>
      </c>
      <c r="I127" s="641"/>
      <c r="J127" s="8"/>
    </row>
    <row r="128" spans="2:10">
      <c r="B128" s="7"/>
      <c r="C128" s="245" t="s">
        <v>1135</v>
      </c>
      <c r="D128" s="682" t="s">
        <v>1237</v>
      </c>
      <c r="E128" s="145">
        <v>90.3</v>
      </c>
      <c r="F128" s="145">
        <v>93.9</v>
      </c>
      <c r="G128" s="638">
        <f>E128-F128</f>
        <v>-3.6000000000000085</v>
      </c>
      <c r="H128" s="260">
        <v>258</v>
      </c>
      <c r="I128" s="641"/>
      <c r="J128" s="8"/>
    </row>
    <row r="129" spans="2:10">
      <c r="B129" s="7"/>
      <c r="C129" s="245" t="s">
        <v>416</v>
      </c>
      <c r="D129" s="682">
        <v>123</v>
      </c>
      <c r="E129" s="145">
        <v>90.2</v>
      </c>
      <c r="F129" s="145"/>
      <c r="G129" s="638">
        <f>E129-F129</f>
        <v>90.2</v>
      </c>
      <c r="H129" s="611">
        <v>23</v>
      </c>
      <c r="I129" s="641"/>
      <c r="J129" s="8"/>
    </row>
    <row r="130" spans="2:10">
      <c r="B130" s="7"/>
      <c r="C130" s="245" t="s">
        <v>329</v>
      </c>
      <c r="D130" s="682" t="s">
        <v>521</v>
      </c>
      <c r="E130" s="145">
        <v>89.7</v>
      </c>
      <c r="F130" s="145"/>
      <c r="G130" s="638"/>
      <c r="H130" s="260">
        <v>24</v>
      </c>
      <c r="I130" s="641"/>
      <c r="J130" s="8"/>
    </row>
    <row r="131" spans="2:10">
      <c r="B131" s="7"/>
      <c r="C131" s="245" t="s">
        <v>362</v>
      </c>
      <c r="D131" s="682" t="s">
        <v>521</v>
      </c>
      <c r="E131" s="227">
        <v>89.7</v>
      </c>
      <c r="F131" s="145"/>
      <c r="G131" s="638">
        <f>E131-F131</f>
        <v>89.7</v>
      </c>
      <c r="H131" s="260">
        <v>24</v>
      </c>
      <c r="I131" s="641"/>
      <c r="J131" s="8"/>
    </row>
    <row r="132" spans="2:10">
      <c r="B132" s="7"/>
      <c r="C132" s="245" t="s">
        <v>368</v>
      </c>
      <c r="D132" s="682">
        <v>126</v>
      </c>
      <c r="E132" s="270">
        <v>89.4</v>
      </c>
      <c r="F132" s="145">
        <v>87.9</v>
      </c>
      <c r="G132" s="638">
        <f>E132-F132</f>
        <v>1.5</v>
      </c>
      <c r="H132" s="260">
        <v>116</v>
      </c>
      <c r="I132" s="641"/>
      <c r="J132" s="8"/>
    </row>
    <row r="133" spans="2:10">
      <c r="B133" s="7"/>
      <c r="C133" s="245" t="s">
        <v>344</v>
      </c>
      <c r="D133" s="682">
        <v>127</v>
      </c>
      <c r="E133" s="270">
        <v>89.2</v>
      </c>
      <c r="F133" s="145">
        <v>87.7</v>
      </c>
      <c r="G133" s="638">
        <f>E133-F133</f>
        <v>1.5</v>
      </c>
      <c r="H133" s="260">
        <v>116</v>
      </c>
      <c r="I133" s="642"/>
      <c r="J133" s="8"/>
    </row>
    <row r="134" spans="2:10">
      <c r="B134" s="7"/>
      <c r="C134" s="245" t="s">
        <v>347</v>
      </c>
      <c r="D134" s="682">
        <v>128</v>
      </c>
      <c r="E134" s="270">
        <v>89</v>
      </c>
      <c r="F134" s="145">
        <v>87.4</v>
      </c>
      <c r="G134" s="638"/>
      <c r="H134" s="260">
        <v>114</v>
      </c>
      <c r="I134" s="641"/>
      <c r="J134" s="8"/>
    </row>
    <row r="135" spans="2:10">
      <c r="B135" s="7"/>
      <c r="C135" s="245" t="s">
        <v>176</v>
      </c>
      <c r="D135" s="682">
        <v>129</v>
      </c>
      <c r="E135" s="227">
        <v>88.5</v>
      </c>
      <c r="F135" s="145">
        <v>86.8</v>
      </c>
      <c r="G135" s="638">
        <f>E135-F135</f>
        <v>1.7000000000000028</v>
      </c>
      <c r="H135" s="260">
        <v>108</v>
      </c>
      <c r="I135" s="641"/>
      <c r="J135" s="8"/>
    </row>
    <row r="136" spans="2:10">
      <c r="B136" s="7"/>
      <c r="C136" s="245" t="s">
        <v>951</v>
      </c>
      <c r="D136" s="682">
        <v>130</v>
      </c>
      <c r="E136" s="145">
        <v>87.9</v>
      </c>
      <c r="F136" s="145">
        <v>94.3</v>
      </c>
      <c r="G136" s="638">
        <f>E136-F136</f>
        <v>-6.3999999999999915</v>
      </c>
      <c r="H136" s="611">
        <v>264</v>
      </c>
      <c r="I136" s="641"/>
      <c r="J136" s="8"/>
    </row>
    <row r="137" spans="2:10">
      <c r="B137" s="7"/>
      <c r="C137" s="245" t="s">
        <v>1148</v>
      </c>
      <c r="D137" s="682">
        <v>131</v>
      </c>
      <c r="E137" s="145">
        <v>87.8</v>
      </c>
      <c r="F137" s="145">
        <v>93.2</v>
      </c>
      <c r="G137" s="638">
        <f>E137-F137</f>
        <v>-5.4000000000000057</v>
      </c>
      <c r="H137" s="611">
        <v>263</v>
      </c>
      <c r="I137" s="641"/>
      <c r="J137" s="8"/>
    </row>
    <row r="138" spans="2:10">
      <c r="B138" s="7"/>
      <c r="C138" s="245" t="s">
        <v>216</v>
      </c>
      <c r="D138" s="682" t="s">
        <v>1306</v>
      </c>
      <c r="E138" s="145">
        <v>87.4</v>
      </c>
      <c r="F138" s="145">
        <v>89.1</v>
      </c>
      <c r="G138" s="638">
        <f>E138-F138</f>
        <v>-1.6999999999999886</v>
      </c>
      <c r="H138" s="260">
        <v>249</v>
      </c>
      <c r="I138" s="641"/>
      <c r="J138" s="8"/>
    </row>
    <row r="139" spans="2:10">
      <c r="B139" s="7"/>
      <c r="C139" s="245" t="s">
        <v>745</v>
      </c>
      <c r="D139" s="682" t="s">
        <v>1306</v>
      </c>
      <c r="E139" s="270">
        <v>87.4</v>
      </c>
      <c r="F139" s="145">
        <v>92.3</v>
      </c>
      <c r="G139" s="638">
        <f>E139-F139</f>
        <v>-4.8999999999999915</v>
      </c>
      <c r="H139" s="611">
        <v>262</v>
      </c>
      <c r="I139" s="641"/>
      <c r="J139" s="8"/>
    </row>
    <row r="140" spans="2:10">
      <c r="B140" s="7"/>
      <c r="C140" s="245" t="s">
        <v>219</v>
      </c>
      <c r="D140" s="682">
        <v>134</v>
      </c>
      <c r="E140" s="270">
        <v>87</v>
      </c>
      <c r="F140" s="145">
        <v>82.7</v>
      </c>
      <c r="G140" s="638"/>
      <c r="H140" s="260">
        <v>47</v>
      </c>
      <c r="I140" s="641"/>
      <c r="J140" s="8"/>
    </row>
    <row r="141" spans="2:10">
      <c r="B141" s="7"/>
      <c r="C141" s="245" t="s">
        <v>331</v>
      </c>
      <c r="D141" s="682" t="s">
        <v>1272</v>
      </c>
      <c r="E141" s="145">
        <v>86.6</v>
      </c>
      <c r="F141" s="145">
        <v>87.8</v>
      </c>
      <c r="G141" s="638">
        <f>E141-F141</f>
        <v>-1.2000000000000028</v>
      </c>
      <c r="H141" s="611">
        <v>247</v>
      </c>
      <c r="I141" s="641"/>
      <c r="J141" s="8"/>
    </row>
    <row r="142" spans="2:10">
      <c r="B142" s="7"/>
      <c r="C142" s="245" t="s">
        <v>425</v>
      </c>
      <c r="D142" s="682" t="s">
        <v>1272</v>
      </c>
      <c r="E142" s="270">
        <v>86.6</v>
      </c>
      <c r="F142" s="145"/>
      <c r="G142" s="638">
        <f>E142-F142</f>
        <v>86.6</v>
      </c>
      <c r="H142" s="260">
        <v>26</v>
      </c>
      <c r="I142" s="641"/>
      <c r="J142" s="8"/>
    </row>
    <row r="143" spans="2:10">
      <c r="B143" s="7"/>
      <c r="C143" s="245" t="s">
        <v>1143</v>
      </c>
      <c r="D143" s="682">
        <v>137</v>
      </c>
      <c r="E143" s="270">
        <v>86</v>
      </c>
      <c r="F143" s="145">
        <v>92.9</v>
      </c>
      <c r="G143" s="638"/>
      <c r="H143" s="260">
        <v>267</v>
      </c>
      <c r="I143" s="641"/>
      <c r="J143" s="8"/>
    </row>
    <row r="144" spans="2:10">
      <c r="B144" s="7"/>
      <c r="C144" s="245" t="s">
        <v>177</v>
      </c>
      <c r="D144" s="682">
        <v>138</v>
      </c>
      <c r="E144" s="145">
        <v>85.9</v>
      </c>
      <c r="F144" s="145"/>
      <c r="G144" s="638">
        <f>E144-F144</f>
        <v>85.9</v>
      </c>
      <c r="H144" s="611">
        <v>27</v>
      </c>
      <c r="I144" s="641"/>
      <c r="J144" s="8"/>
    </row>
    <row r="145" spans="2:10">
      <c r="B145" s="7"/>
      <c r="C145" s="245" t="s">
        <v>399</v>
      </c>
      <c r="D145" s="682">
        <v>139</v>
      </c>
      <c r="E145" s="145">
        <v>85.8</v>
      </c>
      <c r="F145" s="145">
        <v>82.1</v>
      </c>
      <c r="G145" s="638">
        <f>E145-F145</f>
        <v>3.7000000000000028</v>
      </c>
      <c r="H145" s="611">
        <v>61</v>
      </c>
      <c r="I145" s="641"/>
      <c r="J145" s="8"/>
    </row>
    <row r="146" spans="2:10">
      <c r="B146" s="7"/>
      <c r="C146" s="245" t="s">
        <v>1152</v>
      </c>
      <c r="D146" s="682" t="s">
        <v>1307</v>
      </c>
      <c r="E146" s="145">
        <v>85.4</v>
      </c>
      <c r="F146" s="145">
        <v>90</v>
      </c>
      <c r="G146" s="638">
        <f>E146-F146</f>
        <v>-4.5999999999999943</v>
      </c>
      <c r="H146" s="611">
        <v>261</v>
      </c>
      <c r="I146" s="641"/>
      <c r="J146" s="8"/>
    </row>
    <row r="147" spans="2:10">
      <c r="B147" s="7"/>
      <c r="C147" s="245" t="s">
        <v>57</v>
      </c>
      <c r="D147" s="682" t="s">
        <v>1307</v>
      </c>
      <c r="E147" s="145">
        <v>85.4</v>
      </c>
      <c r="F147" s="145">
        <v>86.6</v>
      </c>
      <c r="G147" s="638">
        <f>E147-F147</f>
        <v>-1.1999999999999886</v>
      </c>
      <c r="H147" s="260">
        <v>246</v>
      </c>
      <c r="I147" s="641"/>
      <c r="J147" s="8"/>
    </row>
    <row r="148" spans="2:10">
      <c r="B148" s="7"/>
      <c r="C148" s="245" t="s">
        <v>211</v>
      </c>
      <c r="D148" s="682" t="s">
        <v>550</v>
      </c>
      <c r="E148" s="270">
        <v>84.1</v>
      </c>
      <c r="F148" s="145">
        <v>83.8</v>
      </c>
      <c r="G148" s="638">
        <f>E148-F148</f>
        <v>0.29999999999999716</v>
      </c>
      <c r="H148" s="611">
        <v>131</v>
      </c>
      <c r="I148" s="641"/>
      <c r="J148" s="8"/>
    </row>
    <row r="149" spans="2:10">
      <c r="B149" s="7"/>
      <c r="C149" s="245" t="s">
        <v>665</v>
      </c>
      <c r="D149" s="682" t="s">
        <v>550</v>
      </c>
      <c r="E149" s="270">
        <v>84.1</v>
      </c>
      <c r="F149" s="145">
        <v>91.5</v>
      </c>
      <c r="G149" s="638">
        <f>E149-F149</f>
        <v>-7.4000000000000057</v>
      </c>
      <c r="H149" s="260">
        <v>269</v>
      </c>
      <c r="I149" s="641"/>
      <c r="J149" s="8"/>
    </row>
    <row r="150" spans="2:10">
      <c r="B150" s="7"/>
      <c r="C150" s="245" t="s">
        <v>332</v>
      </c>
      <c r="D150" s="682" t="s">
        <v>1308</v>
      </c>
      <c r="E150" s="145">
        <v>83.9</v>
      </c>
      <c r="F150" s="145"/>
      <c r="G150" s="638">
        <f>E150-F150</f>
        <v>83.9</v>
      </c>
      <c r="H150" s="260">
        <v>28</v>
      </c>
      <c r="I150" s="641"/>
      <c r="J150" s="8"/>
    </row>
    <row r="151" spans="2:10">
      <c r="B151" s="7"/>
      <c r="C151" s="245" t="s">
        <v>598</v>
      </c>
      <c r="D151" s="682" t="s">
        <v>1308</v>
      </c>
      <c r="E151" s="145">
        <v>83.9</v>
      </c>
      <c r="F151" s="145">
        <v>87.5</v>
      </c>
      <c r="G151" s="638">
        <f>E151-F151</f>
        <v>-3.5999999999999943</v>
      </c>
      <c r="H151" s="260">
        <v>255</v>
      </c>
      <c r="I151" s="641"/>
      <c r="J151" s="8"/>
    </row>
    <row r="152" spans="2:10">
      <c r="B152" s="7"/>
      <c r="C152" s="245" t="s">
        <v>178</v>
      </c>
      <c r="D152" s="682" t="s">
        <v>1309</v>
      </c>
      <c r="E152" s="145">
        <v>83.8</v>
      </c>
      <c r="F152" s="145"/>
      <c r="G152" s="638"/>
      <c r="H152" s="260">
        <v>29</v>
      </c>
      <c r="I152" s="641"/>
      <c r="J152" s="8"/>
    </row>
    <row r="153" spans="2:10">
      <c r="B153" s="7"/>
      <c r="C153" s="245" t="s">
        <v>174</v>
      </c>
      <c r="D153" s="682" t="s">
        <v>1309</v>
      </c>
      <c r="E153" s="145">
        <v>83.8</v>
      </c>
      <c r="F153" s="145">
        <v>84.8</v>
      </c>
      <c r="G153" s="638">
        <f>E153-F153</f>
        <v>-1</v>
      </c>
      <c r="H153" s="611">
        <v>245</v>
      </c>
      <c r="I153" s="641"/>
      <c r="J153" s="8"/>
    </row>
    <row r="154" spans="2:10">
      <c r="B154" s="7"/>
      <c r="C154" s="245" t="s">
        <v>1150</v>
      </c>
      <c r="D154" s="682">
        <v>148</v>
      </c>
      <c r="E154" s="145">
        <v>83.3</v>
      </c>
      <c r="F154" s="145">
        <v>89.7</v>
      </c>
      <c r="G154" s="638">
        <f>E154-F154</f>
        <v>-6.4000000000000057</v>
      </c>
      <c r="H154" s="260">
        <v>265</v>
      </c>
      <c r="I154" s="641"/>
      <c r="J154" s="8"/>
    </row>
    <row r="155" spans="2:10">
      <c r="B155" s="7"/>
      <c r="C155" s="245" t="s">
        <v>240</v>
      </c>
      <c r="D155" s="682">
        <v>149</v>
      </c>
      <c r="E155" s="145">
        <v>82.9</v>
      </c>
      <c r="F155" s="145">
        <v>82.1</v>
      </c>
      <c r="G155" s="638">
        <f>E155-F155</f>
        <v>0.80000000000001137</v>
      </c>
      <c r="H155" s="611">
        <v>126</v>
      </c>
      <c r="I155" s="641">
        <v>5</v>
      </c>
      <c r="J155" s="8"/>
    </row>
    <row r="156" spans="2:10">
      <c r="B156" s="7"/>
      <c r="C156" s="245" t="s">
        <v>215</v>
      </c>
      <c r="D156" s="682">
        <v>150</v>
      </c>
      <c r="E156" s="145">
        <v>82.3</v>
      </c>
      <c r="F156" s="145">
        <v>84.4</v>
      </c>
      <c r="G156" s="638">
        <f>E156-F156</f>
        <v>-2.1000000000000085</v>
      </c>
      <c r="H156" s="260">
        <v>250</v>
      </c>
      <c r="I156" s="641"/>
      <c r="J156" s="8"/>
    </row>
    <row r="157" spans="2:10">
      <c r="B157" s="7"/>
      <c r="C157" s="245" t="s">
        <v>326</v>
      </c>
      <c r="D157" s="682" t="s">
        <v>1310</v>
      </c>
      <c r="E157" s="145">
        <v>80.7</v>
      </c>
      <c r="F157" s="145">
        <v>84.3</v>
      </c>
      <c r="G157" s="638">
        <f>E157-F157</f>
        <v>-3.5999999999999943</v>
      </c>
      <c r="H157" s="260">
        <v>255</v>
      </c>
      <c r="I157" s="641"/>
      <c r="J157" s="8"/>
    </row>
    <row r="158" spans="2:10">
      <c r="B158" s="7"/>
      <c r="C158" s="245" t="s">
        <v>220</v>
      </c>
      <c r="D158" s="682" t="s">
        <v>1310</v>
      </c>
      <c r="E158" s="145">
        <v>80.7</v>
      </c>
      <c r="F158" s="145">
        <v>79.9</v>
      </c>
      <c r="G158" s="638"/>
      <c r="H158" s="260">
        <v>127</v>
      </c>
      <c r="I158" s="641"/>
      <c r="J158" s="8"/>
    </row>
    <row r="159" spans="2:10">
      <c r="B159" s="7"/>
      <c r="C159" s="136" t="s">
        <v>241</v>
      </c>
      <c r="D159" s="682">
        <v>153</v>
      </c>
      <c r="E159" s="439">
        <v>80.2</v>
      </c>
      <c r="F159" s="283">
        <v>83.4</v>
      </c>
      <c r="G159" s="638">
        <f>E159-F159</f>
        <v>-3.2000000000000028</v>
      </c>
      <c r="H159" s="611">
        <v>252</v>
      </c>
      <c r="I159" s="643">
        <v>6</v>
      </c>
      <c r="J159" s="8"/>
    </row>
    <row r="160" spans="2:10">
      <c r="B160" s="7"/>
      <c r="C160" s="136" t="s">
        <v>417</v>
      </c>
      <c r="D160" s="682">
        <v>154</v>
      </c>
      <c r="E160" s="439">
        <v>79.7</v>
      </c>
      <c r="F160" s="283">
        <v>90.6</v>
      </c>
      <c r="G160" s="638">
        <f>E160-F160</f>
        <v>-10.899999999999991</v>
      </c>
      <c r="H160" s="611">
        <v>274</v>
      </c>
      <c r="I160" s="643"/>
      <c r="J160" s="8"/>
    </row>
    <row r="161" spans="2:10">
      <c r="B161" s="7"/>
      <c r="C161" s="136" t="s">
        <v>179</v>
      </c>
      <c r="D161" s="682">
        <v>155</v>
      </c>
      <c r="E161" s="439">
        <v>76.6</v>
      </c>
      <c r="F161" s="283">
        <v>86.9</v>
      </c>
      <c r="G161" s="638">
        <f>E161-F161</f>
        <v>-10.300000000000011</v>
      </c>
      <c r="H161" s="260">
        <v>273</v>
      </c>
      <c r="I161" s="359"/>
      <c r="J161" s="8"/>
    </row>
    <row r="162" spans="2:10">
      <c r="B162" s="7"/>
      <c r="C162" s="136" t="s">
        <v>341</v>
      </c>
      <c r="D162" s="682" t="s">
        <v>1311</v>
      </c>
      <c r="E162" s="439">
        <v>72.9</v>
      </c>
      <c r="F162" s="283">
        <v>80.4</v>
      </c>
      <c r="G162" s="638">
        <f>E162-F162</f>
        <v>-7.5</v>
      </c>
      <c r="H162" s="611">
        <v>270</v>
      </c>
      <c r="I162" s="643"/>
      <c r="J162" s="8"/>
    </row>
    <row r="163" spans="2:10">
      <c r="B163" s="7"/>
      <c r="C163" s="136" t="s">
        <v>212</v>
      </c>
      <c r="D163" s="682" t="s">
        <v>1311</v>
      </c>
      <c r="E163" s="439">
        <v>72.9</v>
      </c>
      <c r="F163" s="283">
        <v>79.8</v>
      </c>
      <c r="G163" s="638">
        <f>E163-F163</f>
        <v>-6.8999999999999915</v>
      </c>
      <c r="H163" s="611">
        <v>266</v>
      </c>
      <c r="I163" s="643"/>
      <c r="J163" s="8"/>
    </row>
    <row r="164" spans="2:10">
      <c r="B164" s="7"/>
      <c r="C164" s="136" t="s">
        <v>1077</v>
      </c>
      <c r="D164" s="682">
        <v>158</v>
      </c>
      <c r="E164" s="439">
        <v>71.4</v>
      </c>
      <c r="F164" s="283">
        <v>92.6</v>
      </c>
      <c r="G164" s="638">
        <f>E164-F164</f>
        <v>-21.199999999999989</v>
      </c>
      <c r="H164" s="611">
        <v>281</v>
      </c>
      <c r="I164" s="359"/>
      <c r="J164" s="8"/>
    </row>
    <row r="165" spans="2:10">
      <c r="B165" s="7"/>
      <c r="C165" s="136" t="s">
        <v>422</v>
      </c>
      <c r="D165" s="682">
        <v>159</v>
      </c>
      <c r="E165" s="439">
        <v>71.1</v>
      </c>
      <c r="F165" s="283">
        <v>91.2</v>
      </c>
      <c r="G165" s="638">
        <f>E165-F165</f>
        <v>-20.100000000000009</v>
      </c>
      <c r="H165" s="260">
        <v>280</v>
      </c>
      <c r="I165" s="359"/>
      <c r="J165" s="8"/>
    </row>
    <row r="166" spans="2:10">
      <c r="B166" s="7"/>
      <c r="C166" s="136" t="s">
        <v>420</v>
      </c>
      <c r="D166" s="682">
        <v>160</v>
      </c>
      <c r="E166" s="439">
        <v>70.8</v>
      </c>
      <c r="F166" s="283">
        <v>88.7</v>
      </c>
      <c r="G166" s="638">
        <f>E166-F166</f>
        <v>-17.900000000000006</v>
      </c>
      <c r="H166" s="260">
        <v>277</v>
      </c>
      <c r="I166" s="359"/>
      <c r="J166" s="8"/>
    </row>
    <row r="167" spans="2:10">
      <c r="B167" s="7"/>
      <c r="C167" s="136" t="s">
        <v>1145</v>
      </c>
      <c r="D167" s="682">
        <v>161</v>
      </c>
      <c r="E167" s="439">
        <v>70.5</v>
      </c>
      <c r="F167" s="283">
        <v>90.5</v>
      </c>
      <c r="G167" s="638">
        <f>E167-F167</f>
        <v>-20</v>
      </c>
      <c r="H167" s="260">
        <v>279</v>
      </c>
      <c r="I167" s="643"/>
      <c r="J167" s="8"/>
    </row>
    <row r="168" spans="2:10">
      <c r="B168" s="7"/>
      <c r="C168" s="136" t="s">
        <v>352</v>
      </c>
      <c r="D168" s="682">
        <v>162</v>
      </c>
      <c r="E168" s="439">
        <v>70.2</v>
      </c>
      <c r="F168" s="283">
        <v>89.2</v>
      </c>
      <c r="G168" s="638">
        <f>E168-F168</f>
        <v>-19</v>
      </c>
      <c r="H168" s="260">
        <v>278</v>
      </c>
      <c r="I168" s="359"/>
      <c r="J168" s="8"/>
    </row>
    <row r="169" spans="2:10">
      <c r="B169" s="7"/>
      <c r="C169" s="136" t="s">
        <v>213</v>
      </c>
      <c r="D169" s="682">
        <v>163</v>
      </c>
      <c r="E169" s="439">
        <v>70</v>
      </c>
      <c r="F169" s="283">
        <v>73.6</v>
      </c>
      <c r="G169" s="638">
        <f>E169-F169</f>
        <v>-3.5999999999999943</v>
      </c>
      <c r="H169" s="611">
        <v>255</v>
      </c>
      <c r="I169" s="359"/>
      <c r="J169" s="8"/>
    </row>
    <row r="170" spans="2:10">
      <c r="B170" s="7"/>
      <c r="C170" s="136" t="s">
        <v>249</v>
      </c>
      <c r="D170" s="682">
        <v>164</v>
      </c>
      <c r="E170" s="439">
        <v>69.6</v>
      </c>
      <c r="F170" s="283">
        <v>72.9</v>
      </c>
      <c r="G170" s="638">
        <f>E170-F170</f>
        <v>-3.3000000000000114</v>
      </c>
      <c r="H170" s="260">
        <v>254</v>
      </c>
      <c r="I170" s="643"/>
      <c r="J170" s="8"/>
    </row>
    <row r="171" spans="2:10">
      <c r="B171" s="7"/>
      <c r="C171" s="136" t="s">
        <v>1151</v>
      </c>
      <c r="D171" s="682">
        <v>165</v>
      </c>
      <c r="E171" s="439">
        <v>69.1</v>
      </c>
      <c r="F171" s="283">
        <v>94.2</v>
      </c>
      <c r="G171" s="638">
        <f>E171-F171</f>
        <v>-25.100000000000009</v>
      </c>
      <c r="H171" s="611">
        <v>282</v>
      </c>
      <c r="I171" s="359"/>
      <c r="J171" s="8"/>
    </row>
    <row r="172" spans="2:10">
      <c r="B172" s="7"/>
      <c r="C172" s="136" t="s">
        <v>218</v>
      </c>
      <c r="D172" s="682">
        <v>166</v>
      </c>
      <c r="E172" s="439">
        <v>68.7</v>
      </c>
      <c r="F172" s="283">
        <v>73.1</v>
      </c>
      <c r="G172" s="638">
        <f>E172-F172</f>
        <v>-4.3999999999999915</v>
      </c>
      <c r="H172" s="260">
        <v>260</v>
      </c>
      <c r="I172" s="359"/>
      <c r="J172" s="8"/>
    </row>
    <row r="173" spans="2:10">
      <c r="B173" s="7"/>
      <c r="C173" s="136" t="s">
        <v>237</v>
      </c>
      <c r="D173" s="682">
        <v>167</v>
      </c>
      <c r="E173" s="439">
        <v>67.6</v>
      </c>
      <c r="F173" s="283">
        <v>74.5</v>
      </c>
      <c r="G173" s="638">
        <f>E173-F173</f>
        <v>-6.9000000000000057</v>
      </c>
      <c r="H173" s="611">
        <v>267</v>
      </c>
      <c r="I173" s="643">
        <v>7</v>
      </c>
      <c r="J173" s="8"/>
    </row>
    <row r="174" spans="2:10">
      <c r="B174" s="7"/>
      <c r="C174" s="136" t="s">
        <v>214</v>
      </c>
      <c r="D174" s="682">
        <v>168</v>
      </c>
      <c r="E174" s="439">
        <v>65.8</v>
      </c>
      <c r="F174" s="283">
        <v>74.9</v>
      </c>
      <c r="G174" s="638">
        <f>E174-F174</f>
        <v>-9.1000000000000085</v>
      </c>
      <c r="H174" s="611">
        <v>271</v>
      </c>
      <c r="I174" s="643"/>
      <c r="J174" s="8"/>
    </row>
    <row r="175" spans="2:10">
      <c r="B175" s="7"/>
      <c r="C175" s="136" t="s">
        <v>274</v>
      </c>
      <c r="D175" s="682">
        <v>169</v>
      </c>
      <c r="E175" s="439">
        <v>65.5</v>
      </c>
      <c r="F175" s="283">
        <v>80</v>
      </c>
      <c r="G175" s="638">
        <f>E175-F175</f>
        <v>-14.5</v>
      </c>
      <c r="H175" s="611">
        <v>275</v>
      </c>
      <c r="I175" s="359"/>
      <c r="J175" s="8"/>
    </row>
    <row r="176" spans="2:10">
      <c r="B176" s="7"/>
      <c r="C176" s="136" t="s">
        <v>175</v>
      </c>
      <c r="D176" s="682">
        <v>170</v>
      </c>
      <c r="E176" s="439">
        <v>64.5</v>
      </c>
      <c r="F176" s="283"/>
      <c r="G176" s="638"/>
      <c r="H176" s="611">
        <v>30</v>
      </c>
      <c r="I176" s="359"/>
      <c r="J176" s="8"/>
    </row>
    <row r="177" spans="2:10">
      <c r="B177" s="7"/>
      <c r="C177" s="136" t="s">
        <v>610</v>
      </c>
      <c r="D177" s="682">
        <v>171</v>
      </c>
      <c r="E177" s="439">
        <v>63.4</v>
      </c>
      <c r="F177" s="283">
        <v>88.6</v>
      </c>
      <c r="G177" s="638">
        <f>E177-F177</f>
        <v>-25.199999999999996</v>
      </c>
      <c r="H177" s="260">
        <v>283</v>
      </c>
      <c r="I177" s="359"/>
      <c r="J177" s="8"/>
    </row>
    <row r="178" spans="2:10">
      <c r="B178" s="7"/>
      <c r="C178" s="136" t="s">
        <v>357</v>
      </c>
      <c r="D178" s="682">
        <v>172</v>
      </c>
      <c r="E178" s="439">
        <v>63.1</v>
      </c>
      <c r="F178" s="283"/>
      <c r="G178" s="638"/>
      <c r="H178" s="611">
        <v>31</v>
      </c>
      <c r="I178" s="643"/>
      <c r="J178" s="8"/>
    </row>
    <row r="179" spans="2:10">
      <c r="B179" s="7"/>
      <c r="C179" s="136" t="s">
        <v>180</v>
      </c>
      <c r="D179" s="682">
        <v>173</v>
      </c>
      <c r="E179" s="439">
        <v>61.6</v>
      </c>
      <c r="F179" s="283">
        <v>77.7</v>
      </c>
      <c r="G179" s="638">
        <f>E179-F179</f>
        <v>-16.1</v>
      </c>
      <c r="H179" s="611">
        <v>276</v>
      </c>
      <c r="I179" s="643"/>
      <c r="J179" s="8"/>
    </row>
    <row r="180" spans="2:10">
      <c r="B180" s="7"/>
      <c r="C180" s="136" t="s">
        <v>427</v>
      </c>
      <c r="D180" s="682">
        <v>174</v>
      </c>
      <c r="E180" s="439">
        <v>55.6</v>
      </c>
      <c r="F180" s="283">
        <v>65</v>
      </c>
      <c r="G180" s="638">
        <f>E180-F180</f>
        <v>-9.3999999999999986</v>
      </c>
      <c r="H180" s="260">
        <v>272</v>
      </c>
      <c r="I180" s="359"/>
      <c r="J180" s="8"/>
    </row>
    <row r="181" spans="2:10">
      <c r="B181" s="7"/>
      <c r="C181" s="136" t="s">
        <v>418</v>
      </c>
      <c r="D181" s="682">
        <v>175</v>
      </c>
      <c r="E181" s="439">
        <v>45.6</v>
      </c>
      <c r="F181" s="283">
        <v>88.1</v>
      </c>
      <c r="G181" s="638">
        <f>E181-F181</f>
        <v>-42.499999999999993</v>
      </c>
      <c r="H181" s="611">
        <v>284</v>
      </c>
      <c r="I181" s="359"/>
      <c r="J181" s="8"/>
    </row>
    <row r="182" spans="2:10">
      <c r="B182" s="7"/>
      <c r="C182" s="136" t="s">
        <v>419</v>
      </c>
      <c r="D182" s="682">
        <v>176</v>
      </c>
      <c r="E182" s="439">
        <v>43.6</v>
      </c>
      <c r="F182" s="283">
        <v>89.1</v>
      </c>
      <c r="G182" s="638">
        <f>E182-F182</f>
        <v>-45.499999999999993</v>
      </c>
      <c r="H182" s="260">
        <v>285</v>
      </c>
      <c r="I182" s="359"/>
      <c r="J182" s="8"/>
    </row>
    <row r="183" spans="2:10">
      <c r="B183" s="7"/>
      <c r="C183" s="312"/>
      <c r="D183" s="2"/>
      <c r="E183" s="274"/>
      <c r="F183" s="274"/>
      <c r="G183" s="274"/>
      <c r="H183" s="274"/>
      <c r="I183" s="637"/>
      <c r="J183" s="8"/>
    </row>
    <row r="184" spans="2:10">
      <c r="B184" s="7"/>
      <c r="C184" s="81" t="s">
        <v>551</v>
      </c>
      <c r="D184" s="2"/>
      <c r="J184" s="8"/>
    </row>
    <row r="185" spans="2:10">
      <c r="B185" s="7"/>
      <c r="C185" s="24" t="s">
        <v>1295</v>
      </c>
      <c r="D185" s="2"/>
      <c r="J185" s="8"/>
    </row>
    <row r="186" spans="2:10" ht="17.25" thickBot="1">
      <c r="B186" s="9"/>
      <c r="C186" s="221" t="s">
        <v>1274</v>
      </c>
      <c r="D186" s="12"/>
      <c r="E186" s="12"/>
      <c r="F186" s="12"/>
      <c r="G186" s="12"/>
      <c r="H186" s="12"/>
      <c r="I186" s="219"/>
      <c r="J186" s="10"/>
    </row>
    <row r="187" spans="4:4">
      <c r="D187" s="2"/>
    </row>
    <row r="188" spans="3:4">
      <c r="C188" s="13" t="s">
        <v>202</v>
      </c>
      <c r="D188" s="2"/>
    </row>
    <row r="189" spans="3:4">
      <c r="C189" s="1" t="s">
        <v>203</v>
      </c>
      <c r="D189" s="2"/>
    </row>
    <row r="190" spans="3:4">
      <c r="C190" s="1" t="s">
        <v>204</v>
      </c>
      <c r="D190" s="2"/>
    </row>
    <row r="191" spans="3:4">
      <c r="C191" s="1" t="s">
        <v>205</v>
      </c>
      <c r="D191" s="2"/>
    </row>
    <row r="192" spans="3:4">
      <c r="C192" s="13" t="s">
        <v>207</v>
      </c>
      <c r="D192" s="2"/>
    </row>
    <row r="193" spans="3:4">
      <c r="C193" s="1" t="s">
        <v>1065</v>
      </c>
      <c r="D193" s="2"/>
    </row>
    <row r="194" spans="3:4">
      <c r="C194" s="1" t="s">
        <v>1066</v>
      </c>
      <c r="D194" s="2"/>
    </row>
    <row r="195" spans="3:4">
      <c r="C195" s="1" t="s">
        <v>1067</v>
      </c>
      <c r="D195" s="2"/>
    </row>
    <row r="196" spans="3:4">
      <c r="C196" s="1" t="s">
        <v>1068</v>
      </c>
      <c r="D196" s="2"/>
    </row>
    <row r="197" spans="3:4">
      <c r="C197" s="1" t="s">
        <v>209</v>
      </c>
      <c r="D197" s="2"/>
    </row>
    <row r="198" spans="3:4">
      <c r="C198" s="1" t="s">
        <v>210</v>
      </c>
      <c r="D198" s="2"/>
    </row>
    <row r="199" spans="4:4">
      <c r="D199" s="2"/>
    </row>
    <row r="200" spans="3:4">
      <c r="C200" s="1" t="s">
        <v>1069</v>
      </c>
      <c r="D200" s="2"/>
    </row>
    <row r="201" spans="3:3">
      <c r="C201" s="613" t="s">
        <v>1064</v>
      </c>
    </row>
    <row r="202" spans="4:4">
      <c r="D202" s="2"/>
    </row>
    <row r="203" spans="4:4">
      <c r="D203" s="2"/>
    </row>
    <row r="204" spans="2:16381">
      <c r="B204" s="2"/>
      <c r="D204" s="2"/>
      <c r="E204" s="1"/>
      <c r="G204" s="1"/>
      <c r="I204" s="1"/>
      <c r="J204" s="2"/>
      <c r="M204" s="2"/>
      <c r="O204" s="2"/>
      <c r="Q204" s="2"/>
      <c r="S204" s="2"/>
      <c r="U204" s="2"/>
      <c r="W204" s="2"/>
      <c r="Y204" s="2"/>
      <c r="AA204" s="2"/>
      <c r="AC204" s="2"/>
      <c r="AE204" s="2"/>
      <c r="AG204" s="2"/>
      <c r="AI204" s="2"/>
      <c r="AK204" s="2"/>
      <c r="AM204" s="2"/>
      <c r="AO204" s="2"/>
      <c r="AQ204" s="2"/>
      <c r="AS204" s="2"/>
      <c r="AU204" s="2"/>
      <c r="AW204" s="2"/>
      <c r="AY204" s="2"/>
      <c r="BA204" s="2"/>
      <c r="BC204" s="2"/>
      <c r="BE204" s="2"/>
      <c r="BG204" s="2"/>
      <c r="BI204" s="2"/>
      <c r="BK204" s="2"/>
      <c r="BM204" s="2"/>
      <c r="BO204" s="2"/>
      <c r="BQ204" s="2"/>
      <c r="BS204" s="2"/>
      <c r="BU204" s="2"/>
      <c r="BW204" s="2"/>
      <c r="BY204" s="2"/>
      <c r="CA204" s="2"/>
      <c r="CC204" s="2"/>
      <c r="CE204" s="2"/>
      <c r="CG204" s="2"/>
      <c r="CI204" s="2"/>
      <c r="CK204" s="2"/>
      <c r="CM204" s="2"/>
      <c r="CO204" s="2"/>
      <c r="CQ204" s="2"/>
      <c r="CS204" s="2"/>
      <c r="CU204" s="2"/>
      <c r="CW204" s="2"/>
      <c r="CY204" s="2"/>
      <c r="DA204" s="2"/>
      <c r="DC204" s="2"/>
      <c r="DE204" s="2"/>
      <c r="DG204" s="2"/>
      <c r="DI204" s="2"/>
      <c r="DK204" s="2"/>
      <c r="DM204" s="2"/>
      <c r="DO204" s="2"/>
      <c r="DQ204" s="2"/>
      <c r="DS204" s="2"/>
      <c r="DU204" s="2"/>
      <c r="DW204" s="2"/>
      <c r="DY204" s="2"/>
      <c r="EA204" s="2"/>
      <c r="EC204" s="2"/>
      <c r="EE204" s="2"/>
      <c r="EG204" s="2"/>
      <c r="EI204" s="2"/>
      <c r="EK204" s="2"/>
      <c r="EM204" s="2"/>
      <c r="EO204" s="2"/>
      <c r="EQ204" s="2"/>
      <c r="ES204" s="2"/>
      <c r="EU204" s="2"/>
      <c r="EW204" s="2"/>
      <c r="EY204" s="2"/>
      <c r="FA204" s="2"/>
      <c r="FC204" s="2"/>
      <c r="FE204" s="2"/>
      <c r="FG204" s="2"/>
      <c r="FI204" s="2"/>
      <c r="FK204" s="2"/>
      <c r="FM204" s="2"/>
      <c r="FO204" s="2"/>
      <c r="FQ204" s="2"/>
      <c r="FS204" s="2"/>
      <c r="FU204" s="2"/>
      <c r="FW204" s="2"/>
      <c r="FY204" s="2"/>
      <c r="GA204" s="2"/>
      <c r="GC204" s="2"/>
      <c r="GE204" s="2"/>
      <c r="GG204" s="2"/>
      <c r="GI204" s="2"/>
      <c r="GK204" s="2"/>
      <c r="GM204" s="2"/>
      <c r="GO204" s="2"/>
      <c r="GQ204" s="2"/>
      <c r="GS204" s="2"/>
      <c r="GU204" s="2"/>
      <c r="GW204" s="2"/>
      <c r="GY204" s="2"/>
      <c r="HA204" s="2"/>
      <c r="HC204" s="2"/>
      <c r="HE204" s="2"/>
      <c r="HG204" s="2"/>
      <c r="HI204" s="2"/>
      <c r="HK204" s="2"/>
      <c r="HM204" s="2"/>
      <c r="HO204" s="2"/>
      <c r="HQ204" s="2"/>
      <c r="HS204" s="2"/>
      <c r="HU204" s="2"/>
      <c r="HW204" s="2"/>
      <c r="HY204" s="2"/>
      <c r="IA204" s="2"/>
      <c r="IC204" s="2"/>
      <c r="IE204" s="2"/>
      <c r="IG204" s="2"/>
      <c r="II204" s="2"/>
      <c r="IK204" s="2"/>
      <c r="IM204" s="2"/>
      <c r="IO204" s="2"/>
      <c r="IQ204" s="2"/>
      <c r="IS204" s="2"/>
      <c r="IU204" s="2"/>
      <c r="IW204" s="2"/>
      <c r="IY204" s="2"/>
      <c r="JA204" s="2"/>
      <c r="JC204" s="2"/>
      <c r="JE204" s="2"/>
      <c r="JG204" s="2"/>
      <c r="JI204" s="2"/>
      <c r="JK204" s="2"/>
      <c r="JM204" s="2"/>
      <c r="JO204" s="2"/>
      <c r="JQ204" s="2"/>
      <c r="JS204" s="2"/>
      <c r="JU204" s="2"/>
      <c r="JW204" s="2"/>
      <c r="JY204" s="2"/>
      <c r="KA204" s="2"/>
      <c r="KC204" s="2"/>
      <c r="KE204" s="2"/>
      <c r="KG204" s="2"/>
      <c r="KI204" s="2"/>
      <c r="KK204" s="2"/>
      <c r="KM204" s="2"/>
      <c r="KO204" s="2"/>
      <c r="KQ204" s="2"/>
      <c r="KS204" s="2"/>
      <c r="KU204" s="2"/>
      <c r="KW204" s="2"/>
      <c r="KY204" s="2"/>
      <c r="LA204" s="2"/>
      <c r="LC204" s="2"/>
      <c r="LE204" s="2"/>
      <c r="LG204" s="2"/>
      <c r="LI204" s="2"/>
      <c r="LK204" s="2"/>
      <c r="LM204" s="2"/>
      <c r="LO204" s="2"/>
      <c r="LQ204" s="2"/>
      <c r="LS204" s="2"/>
      <c r="LU204" s="2"/>
      <c r="LW204" s="2"/>
      <c r="LY204" s="2"/>
      <c r="MA204" s="2"/>
      <c r="MC204" s="2"/>
      <c r="ME204" s="2"/>
      <c r="MG204" s="2"/>
      <c r="MI204" s="2"/>
      <c r="MK204" s="2"/>
      <c r="MM204" s="2"/>
      <c r="MO204" s="2"/>
      <c r="MQ204" s="2"/>
      <c r="MS204" s="2"/>
      <c r="MU204" s="2"/>
      <c r="MW204" s="2"/>
      <c r="MY204" s="2"/>
      <c r="NA204" s="2"/>
      <c r="NC204" s="2"/>
      <c r="NE204" s="2"/>
      <c r="NG204" s="2"/>
      <c r="NI204" s="2"/>
      <c r="NK204" s="2"/>
      <c r="NM204" s="2"/>
      <c r="NO204" s="2"/>
      <c r="NQ204" s="2"/>
      <c r="NS204" s="2"/>
      <c r="NU204" s="2"/>
      <c r="NW204" s="2"/>
      <c r="NY204" s="2"/>
      <c r="OA204" s="2"/>
      <c r="OC204" s="2"/>
      <c r="OE204" s="2"/>
      <c r="OG204" s="2"/>
      <c r="OI204" s="2"/>
      <c r="OK204" s="2"/>
      <c r="OM204" s="2"/>
      <c r="OO204" s="2"/>
      <c r="OQ204" s="2"/>
      <c r="OS204" s="2"/>
      <c r="OU204" s="2"/>
      <c r="OW204" s="2"/>
      <c r="OY204" s="2"/>
      <c r="PA204" s="2"/>
      <c r="PC204" s="2"/>
      <c r="PE204" s="2"/>
      <c r="PG204" s="2"/>
      <c r="PI204" s="2"/>
      <c r="PK204" s="2"/>
      <c r="PM204" s="2"/>
      <c r="PO204" s="2"/>
      <c r="PQ204" s="2"/>
      <c r="PS204" s="2"/>
      <c r="PU204" s="2"/>
      <c r="PW204" s="2"/>
      <c r="PY204" s="2"/>
      <c r="QA204" s="2"/>
      <c r="QC204" s="2"/>
      <c r="QE204" s="2"/>
      <c r="QG204" s="2"/>
      <c r="QI204" s="2"/>
      <c r="QK204" s="2"/>
      <c r="QM204" s="2"/>
      <c r="QO204" s="2"/>
      <c r="QQ204" s="2"/>
      <c r="QS204" s="2"/>
      <c r="QU204" s="2"/>
      <c r="QW204" s="2"/>
      <c r="QY204" s="2"/>
      <c r="RA204" s="2"/>
      <c r="RC204" s="2"/>
      <c r="RE204" s="2"/>
      <c r="RG204" s="2"/>
      <c r="RI204" s="2"/>
      <c r="RK204" s="2"/>
      <c r="RM204" s="2"/>
      <c r="RO204" s="2"/>
      <c r="RQ204" s="2"/>
      <c r="RS204" s="2"/>
      <c r="RU204" s="2"/>
      <c r="RW204" s="2"/>
      <c r="RY204" s="2"/>
      <c r="SA204" s="2"/>
      <c r="SC204" s="2"/>
      <c r="SE204" s="2"/>
      <c r="SG204" s="2"/>
      <c r="SI204" s="2"/>
      <c r="SK204" s="2"/>
      <c r="SM204" s="2"/>
      <c r="SO204" s="2"/>
      <c r="SQ204" s="2"/>
      <c r="SS204" s="2"/>
      <c r="SU204" s="2"/>
      <c r="SW204" s="2"/>
      <c r="SY204" s="2"/>
      <c r="TA204" s="2"/>
      <c r="TC204" s="2"/>
      <c r="TE204" s="2"/>
      <c r="TG204" s="2"/>
      <c r="TI204" s="2"/>
      <c r="TK204" s="2"/>
      <c r="TM204" s="2"/>
      <c r="TO204" s="2"/>
      <c r="TQ204" s="2"/>
      <c r="TS204" s="2"/>
      <c r="TU204" s="2"/>
      <c r="TW204" s="2"/>
      <c r="TY204" s="2"/>
      <c r="UA204" s="2"/>
      <c r="UC204" s="2"/>
      <c r="UE204" s="2"/>
      <c r="UG204" s="2"/>
      <c r="UI204" s="2"/>
      <c r="UK204" s="2"/>
      <c r="UM204" s="2"/>
      <c r="UO204" s="2"/>
      <c r="UQ204" s="2"/>
      <c r="US204" s="2"/>
      <c r="UU204" s="2"/>
      <c r="UW204" s="2"/>
      <c r="UY204" s="2"/>
      <c r="VA204" s="2"/>
      <c r="VC204" s="2"/>
      <c r="VE204" s="2"/>
      <c r="VG204" s="2"/>
      <c r="VI204" s="2"/>
      <c r="VK204" s="2"/>
      <c r="VM204" s="2"/>
      <c r="VO204" s="2"/>
      <c r="VQ204" s="2"/>
      <c r="VS204" s="2"/>
      <c r="VU204" s="2"/>
      <c r="VW204" s="2"/>
      <c r="VY204" s="2"/>
      <c r="WA204" s="2"/>
      <c r="WC204" s="2"/>
      <c r="WE204" s="2"/>
      <c r="WG204" s="2"/>
      <c r="WI204" s="2"/>
      <c r="WK204" s="2"/>
      <c r="WM204" s="2"/>
      <c r="WO204" s="2"/>
      <c r="WQ204" s="2"/>
      <c r="WS204" s="2"/>
      <c r="WU204" s="2"/>
      <c r="WW204" s="2"/>
      <c r="WY204" s="2"/>
      <c r="XA204" s="2"/>
      <c r="XC204" s="2"/>
      <c r="XE204" s="2"/>
      <c r="XG204" s="2"/>
      <c r="XI204" s="2"/>
      <c r="XK204" s="2"/>
      <c r="XM204" s="2"/>
      <c r="XO204" s="2"/>
      <c r="XQ204" s="2"/>
      <c r="XS204" s="2"/>
      <c r="XU204" s="2"/>
      <c r="XW204" s="2"/>
      <c r="XY204" s="2"/>
      <c r="YA204" s="2"/>
      <c r="YC204" s="2"/>
      <c r="YE204" s="2"/>
      <c r="YG204" s="2"/>
      <c r="YI204" s="2"/>
      <c r="YK204" s="2"/>
      <c r="YM204" s="2"/>
      <c r="YO204" s="2"/>
      <c r="YQ204" s="2"/>
      <c r="YS204" s="2"/>
      <c r="YU204" s="2"/>
      <c r="YW204" s="2"/>
      <c r="YY204" s="2"/>
      <c r="ZA204" s="2"/>
      <c r="ZC204" s="2"/>
      <c r="ZE204" s="2"/>
      <c r="ZG204" s="2"/>
      <c r="ZI204" s="2"/>
      <c r="ZK204" s="2"/>
      <c r="ZM204" s="2"/>
      <c r="ZO204" s="2"/>
      <c r="ZQ204" s="2"/>
      <c r="ZS204" s="2"/>
      <c r="ZU204" s="2"/>
      <c r="ZW204" s="2"/>
      <c r="ZY204" s="2"/>
      <c r="AAA204" s="2"/>
      <c r="AAC204" s="2"/>
      <c r="AAE204" s="2"/>
      <c r="AAG204" s="2"/>
      <c r="AAI204" s="2"/>
      <c r="AAK204" s="2"/>
      <c r="AAM204" s="2"/>
      <c r="AAO204" s="2"/>
      <c r="AAQ204" s="2"/>
      <c r="AAS204" s="2"/>
      <c r="AAU204" s="2"/>
      <c r="AAW204" s="2"/>
      <c r="AAY204" s="2"/>
      <c r="ABA204" s="2"/>
      <c r="ABC204" s="2"/>
      <c r="ABE204" s="2"/>
      <c r="ABG204" s="2"/>
      <c r="ABI204" s="2"/>
      <c r="ABK204" s="2"/>
      <c r="ABM204" s="2"/>
      <c r="ABO204" s="2"/>
      <c r="ABQ204" s="2"/>
      <c r="ABS204" s="2"/>
      <c r="ABU204" s="2"/>
      <c r="ABW204" s="2"/>
      <c r="ABY204" s="2"/>
      <c r="ACA204" s="2"/>
      <c r="ACC204" s="2"/>
      <c r="ACE204" s="2"/>
      <c r="ACG204" s="2"/>
      <c r="ACI204" s="2"/>
      <c r="ACK204" s="2"/>
      <c r="ACM204" s="2"/>
      <c r="ACO204" s="2"/>
      <c r="ACQ204" s="2"/>
      <c r="ACS204" s="2"/>
      <c r="ACU204" s="2"/>
      <c r="ACW204" s="2"/>
      <c r="ACY204" s="2"/>
      <c r="ADA204" s="2"/>
      <c r="ADC204" s="2"/>
      <c r="ADE204" s="2"/>
      <c r="ADG204" s="2"/>
      <c r="ADI204" s="2"/>
      <c r="ADK204" s="2"/>
      <c r="ADM204" s="2"/>
      <c r="ADO204" s="2"/>
      <c r="ADQ204" s="2"/>
      <c r="ADS204" s="2"/>
      <c r="ADU204" s="2"/>
      <c r="ADW204" s="2"/>
      <c r="ADY204" s="2"/>
      <c r="AEA204" s="2"/>
      <c r="AEC204" s="2"/>
      <c r="AEE204" s="2"/>
      <c r="AEG204" s="2"/>
      <c r="AEI204" s="2"/>
      <c r="AEK204" s="2"/>
      <c r="AEM204" s="2"/>
      <c r="AEO204" s="2"/>
      <c r="AEQ204" s="2"/>
      <c r="AES204" s="2"/>
      <c r="AEU204" s="2"/>
      <c r="AEW204" s="2"/>
      <c r="AEY204" s="2"/>
      <c r="AFA204" s="2"/>
      <c r="AFC204" s="2"/>
      <c r="AFE204" s="2"/>
      <c r="AFG204" s="2"/>
      <c r="AFI204" s="2"/>
      <c r="AFK204" s="2"/>
      <c r="AFM204" s="2"/>
      <c r="AFO204" s="2"/>
      <c r="AFQ204" s="2"/>
      <c r="AFS204" s="2"/>
      <c r="AFU204" s="2"/>
      <c r="AFW204" s="2"/>
      <c r="AFY204" s="2"/>
      <c r="AGA204" s="2"/>
      <c r="AGC204" s="2"/>
      <c r="AGE204" s="2"/>
      <c r="AGG204" s="2"/>
      <c r="AGI204" s="2"/>
      <c r="AGK204" s="2"/>
      <c r="AGM204" s="2"/>
      <c r="AGO204" s="2"/>
      <c r="AGQ204" s="2"/>
      <c r="AGS204" s="2"/>
      <c r="AGU204" s="2"/>
      <c r="AGW204" s="2"/>
      <c r="AGY204" s="2"/>
      <c r="AHA204" s="2"/>
      <c r="AHC204" s="2"/>
      <c r="AHE204" s="2"/>
      <c r="AHG204" s="2"/>
      <c r="AHI204" s="2"/>
      <c r="AHK204" s="2"/>
      <c r="AHM204" s="2"/>
      <c r="AHO204" s="2"/>
      <c r="AHQ204" s="2"/>
      <c r="AHS204" s="2"/>
      <c r="AHU204" s="2"/>
      <c r="AHW204" s="2"/>
      <c r="AHY204" s="2"/>
      <c r="AIA204" s="2"/>
      <c r="AIC204" s="2"/>
      <c r="AIE204" s="2"/>
      <c r="AIG204" s="2"/>
      <c r="AII204" s="2"/>
      <c r="AIK204" s="2"/>
      <c r="AIM204" s="2"/>
      <c r="AIO204" s="2"/>
      <c r="AIQ204" s="2"/>
      <c r="AIS204" s="2"/>
      <c r="AIU204" s="2"/>
      <c r="AIW204" s="2"/>
      <c r="AIY204" s="2"/>
      <c r="AJA204" s="2"/>
      <c r="AJC204" s="2"/>
      <c r="AJE204" s="2"/>
      <c r="AJG204" s="2"/>
      <c r="AJI204" s="2"/>
      <c r="AJK204" s="2"/>
      <c r="AJM204" s="2"/>
      <c r="AJO204" s="2"/>
      <c r="AJQ204" s="2"/>
      <c r="AJS204" s="2"/>
      <c r="AJU204" s="2"/>
      <c r="AJW204" s="2"/>
      <c r="AJY204" s="2"/>
      <c r="AKA204" s="2"/>
      <c r="AKC204" s="2"/>
      <c r="AKE204" s="2"/>
      <c r="AKG204" s="2"/>
      <c r="AKI204" s="2"/>
      <c r="AKK204" s="2"/>
      <c r="AKM204" s="2"/>
      <c r="AKO204" s="2"/>
      <c r="AKQ204" s="2"/>
      <c r="AKS204" s="2"/>
      <c r="AKU204" s="2"/>
      <c r="AKW204" s="2"/>
      <c r="AKY204" s="2"/>
      <c r="ALA204" s="2"/>
      <c r="ALC204" s="2"/>
      <c r="ALE204" s="2"/>
      <c r="ALG204" s="2"/>
      <c r="ALI204" s="2"/>
      <c r="ALK204" s="2"/>
      <c r="ALM204" s="2"/>
      <c r="ALO204" s="2"/>
      <c r="ALQ204" s="2"/>
      <c r="ALS204" s="2"/>
      <c r="ALU204" s="2"/>
      <c r="ALW204" s="2"/>
      <c r="ALY204" s="2"/>
      <c r="AMA204" s="2"/>
      <c r="AMC204" s="2"/>
      <c r="AME204" s="2"/>
      <c r="AMG204" s="2"/>
      <c r="AMI204" s="2"/>
      <c r="AMK204" s="2"/>
      <c r="AMM204" s="2"/>
      <c r="AMO204" s="2"/>
      <c r="AMQ204" s="2"/>
      <c r="AMS204" s="2"/>
      <c r="AMU204" s="2"/>
      <c r="AMW204" s="2"/>
      <c r="AMY204" s="2"/>
      <c r="ANA204" s="2"/>
      <c r="ANC204" s="2"/>
      <c r="ANE204" s="2"/>
      <c r="ANG204" s="2"/>
      <c r="ANI204" s="2"/>
      <c r="ANK204" s="2"/>
      <c r="ANM204" s="2"/>
      <c r="ANO204" s="2"/>
      <c r="ANQ204" s="2"/>
      <c r="ANS204" s="2"/>
      <c r="ANU204" s="2"/>
      <c r="ANW204" s="2"/>
      <c r="ANY204" s="2"/>
      <c r="AOA204" s="2"/>
      <c r="AOC204" s="2"/>
      <c r="AOE204" s="2"/>
      <c r="AOG204" s="2"/>
      <c r="AOI204" s="2"/>
      <c r="AOK204" s="2"/>
      <c r="AOM204" s="2"/>
      <c r="AOO204" s="2"/>
      <c r="AOQ204" s="2"/>
      <c r="AOS204" s="2"/>
      <c r="AOU204" s="2"/>
      <c r="AOW204" s="2"/>
      <c r="AOY204" s="2"/>
      <c r="APA204" s="2"/>
      <c r="APC204" s="2"/>
      <c r="APE204" s="2"/>
      <c r="APG204" s="2"/>
      <c r="API204" s="2"/>
      <c r="APK204" s="2"/>
      <c r="APM204" s="2"/>
      <c r="APO204" s="2"/>
      <c r="APQ204" s="2"/>
      <c r="APS204" s="2"/>
      <c r="APU204" s="2"/>
      <c r="APW204" s="2"/>
      <c r="APY204" s="2"/>
      <c r="AQA204" s="2"/>
      <c r="AQC204" s="2"/>
      <c r="AQE204" s="2"/>
      <c r="AQG204" s="2"/>
      <c r="AQI204" s="2"/>
      <c r="AQK204" s="2"/>
      <c r="AQM204" s="2"/>
      <c r="AQO204" s="2"/>
      <c r="AQQ204" s="2"/>
      <c r="AQS204" s="2"/>
      <c r="AQU204" s="2"/>
      <c r="AQW204" s="2"/>
      <c r="AQY204" s="2"/>
      <c r="ARA204" s="2"/>
      <c r="ARC204" s="2"/>
      <c r="ARE204" s="2"/>
      <c r="ARG204" s="2"/>
      <c r="ARI204" s="2"/>
      <c r="ARK204" s="2"/>
      <c r="ARM204" s="2"/>
      <c r="ARO204" s="2"/>
      <c r="ARQ204" s="2"/>
      <c r="ARS204" s="2"/>
      <c r="ARU204" s="2"/>
      <c r="ARW204" s="2"/>
      <c r="ARY204" s="2"/>
      <c r="ASA204" s="2"/>
      <c r="ASC204" s="2"/>
      <c r="ASE204" s="2"/>
      <c r="ASG204" s="2"/>
      <c r="ASI204" s="2"/>
      <c r="ASK204" s="2"/>
      <c r="ASM204" s="2"/>
      <c r="ASO204" s="2"/>
      <c r="ASQ204" s="2"/>
      <c r="ASS204" s="2"/>
      <c r="ASU204" s="2"/>
      <c r="ASW204" s="2"/>
      <c r="ASY204" s="2"/>
      <c r="ATA204" s="2"/>
      <c r="ATC204" s="2"/>
      <c r="ATE204" s="2"/>
      <c r="ATG204" s="2"/>
      <c r="ATI204" s="2"/>
      <c r="ATK204" s="2"/>
      <c r="ATM204" s="2"/>
      <c r="ATO204" s="2"/>
      <c r="ATQ204" s="2"/>
      <c r="ATS204" s="2"/>
      <c r="ATU204" s="2"/>
      <c r="ATW204" s="2"/>
      <c r="ATY204" s="2"/>
      <c r="AUA204" s="2"/>
      <c r="AUC204" s="2"/>
      <c r="AUE204" s="2"/>
      <c r="AUG204" s="2"/>
      <c r="AUI204" s="2"/>
      <c r="AUK204" s="2"/>
      <c r="AUM204" s="2"/>
      <c r="AUO204" s="2"/>
      <c r="AUQ204" s="2"/>
      <c r="AUS204" s="2"/>
      <c r="AUU204" s="2"/>
      <c r="AUW204" s="2"/>
      <c r="AUY204" s="2"/>
      <c r="AVA204" s="2"/>
      <c r="AVC204" s="2"/>
      <c r="AVE204" s="2"/>
      <c r="AVG204" s="2"/>
      <c r="AVI204" s="2"/>
      <c r="AVK204" s="2"/>
      <c r="AVM204" s="2"/>
      <c r="AVO204" s="2"/>
      <c r="AVQ204" s="2"/>
      <c r="AVS204" s="2"/>
      <c r="AVU204" s="2"/>
      <c r="AVW204" s="2"/>
      <c r="AVY204" s="2"/>
      <c r="AWA204" s="2"/>
      <c r="AWC204" s="2"/>
      <c r="AWE204" s="2"/>
      <c r="AWG204" s="2"/>
      <c r="AWI204" s="2"/>
      <c r="AWK204" s="2"/>
      <c r="AWM204" s="2"/>
      <c r="AWO204" s="2"/>
      <c r="AWQ204" s="2"/>
      <c r="AWS204" s="2"/>
      <c r="AWU204" s="2"/>
      <c r="AWW204" s="2"/>
      <c r="AWY204" s="2"/>
      <c r="AXA204" s="2"/>
      <c r="AXC204" s="2"/>
      <c r="AXE204" s="2"/>
      <c r="AXG204" s="2"/>
      <c r="AXI204" s="2"/>
      <c r="AXK204" s="2"/>
      <c r="AXM204" s="2"/>
      <c r="AXO204" s="2"/>
      <c r="AXQ204" s="2"/>
      <c r="AXS204" s="2"/>
      <c r="AXU204" s="2"/>
      <c r="AXW204" s="2"/>
      <c r="AXY204" s="2"/>
      <c r="AYA204" s="2"/>
      <c r="AYC204" s="2"/>
      <c r="AYE204" s="2"/>
      <c r="AYG204" s="2"/>
      <c r="AYI204" s="2"/>
      <c r="AYK204" s="2"/>
      <c r="AYM204" s="2"/>
      <c r="AYO204" s="2"/>
      <c r="AYQ204" s="2"/>
      <c r="AYS204" s="2"/>
      <c r="AYU204" s="2"/>
      <c r="AYW204" s="2"/>
      <c r="AYY204" s="2"/>
      <c r="AZA204" s="2"/>
      <c r="AZC204" s="2"/>
      <c r="AZE204" s="2"/>
      <c r="AZG204" s="2"/>
      <c r="AZI204" s="2"/>
      <c r="AZK204" s="2"/>
      <c r="AZM204" s="2"/>
      <c r="AZO204" s="2"/>
      <c r="AZQ204" s="2"/>
      <c r="AZS204" s="2"/>
      <c r="AZU204" s="2"/>
      <c r="AZW204" s="2"/>
      <c r="AZY204" s="2"/>
      <c r="BAA204" s="2"/>
      <c r="BAC204" s="2"/>
      <c r="BAE204" s="2"/>
      <c r="BAG204" s="2"/>
      <c r="BAI204" s="2"/>
      <c r="BAK204" s="2"/>
      <c r="BAM204" s="2"/>
      <c r="BAO204" s="2"/>
      <c r="BAQ204" s="2"/>
      <c r="BAS204" s="2"/>
      <c r="BAU204" s="2"/>
      <c r="BAW204" s="2"/>
      <c r="BAY204" s="2"/>
      <c r="BBA204" s="2"/>
      <c r="BBC204" s="2"/>
      <c r="BBE204" s="2"/>
      <c r="BBG204" s="2"/>
      <c r="BBI204" s="2"/>
      <c r="BBK204" s="2"/>
      <c r="BBM204" s="2"/>
      <c r="BBO204" s="2"/>
      <c r="BBQ204" s="2"/>
      <c r="BBS204" s="2"/>
      <c r="BBU204" s="2"/>
      <c r="BBW204" s="2"/>
      <c r="BBY204" s="2"/>
      <c r="BCA204" s="2"/>
      <c r="BCC204" s="2"/>
      <c r="BCE204" s="2"/>
      <c r="BCG204" s="2"/>
      <c r="BCI204" s="2"/>
      <c r="BCK204" s="2"/>
      <c r="BCM204" s="2"/>
      <c r="BCO204" s="2"/>
      <c r="BCQ204" s="2"/>
      <c r="BCS204" s="2"/>
      <c r="BCU204" s="2"/>
      <c r="BCW204" s="2"/>
      <c r="BCY204" s="2"/>
      <c r="BDA204" s="2"/>
      <c r="BDC204" s="2"/>
      <c r="BDE204" s="2"/>
      <c r="BDG204" s="2"/>
      <c r="BDI204" s="2"/>
      <c r="BDK204" s="2"/>
      <c r="BDM204" s="2"/>
      <c r="BDO204" s="2"/>
      <c r="BDQ204" s="2"/>
      <c r="BDS204" s="2"/>
      <c r="BDU204" s="2"/>
      <c r="BDW204" s="2"/>
      <c r="BDY204" s="2"/>
      <c r="BEA204" s="2"/>
      <c r="BEC204" s="2"/>
      <c r="BEE204" s="2"/>
      <c r="BEG204" s="2"/>
      <c r="BEI204" s="2"/>
      <c r="BEK204" s="2"/>
      <c r="BEM204" s="2"/>
      <c r="BEO204" s="2"/>
      <c r="BEQ204" s="2"/>
      <c r="BES204" s="2"/>
      <c r="BEU204" s="2"/>
      <c r="BEW204" s="2"/>
      <c r="BEY204" s="2"/>
      <c r="BFA204" s="2"/>
      <c r="BFC204" s="2"/>
      <c r="BFE204" s="2"/>
      <c r="BFG204" s="2"/>
      <c r="BFI204" s="2"/>
      <c r="BFK204" s="2"/>
      <c r="BFM204" s="2"/>
      <c r="BFO204" s="2"/>
      <c r="BFQ204" s="2"/>
      <c r="BFS204" s="2"/>
      <c r="BFU204" s="2"/>
      <c r="BFW204" s="2"/>
      <c r="BFY204" s="2"/>
      <c r="BGA204" s="2"/>
      <c r="BGC204" s="2"/>
      <c r="BGE204" s="2"/>
      <c r="BGG204" s="2"/>
      <c r="BGI204" s="2"/>
      <c r="BGK204" s="2"/>
      <c r="BGM204" s="2"/>
      <c r="BGO204" s="2"/>
      <c r="BGQ204" s="2"/>
      <c r="BGS204" s="2"/>
      <c r="BGU204" s="2"/>
      <c r="BGW204" s="2"/>
      <c r="BGY204" s="2"/>
      <c r="BHA204" s="2"/>
      <c r="BHC204" s="2"/>
      <c r="BHE204" s="2"/>
      <c r="BHG204" s="2"/>
      <c r="BHI204" s="2"/>
      <c r="BHK204" s="2"/>
      <c r="BHM204" s="2"/>
      <c r="BHO204" s="2"/>
      <c r="BHQ204" s="2"/>
      <c r="BHS204" s="2"/>
      <c r="BHU204" s="2"/>
      <c r="BHW204" s="2"/>
      <c r="BHY204" s="2"/>
      <c r="BIA204" s="2"/>
      <c r="BIC204" s="2"/>
      <c r="BIE204" s="2"/>
      <c r="BIG204" s="2"/>
      <c r="BII204" s="2"/>
      <c r="BIK204" s="2"/>
      <c r="BIM204" s="2"/>
      <c r="BIO204" s="2"/>
      <c r="BIQ204" s="2"/>
      <c r="BIS204" s="2"/>
      <c r="BIU204" s="2"/>
      <c r="BIW204" s="2"/>
      <c r="BIY204" s="2"/>
      <c r="BJA204" s="2"/>
      <c r="BJC204" s="2"/>
      <c r="BJE204" s="2"/>
      <c r="BJG204" s="2"/>
      <c r="BJI204" s="2"/>
      <c r="BJK204" s="2"/>
      <c r="BJM204" s="2"/>
      <c r="BJO204" s="2"/>
      <c r="BJQ204" s="2"/>
      <c r="BJS204" s="2"/>
      <c r="BJU204" s="2"/>
      <c r="BJW204" s="2"/>
      <c r="BJY204" s="2"/>
      <c r="BKA204" s="2"/>
      <c r="BKC204" s="2"/>
      <c r="BKE204" s="2"/>
      <c r="BKG204" s="2"/>
      <c r="BKI204" s="2"/>
      <c r="BKK204" s="2"/>
      <c r="BKM204" s="2"/>
      <c r="BKO204" s="2"/>
      <c r="BKQ204" s="2"/>
      <c r="BKS204" s="2"/>
      <c r="BKU204" s="2"/>
      <c r="BKW204" s="2"/>
      <c r="BKY204" s="2"/>
      <c r="BLA204" s="2"/>
      <c r="BLC204" s="2"/>
      <c r="BLE204" s="2"/>
      <c r="BLG204" s="2"/>
      <c r="BLI204" s="2"/>
      <c r="BLK204" s="2"/>
      <c r="BLM204" s="2"/>
      <c r="BLO204" s="2"/>
      <c r="BLQ204" s="2"/>
      <c r="BLS204" s="2"/>
      <c r="BLU204" s="2"/>
      <c r="BLW204" s="2"/>
      <c r="BLY204" s="2"/>
      <c r="BMA204" s="2"/>
      <c r="BMC204" s="2"/>
      <c r="BME204" s="2"/>
      <c r="BMG204" s="2"/>
      <c r="BMI204" s="2"/>
      <c r="BMK204" s="2"/>
      <c r="BMM204" s="2"/>
      <c r="BMO204" s="2"/>
      <c r="BMQ204" s="2"/>
      <c r="BMS204" s="2"/>
      <c r="BMU204" s="2"/>
      <c r="BMW204" s="2"/>
      <c r="BMY204" s="2"/>
      <c r="BNA204" s="2"/>
      <c r="BNC204" s="2"/>
      <c r="BNE204" s="2"/>
      <c r="BNG204" s="2"/>
      <c r="BNI204" s="2"/>
      <c r="BNK204" s="2"/>
      <c r="BNM204" s="2"/>
      <c r="BNO204" s="2"/>
      <c r="BNQ204" s="2"/>
      <c r="BNS204" s="2"/>
      <c r="BNU204" s="2"/>
      <c r="BNW204" s="2"/>
      <c r="BNY204" s="2"/>
      <c r="BOA204" s="2"/>
      <c r="BOC204" s="2"/>
      <c r="BOE204" s="2"/>
      <c r="BOG204" s="2"/>
      <c r="BOI204" s="2"/>
      <c r="BOK204" s="2"/>
      <c r="BOM204" s="2"/>
      <c r="BOO204" s="2"/>
      <c r="BOQ204" s="2"/>
      <c r="BOS204" s="2"/>
      <c r="BOU204" s="2"/>
      <c r="BOW204" s="2"/>
      <c r="BOY204" s="2"/>
      <c r="BPA204" s="2"/>
      <c r="BPC204" s="2"/>
      <c r="BPE204" s="2"/>
      <c r="BPG204" s="2"/>
      <c r="BPI204" s="2"/>
      <c r="BPK204" s="2"/>
      <c r="BPM204" s="2"/>
      <c r="BPO204" s="2"/>
      <c r="BPQ204" s="2"/>
      <c r="BPS204" s="2"/>
      <c r="BPU204" s="2"/>
      <c r="BPW204" s="2"/>
      <c r="BPY204" s="2"/>
      <c r="BQA204" s="2"/>
      <c r="BQC204" s="2"/>
      <c r="BQE204" s="2"/>
      <c r="BQG204" s="2"/>
      <c r="BQI204" s="2"/>
      <c r="BQK204" s="2"/>
      <c r="BQM204" s="2"/>
      <c r="BQO204" s="2"/>
      <c r="BQQ204" s="2"/>
      <c r="BQS204" s="2"/>
      <c r="BQU204" s="2"/>
      <c r="BQW204" s="2"/>
      <c r="BQY204" s="2"/>
      <c r="BRA204" s="2"/>
      <c r="BRC204" s="2"/>
      <c r="BRE204" s="2"/>
      <c r="BRG204" s="2"/>
      <c r="BRI204" s="2"/>
      <c r="BRK204" s="2"/>
      <c r="BRM204" s="2"/>
      <c r="BRO204" s="2"/>
      <c r="BRQ204" s="2"/>
      <c r="BRS204" s="2"/>
      <c r="BRU204" s="2"/>
      <c r="BRW204" s="2"/>
      <c r="BRY204" s="2"/>
      <c r="BSA204" s="2"/>
      <c r="BSC204" s="2"/>
      <c r="BSE204" s="2"/>
      <c r="BSG204" s="2"/>
      <c r="BSI204" s="2"/>
      <c r="BSK204" s="2"/>
      <c r="BSM204" s="2"/>
      <c r="BSO204" s="2"/>
      <c r="BSQ204" s="2"/>
      <c r="BSS204" s="2"/>
      <c r="BSU204" s="2"/>
      <c r="BSW204" s="2"/>
      <c r="BSY204" s="2"/>
      <c r="BTA204" s="2"/>
      <c r="BTC204" s="2"/>
      <c r="BTE204" s="2"/>
      <c r="BTG204" s="2"/>
      <c r="BTI204" s="2"/>
      <c r="BTK204" s="2"/>
      <c r="BTM204" s="2"/>
      <c r="BTO204" s="2"/>
      <c r="BTQ204" s="2"/>
      <c r="BTS204" s="2"/>
      <c r="BTU204" s="2"/>
      <c r="BTW204" s="2"/>
      <c r="BTY204" s="2"/>
      <c r="BUA204" s="2"/>
      <c r="BUC204" s="2"/>
      <c r="BUE204" s="2"/>
      <c r="BUG204" s="2"/>
      <c r="BUI204" s="2"/>
      <c r="BUK204" s="2"/>
      <c r="BUM204" s="2"/>
      <c r="BUO204" s="2"/>
      <c r="BUQ204" s="2"/>
      <c r="BUS204" s="2"/>
      <c r="BUU204" s="2"/>
      <c r="BUW204" s="2"/>
      <c r="BUY204" s="2"/>
      <c r="BVA204" s="2"/>
      <c r="BVC204" s="2"/>
      <c r="BVE204" s="2"/>
      <c r="BVG204" s="2"/>
      <c r="BVI204" s="2"/>
      <c r="BVK204" s="2"/>
      <c r="BVM204" s="2"/>
      <c r="BVO204" s="2"/>
      <c r="BVQ204" s="2"/>
      <c r="BVS204" s="2"/>
      <c r="BVU204" s="2"/>
      <c r="BVW204" s="2"/>
      <c r="BVY204" s="2"/>
      <c r="BWA204" s="2"/>
      <c r="BWC204" s="2"/>
      <c r="BWE204" s="2"/>
      <c r="BWG204" s="2"/>
      <c r="BWI204" s="2"/>
      <c r="BWK204" s="2"/>
      <c r="BWM204" s="2"/>
      <c r="BWO204" s="2"/>
      <c r="BWQ204" s="2"/>
      <c r="BWS204" s="2"/>
      <c r="BWU204" s="2"/>
      <c r="BWW204" s="2"/>
      <c r="BWY204" s="2"/>
      <c r="BXA204" s="2"/>
      <c r="BXC204" s="2"/>
      <c r="BXE204" s="2"/>
      <c r="BXG204" s="2"/>
      <c r="BXI204" s="2"/>
      <c r="BXK204" s="2"/>
      <c r="BXM204" s="2"/>
      <c r="BXO204" s="2"/>
      <c r="BXQ204" s="2"/>
      <c r="BXS204" s="2"/>
      <c r="BXU204" s="2"/>
      <c r="BXW204" s="2"/>
      <c r="BXY204" s="2"/>
      <c r="BYA204" s="2"/>
      <c r="BYC204" s="2"/>
      <c r="BYE204" s="2"/>
      <c r="BYG204" s="2"/>
      <c r="BYI204" s="2"/>
      <c r="BYK204" s="2"/>
      <c r="BYM204" s="2"/>
      <c r="BYO204" s="2"/>
      <c r="BYQ204" s="2"/>
      <c r="BYS204" s="2"/>
      <c r="BYU204" s="2"/>
      <c r="BYW204" s="2"/>
      <c r="BYY204" s="2"/>
      <c r="BZA204" s="2"/>
      <c r="BZC204" s="2"/>
      <c r="BZE204" s="2"/>
      <c r="BZG204" s="2"/>
      <c r="BZI204" s="2"/>
      <c r="BZK204" s="2"/>
      <c r="BZM204" s="2"/>
      <c r="BZO204" s="2"/>
      <c r="BZQ204" s="2"/>
      <c r="BZS204" s="2"/>
      <c r="BZU204" s="2"/>
      <c r="BZW204" s="2"/>
      <c r="BZY204" s="2"/>
      <c r="CAA204" s="2"/>
      <c r="CAC204" s="2"/>
      <c r="CAE204" s="2"/>
      <c r="CAG204" s="2"/>
      <c r="CAI204" s="2"/>
      <c r="CAK204" s="2"/>
      <c r="CAM204" s="2"/>
      <c r="CAO204" s="2"/>
      <c r="CAQ204" s="2"/>
      <c r="CAS204" s="2"/>
      <c r="CAU204" s="2"/>
      <c r="CAW204" s="2"/>
      <c r="CAY204" s="2"/>
      <c r="CBA204" s="2"/>
      <c r="CBC204" s="2"/>
      <c r="CBE204" s="2"/>
      <c r="CBG204" s="2"/>
      <c r="CBI204" s="2"/>
      <c r="CBK204" s="2"/>
      <c r="CBM204" s="2"/>
      <c r="CBO204" s="2"/>
      <c r="CBQ204" s="2"/>
      <c r="CBS204" s="2"/>
      <c r="CBU204" s="2"/>
      <c r="CBW204" s="2"/>
      <c r="CBY204" s="2"/>
      <c r="CCA204" s="2"/>
      <c r="CCC204" s="2"/>
      <c r="CCE204" s="2"/>
      <c r="CCG204" s="2"/>
      <c r="CCI204" s="2"/>
      <c r="CCK204" s="2"/>
      <c r="CCM204" s="2"/>
      <c r="CCO204" s="2"/>
      <c r="CCQ204" s="2"/>
      <c r="CCS204" s="2"/>
      <c r="CCU204" s="2"/>
      <c r="CCW204" s="2"/>
      <c r="CCY204" s="2"/>
      <c r="CDA204" s="2"/>
      <c r="CDC204" s="2"/>
      <c r="CDE204" s="2"/>
      <c r="CDG204" s="2"/>
      <c r="CDI204" s="2"/>
      <c r="CDK204" s="2"/>
      <c r="CDM204" s="2"/>
      <c r="CDO204" s="2"/>
      <c r="CDQ204" s="2"/>
      <c r="CDS204" s="2"/>
      <c r="CDU204" s="2"/>
      <c r="CDW204" s="2"/>
      <c r="CDY204" s="2"/>
      <c r="CEA204" s="2"/>
      <c r="CEC204" s="2"/>
      <c r="CEE204" s="2"/>
      <c r="CEG204" s="2"/>
      <c r="CEI204" s="2"/>
      <c r="CEK204" s="2"/>
      <c r="CEM204" s="2"/>
      <c r="CEO204" s="2"/>
      <c r="CEQ204" s="2"/>
      <c r="CES204" s="2"/>
      <c r="CEU204" s="2"/>
      <c r="CEW204" s="2"/>
      <c r="CEY204" s="2"/>
      <c r="CFA204" s="2"/>
      <c r="CFC204" s="2"/>
      <c r="CFE204" s="2"/>
      <c r="CFG204" s="2"/>
      <c r="CFI204" s="2"/>
      <c r="CFK204" s="2"/>
      <c r="CFM204" s="2"/>
      <c r="CFO204" s="2"/>
      <c r="CFQ204" s="2"/>
      <c r="CFS204" s="2"/>
      <c r="CFU204" s="2"/>
      <c r="CFW204" s="2"/>
      <c r="CFY204" s="2"/>
      <c r="CGA204" s="2"/>
      <c r="CGC204" s="2"/>
      <c r="CGE204" s="2"/>
      <c r="CGG204" s="2"/>
      <c r="CGI204" s="2"/>
      <c r="CGK204" s="2"/>
      <c r="CGM204" s="2"/>
      <c r="CGO204" s="2"/>
      <c r="CGQ204" s="2"/>
      <c r="CGS204" s="2"/>
      <c r="CGU204" s="2"/>
      <c r="CGW204" s="2"/>
      <c r="CGY204" s="2"/>
      <c r="CHA204" s="2"/>
      <c r="CHC204" s="2"/>
      <c r="CHE204" s="2"/>
      <c r="CHG204" s="2"/>
      <c r="CHI204" s="2"/>
      <c r="CHK204" s="2"/>
      <c r="CHM204" s="2"/>
      <c r="CHO204" s="2"/>
      <c r="CHQ204" s="2"/>
      <c r="CHS204" s="2"/>
      <c r="CHU204" s="2"/>
      <c r="CHW204" s="2"/>
      <c r="CHY204" s="2"/>
      <c r="CIA204" s="2"/>
      <c r="CIC204" s="2"/>
      <c r="CIE204" s="2"/>
      <c r="CIG204" s="2"/>
      <c r="CII204" s="2"/>
      <c r="CIK204" s="2"/>
      <c r="CIM204" s="2"/>
      <c r="CIO204" s="2"/>
      <c r="CIQ204" s="2"/>
      <c r="CIS204" s="2"/>
      <c r="CIU204" s="2"/>
      <c r="CIW204" s="2"/>
      <c r="CIY204" s="2"/>
      <c r="CJA204" s="2"/>
      <c r="CJC204" s="2"/>
      <c r="CJE204" s="2"/>
      <c r="CJG204" s="2"/>
      <c r="CJI204" s="2"/>
      <c r="CJK204" s="2"/>
      <c r="CJM204" s="2"/>
      <c r="CJO204" s="2"/>
      <c r="CJQ204" s="2"/>
      <c r="CJS204" s="2"/>
      <c r="CJU204" s="2"/>
      <c r="CJW204" s="2"/>
      <c r="CJY204" s="2"/>
      <c r="CKA204" s="2"/>
      <c r="CKC204" s="2"/>
      <c r="CKE204" s="2"/>
      <c r="CKG204" s="2"/>
      <c r="CKI204" s="2"/>
      <c r="CKK204" s="2"/>
      <c r="CKM204" s="2"/>
      <c r="CKO204" s="2"/>
      <c r="CKQ204" s="2"/>
      <c r="CKS204" s="2"/>
      <c r="CKU204" s="2"/>
      <c r="CKW204" s="2"/>
      <c r="CKY204" s="2"/>
      <c r="CLA204" s="2"/>
      <c r="CLC204" s="2"/>
      <c r="CLE204" s="2"/>
      <c r="CLG204" s="2"/>
      <c r="CLI204" s="2"/>
      <c r="CLK204" s="2"/>
      <c r="CLM204" s="2"/>
      <c r="CLO204" s="2"/>
      <c r="CLQ204" s="2"/>
      <c r="CLS204" s="2"/>
      <c r="CLU204" s="2"/>
      <c r="CLW204" s="2"/>
      <c r="CLY204" s="2"/>
      <c r="CMA204" s="2"/>
      <c r="CMC204" s="2"/>
      <c r="CME204" s="2"/>
      <c r="CMG204" s="2"/>
      <c r="CMI204" s="2"/>
      <c r="CMK204" s="2"/>
      <c r="CMM204" s="2"/>
      <c r="CMO204" s="2"/>
      <c r="CMQ204" s="2"/>
      <c r="CMS204" s="2"/>
      <c r="CMU204" s="2"/>
      <c r="CMW204" s="2"/>
      <c r="CMY204" s="2"/>
      <c r="CNA204" s="2"/>
      <c r="CNC204" s="2"/>
      <c r="CNE204" s="2"/>
      <c r="CNG204" s="2"/>
      <c r="CNI204" s="2"/>
      <c r="CNK204" s="2"/>
      <c r="CNM204" s="2"/>
      <c r="CNO204" s="2"/>
      <c r="CNQ204" s="2"/>
      <c r="CNS204" s="2"/>
      <c r="CNU204" s="2"/>
      <c r="CNW204" s="2"/>
      <c r="CNY204" s="2"/>
      <c r="COA204" s="2"/>
      <c r="COC204" s="2"/>
      <c r="COE204" s="2"/>
      <c r="COG204" s="2"/>
      <c r="COI204" s="2"/>
      <c r="COK204" s="2"/>
      <c r="COM204" s="2"/>
      <c r="COO204" s="2"/>
      <c r="COQ204" s="2"/>
      <c r="COS204" s="2"/>
      <c r="COU204" s="2"/>
      <c r="COW204" s="2"/>
      <c r="COY204" s="2"/>
      <c r="CPA204" s="2"/>
      <c r="CPC204" s="2"/>
      <c r="CPE204" s="2"/>
      <c r="CPG204" s="2"/>
      <c r="CPI204" s="2"/>
      <c r="CPK204" s="2"/>
      <c r="CPM204" s="2"/>
      <c r="CPO204" s="2"/>
      <c r="CPQ204" s="2"/>
      <c r="CPS204" s="2"/>
      <c r="CPU204" s="2"/>
      <c r="CPW204" s="2"/>
      <c r="CPY204" s="2"/>
      <c r="CQA204" s="2"/>
      <c r="CQC204" s="2"/>
      <c r="CQE204" s="2"/>
      <c r="CQG204" s="2"/>
      <c r="CQI204" s="2"/>
      <c r="CQK204" s="2"/>
      <c r="CQM204" s="2"/>
      <c r="CQO204" s="2"/>
      <c r="CQQ204" s="2"/>
      <c r="CQS204" s="2"/>
      <c r="CQU204" s="2"/>
      <c r="CQW204" s="2"/>
      <c r="CQY204" s="2"/>
      <c r="CRA204" s="2"/>
      <c r="CRC204" s="2"/>
      <c r="CRE204" s="2"/>
      <c r="CRG204" s="2"/>
      <c r="CRI204" s="2"/>
      <c r="CRK204" s="2"/>
      <c r="CRM204" s="2"/>
      <c r="CRO204" s="2"/>
      <c r="CRQ204" s="2"/>
      <c r="CRS204" s="2"/>
      <c r="CRU204" s="2"/>
      <c r="CRW204" s="2"/>
      <c r="CRY204" s="2"/>
      <c r="CSA204" s="2"/>
      <c r="CSC204" s="2"/>
      <c r="CSE204" s="2"/>
      <c r="CSG204" s="2"/>
      <c r="CSI204" s="2"/>
      <c r="CSK204" s="2"/>
      <c r="CSM204" s="2"/>
      <c r="CSO204" s="2"/>
      <c r="CSQ204" s="2"/>
      <c r="CSS204" s="2"/>
      <c r="CSU204" s="2"/>
      <c r="CSW204" s="2"/>
      <c r="CSY204" s="2"/>
      <c r="CTA204" s="2"/>
      <c r="CTC204" s="2"/>
      <c r="CTE204" s="2"/>
      <c r="CTG204" s="2"/>
      <c r="CTI204" s="2"/>
      <c r="CTK204" s="2"/>
      <c r="CTM204" s="2"/>
      <c r="CTO204" s="2"/>
      <c r="CTQ204" s="2"/>
      <c r="CTS204" s="2"/>
      <c r="CTU204" s="2"/>
      <c r="CTW204" s="2"/>
      <c r="CTY204" s="2"/>
      <c r="CUA204" s="2"/>
      <c r="CUC204" s="2"/>
      <c r="CUE204" s="2"/>
      <c r="CUG204" s="2"/>
      <c r="CUI204" s="2"/>
      <c r="CUK204" s="2"/>
      <c r="CUM204" s="2"/>
      <c r="CUO204" s="2"/>
      <c r="CUQ204" s="2"/>
      <c r="CUS204" s="2"/>
      <c r="CUU204" s="2"/>
      <c r="CUW204" s="2"/>
      <c r="CUY204" s="2"/>
      <c r="CVA204" s="2"/>
      <c r="CVC204" s="2"/>
      <c r="CVE204" s="2"/>
      <c r="CVG204" s="2"/>
      <c r="CVI204" s="2"/>
      <c r="CVK204" s="2"/>
      <c r="CVM204" s="2"/>
      <c r="CVO204" s="2"/>
      <c r="CVQ204" s="2"/>
      <c r="CVS204" s="2"/>
      <c r="CVU204" s="2"/>
      <c r="CVW204" s="2"/>
      <c r="CVY204" s="2"/>
      <c r="CWA204" s="2"/>
      <c r="CWC204" s="2"/>
      <c r="CWE204" s="2"/>
      <c r="CWG204" s="2"/>
      <c r="CWI204" s="2"/>
      <c r="CWK204" s="2"/>
      <c r="CWM204" s="2"/>
      <c r="CWO204" s="2"/>
      <c r="CWQ204" s="2"/>
      <c r="CWS204" s="2"/>
      <c r="CWU204" s="2"/>
      <c r="CWW204" s="2"/>
      <c r="CWY204" s="2"/>
      <c r="CXA204" s="2"/>
      <c r="CXC204" s="2"/>
      <c r="CXE204" s="2"/>
      <c r="CXG204" s="2"/>
      <c r="CXI204" s="2"/>
      <c r="CXK204" s="2"/>
      <c r="CXM204" s="2"/>
      <c r="CXO204" s="2"/>
      <c r="CXQ204" s="2"/>
      <c r="CXS204" s="2"/>
      <c r="CXU204" s="2"/>
      <c r="CXW204" s="2"/>
      <c r="CXY204" s="2"/>
      <c r="CYA204" s="2"/>
      <c r="CYC204" s="2"/>
      <c r="CYE204" s="2"/>
      <c r="CYG204" s="2"/>
      <c r="CYI204" s="2"/>
      <c r="CYK204" s="2"/>
      <c r="CYM204" s="2"/>
      <c r="CYO204" s="2"/>
      <c r="CYQ204" s="2"/>
      <c r="CYS204" s="2"/>
      <c r="CYU204" s="2"/>
      <c r="CYW204" s="2"/>
      <c r="CYY204" s="2"/>
      <c r="CZA204" s="2"/>
      <c r="CZC204" s="2"/>
      <c r="CZE204" s="2"/>
      <c r="CZG204" s="2"/>
      <c r="CZI204" s="2"/>
      <c r="CZK204" s="2"/>
      <c r="CZM204" s="2"/>
      <c r="CZO204" s="2"/>
      <c r="CZQ204" s="2"/>
      <c r="CZS204" s="2"/>
      <c r="CZU204" s="2"/>
      <c r="CZW204" s="2"/>
      <c r="CZY204" s="2"/>
      <c r="DAA204" s="2"/>
      <c r="DAC204" s="2"/>
      <c r="DAE204" s="2"/>
      <c r="DAG204" s="2"/>
      <c r="DAI204" s="2"/>
      <c r="DAK204" s="2"/>
      <c r="DAM204" s="2"/>
      <c r="DAO204" s="2"/>
      <c r="DAQ204" s="2"/>
      <c r="DAS204" s="2"/>
      <c r="DAU204" s="2"/>
      <c r="DAW204" s="2"/>
      <c r="DAY204" s="2"/>
      <c r="DBA204" s="2"/>
      <c r="DBC204" s="2"/>
      <c r="DBE204" s="2"/>
      <c r="DBG204" s="2"/>
      <c r="DBI204" s="2"/>
      <c r="DBK204" s="2"/>
      <c r="DBM204" s="2"/>
      <c r="DBO204" s="2"/>
      <c r="DBQ204" s="2"/>
      <c r="DBS204" s="2"/>
      <c r="DBU204" s="2"/>
      <c r="DBW204" s="2"/>
      <c r="DBY204" s="2"/>
      <c r="DCA204" s="2"/>
      <c r="DCC204" s="2"/>
      <c r="DCE204" s="2"/>
      <c r="DCG204" s="2"/>
      <c r="DCI204" s="2"/>
      <c r="DCK204" s="2"/>
      <c r="DCM204" s="2"/>
      <c r="DCO204" s="2"/>
      <c r="DCQ204" s="2"/>
      <c r="DCS204" s="2"/>
      <c r="DCU204" s="2"/>
      <c r="DCW204" s="2"/>
      <c r="DCY204" s="2"/>
      <c r="DDA204" s="2"/>
      <c r="DDC204" s="2"/>
      <c r="DDE204" s="2"/>
      <c r="DDG204" s="2"/>
      <c r="DDI204" s="2"/>
      <c r="DDK204" s="2"/>
      <c r="DDM204" s="2"/>
      <c r="DDO204" s="2"/>
      <c r="DDQ204" s="2"/>
      <c r="DDS204" s="2"/>
      <c r="DDU204" s="2"/>
      <c r="DDW204" s="2"/>
      <c r="DDY204" s="2"/>
      <c r="DEA204" s="2"/>
      <c r="DEC204" s="2"/>
      <c r="DEE204" s="2"/>
      <c r="DEG204" s="2"/>
      <c r="DEI204" s="2"/>
      <c r="DEK204" s="2"/>
      <c r="DEM204" s="2"/>
      <c r="DEO204" s="2"/>
      <c r="DEQ204" s="2"/>
      <c r="DES204" s="2"/>
      <c r="DEU204" s="2"/>
      <c r="DEW204" s="2"/>
      <c r="DEY204" s="2"/>
      <c r="DFA204" s="2"/>
      <c r="DFC204" s="2"/>
      <c r="DFE204" s="2"/>
      <c r="DFG204" s="2"/>
      <c r="DFI204" s="2"/>
      <c r="DFK204" s="2"/>
      <c r="DFM204" s="2"/>
      <c r="DFO204" s="2"/>
      <c r="DFQ204" s="2"/>
      <c r="DFS204" s="2"/>
      <c r="DFU204" s="2"/>
      <c r="DFW204" s="2"/>
      <c r="DFY204" s="2"/>
      <c r="DGA204" s="2"/>
      <c r="DGC204" s="2"/>
      <c r="DGE204" s="2"/>
      <c r="DGG204" s="2"/>
      <c r="DGI204" s="2"/>
      <c r="DGK204" s="2"/>
      <c r="DGM204" s="2"/>
      <c r="DGO204" s="2"/>
      <c r="DGQ204" s="2"/>
      <c r="DGS204" s="2"/>
      <c r="DGU204" s="2"/>
      <c r="DGW204" s="2"/>
      <c r="DGY204" s="2"/>
      <c r="DHA204" s="2"/>
      <c r="DHC204" s="2"/>
      <c r="DHE204" s="2"/>
      <c r="DHG204" s="2"/>
      <c r="DHI204" s="2"/>
      <c r="DHK204" s="2"/>
      <c r="DHM204" s="2"/>
      <c r="DHO204" s="2"/>
      <c r="DHQ204" s="2"/>
      <c r="DHS204" s="2"/>
      <c r="DHU204" s="2"/>
      <c r="DHW204" s="2"/>
      <c r="DHY204" s="2"/>
      <c r="DIA204" s="2"/>
      <c r="DIC204" s="2"/>
      <c r="DIE204" s="2"/>
      <c r="DIG204" s="2"/>
      <c r="DII204" s="2"/>
      <c r="DIK204" s="2"/>
      <c r="DIM204" s="2"/>
      <c r="DIO204" s="2"/>
      <c r="DIQ204" s="2"/>
      <c r="DIS204" s="2"/>
      <c r="DIU204" s="2"/>
      <c r="DIW204" s="2"/>
      <c r="DIY204" s="2"/>
      <c r="DJA204" s="2"/>
      <c r="DJC204" s="2"/>
      <c r="DJE204" s="2"/>
      <c r="DJG204" s="2"/>
      <c r="DJI204" s="2"/>
      <c r="DJK204" s="2"/>
      <c r="DJM204" s="2"/>
      <c r="DJO204" s="2"/>
      <c r="DJQ204" s="2"/>
      <c r="DJS204" s="2"/>
      <c r="DJU204" s="2"/>
      <c r="DJW204" s="2"/>
      <c r="DJY204" s="2"/>
      <c r="DKA204" s="2"/>
      <c r="DKC204" s="2"/>
      <c r="DKE204" s="2"/>
      <c r="DKG204" s="2"/>
      <c r="DKI204" s="2"/>
      <c r="DKK204" s="2"/>
      <c r="DKM204" s="2"/>
      <c r="DKO204" s="2"/>
      <c r="DKQ204" s="2"/>
      <c r="DKS204" s="2"/>
      <c r="DKU204" s="2"/>
      <c r="DKW204" s="2"/>
      <c r="DKY204" s="2"/>
      <c r="DLA204" s="2"/>
      <c r="DLC204" s="2"/>
      <c r="DLE204" s="2"/>
      <c r="DLG204" s="2"/>
      <c r="DLI204" s="2"/>
      <c r="DLK204" s="2"/>
      <c r="DLM204" s="2"/>
      <c r="DLO204" s="2"/>
      <c r="DLQ204" s="2"/>
      <c r="DLS204" s="2"/>
      <c r="DLU204" s="2"/>
      <c r="DLW204" s="2"/>
      <c r="DLY204" s="2"/>
      <c r="DMA204" s="2"/>
      <c r="DMC204" s="2"/>
      <c r="DME204" s="2"/>
      <c r="DMG204" s="2"/>
      <c r="DMI204" s="2"/>
      <c r="DMK204" s="2"/>
      <c r="DMM204" s="2"/>
      <c r="DMO204" s="2"/>
      <c r="DMQ204" s="2"/>
      <c r="DMS204" s="2"/>
      <c r="DMU204" s="2"/>
      <c r="DMW204" s="2"/>
      <c r="DMY204" s="2"/>
      <c r="DNA204" s="2"/>
      <c r="DNC204" s="2"/>
      <c r="DNE204" s="2"/>
      <c r="DNG204" s="2"/>
      <c r="DNI204" s="2"/>
      <c r="DNK204" s="2"/>
      <c r="DNM204" s="2"/>
      <c r="DNO204" s="2"/>
      <c r="DNQ204" s="2"/>
      <c r="DNS204" s="2"/>
      <c r="DNU204" s="2"/>
      <c r="DNW204" s="2"/>
      <c r="DNY204" s="2"/>
      <c r="DOA204" s="2"/>
      <c r="DOC204" s="2"/>
      <c r="DOE204" s="2"/>
      <c r="DOG204" s="2"/>
      <c r="DOI204" s="2"/>
      <c r="DOK204" s="2"/>
      <c r="DOM204" s="2"/>
      <c r="DOO204" s="2"/>
      <c r="DOQ204" s="2"/>
      <c r="DOS204" s="2"/>
      <c r="DOU204" s="2"/>
      <c r="DOW204" s="2"/>
      <c r="DOY204" s="2"/>
      <c r="DPA204" s="2"/>
      <c r="DPC204" s="2"/>
      <c r="DPE204" s="2"/>
      <c r="DPG204" s="2"/>
      <c r="DPI204" s="2"/>
      <c r="DPK204" s="2"/>
      <c r="DPM204" s="2"/>
      <c r="DPO204" s="2"/>
      <c r="DPQ204" s="2"/>
      <c r="DPS204" s="2"/>
      <c r="DPU204" s="2"/>
      <c r="DPW204" s="2"/>
      <c r="DPY204" s="2"/>
      <c r="DQA204" s="2"/>
      <c r="DQC204" s="2"/>
      <c r="DQE204" s="2"/>
      <c r="DQG204" s="2"/>
      <c r="DQI204" s="2"/>
      <c r="DQK204" s="2"/>
      <c r="DQM204" s="2"/>
      <c r="DQO204" s="2"/>
      <c r="DQQ204" s="2"/>
      <c r="DQS204" s="2"/>
      <c r="DQU204" s="2"/>
      <c r="DQW204" s="2"/>
      <c r="DQY204" s="2"/>
      <c r="DRA204" s="2"/>
      <c r="DRC204" s="2"/>
      <c r="DRE204" s="2"/>
      <c r="DRG204" s="2"/>
      <c r="DRI204" s="2"/>
      <c r="DRK204" s="2"/>
      <c r="DRM204" s="2"/>
      <c r="DRO204" s="2"/>
      <c r="DRQ204" s="2"/>
      <c r="DRS204" s="2"/>
      <c r="DRU204" s="2"/>
      <c r="DRW204" s="2"/>
      <c r="DRY204" s="2"/>
      <c r="DSA204" s="2"/>
      <c r="DSC204" s="2"/>
      <c r="DSE204" s="2"/>
      <c r="DSG204" s="2"/>
      <c r="DSI204" s="2"/>
      <c r="DSK204" s="2"/>
      <c r="DSM204" s="2"/>
      <c r="DSO204" s="2"/>
      <c r="DSQ204" s="2"/>
      <c r="DSS204" s="2"/>
      <c r="DSU204" s="2"/>
      <c r="DSW204" s="2"/>
      <c r="DSY204" s="2"/>
      <c r="DTA204" s="2"/>
      <c r="DTC204" s="2"/>
      <c r="DTE204" s="2"/>
      <c r="DTG204" s="2"/>
      <c r="DTI204" s="2"/>
      <c r="DTK204" s="2"/>
      <c r="DTM204" s="2"/>
      <c r="DTO204" s="2"/>
      <c r="DTQ204" s="2"/>
      <c r="DTS204" s="2"/>
      <c r="DTU204" s="2"/>
      <c r="DTW204" s="2"/>
      <c r="DTY204" s="2"/>
      <c r="DUA204" s="2"/>
      <c r="DUC204" s="2"/>
      <c r="DUE204" s="2"/>
      <c r="DUG204" s="2"/>
      <c r="DUI204" s="2"/>
      <c r="DUK204" s="2"/>
      <c r="DUM204" s="2"/>
      <c r="DUO204" s="2"/>
      <c r="DUQ204" s="2"/>
      <c r="DUS204" s="2"/>
      <c r="DUU204" s="2"/>
      <c r="DUW204" s="2"/>
      <c r="DUY204" s="2"/>
      <c r="DVA204" s="2"/>
      <c r="DVC204" s="2"/>
      <c r="DVE204" s="2"/>
      <c r="DVG204" s="2"/>
      <c r="DVI204" s="2"/>
      <c r="DVK204" s="2"/>
      <c r="DVM204" s="2"/>
      <c r="DVO204" s="2"/>
      <c r="DVQ204" s="2"/>
      <c r="DVS204" s="2"/>
      <c r="DVU204" s="2"/>
      <c r="DVW204" s="2"/>
      <c r="DVY204" s="2"/>
      <c r="DWA204" s="2"/>
      <c r="DWC204" s="2"/>
      <c r="DWE204" s="2"/>
      <c r="DWG204" s="2"/>
      <c r="DWI204" s="2"/>
      <c r="DWK204" s="2"/>
      <c r="DWM204" s="2"/>
      <c r="DWO204" s="2"/>
      <c r="DWQ204" s="2"/>
      <c r="DWS204" s="2"/>
      <c r="DWU204" s="2"/>
      <c r="DWW204" s="2"/>
      <c r="DWY204" s="2"/>
      <c r="DXA204" s="2"/>
      <c r="DXC204" s="2"/>
      <c r="DXE204" s="2"/>
      <c r="DXG204" s="2"/>
      <c r="DXI204" s="2"/>
      <c r="DXK204" s="2"/>
      <c r="DXM204" s="2"/>
      <c r="DXO204" s="2"/>
      <c r="DXQ204" s="2"/>
      <c r="DXS204" s="2"/>
      <c r="DXU204" s="2"/>
      <c r="DXW204" s="2"/>
      <c r="DXY204" s="2"/>
      <c r="DYA204" s="2"/>
      <c r="DYC204" s="2"/>
      <c r="DYE204" s="2"/>
      <c r="DYG204" s="2"/>
      <c r="DYI204" s="2"/>
      <c r="DYK204" s="2"/>
      <c r="DYM204" s="2"/>
      <c r="DYO204" s="2"/>
      <c r="DYQ204" s="2"/>
      <c r="DYS204" s="2"/>
      <c r="DYU204" s="2"/>
      <c r="DYW204" s="2"/>
      <c r="DYY204" s="2"/>
      <c r="DZA204" s="2"/>
      <c r="DZC204" s="2"/>
      <c r="DZE204" s="2"/>
      <c r="DZG204" s="2"/>
      <c r="DZI204" s="2"/>
      <c r="DZK204" s="2"/>
      <c r="DZM204" s="2"/>
      <c r="DZO204" s="2"/>
      <c r="DZQ204" s="2"/>
      <c r="DZS204" s="2"/>
      <c r="DZU204" s="2"/>
      <c r="DZW204" s="2"/>
      <c r="DZY204" s="2"/>
      <c r="EAA204" s="2"/>
      <c r="EAC204" s="2"/>
      <c r="EAE204" s="2"/>
      <c r="EAG204" s="2"/>
      <c r="EAI204" s="2"/>
      <c r="EAK204" s="2"/>
      <c r="EAM204" s="2"/>
      <c r="EAO204" s="2"/>
      <c r="EAQ204" s="2"/>
      <c r="EAS204" s="2"/>
      <c r="EAU204" s="2"/>
      <c r="EAW204" s="2"/>
      <c r="EAY204" s="2"/>
      <c r="EBA204" s="2"/>
      <c r="EBC204" s="2"/>
      <c r="EBE204" s="2"/>
      <c r="EBG204" s="2"/>
      <c r="EBI204" s="2"/>
      <c r="EBK204" s="2"/>
      <c r="EBM204" s="2"/>
      <c r="EBO204" s="2"/>
      <c r="EBQ204" s="2"/>
      <c r="EBS204" s="2"/>
      <c r="EBU204" s="2"/>
      <c r="EBW204" s="2"/>
      <c r="EBY204" s="2"/>
      <c r="ECA204" s="2"/>
      <c r="ECC204" s="2"/>
      <c r="ECE204" s="2"/>
      <c r="ECG204" s="2"/>
      <c r="ECI204" s="2"/>
      <c r="ECK204" s="2"/>
      <c r="ECM204" s="2"/>
      <c r="ECO204" s="2"/>
      <c r="ECQ204" s="2"/>
      <c r="ECS204" s="2"/>
      <c r="ECU204" s="2"/>
      <c r="ECW204" s="2"/>
      <c r="ECY204" s="2"/>
      <c r="EDA204" s="2"/>
      <c r="EDC204" s="2"/>
      <c r="EDE204" s="2"/>
      <c r="EDG204" s="2"/>
      <c r="EDI204" s="2"/>
      <c r="EDK204" s="2"/>
      <c r="EDM204" s="2"/>
      <c r="EDO204" s="2"/>
      <c r="EDQ204" s="2"/>
      <c r="EDS204" s="2"/>
      <c r="EDU204" s="2"/>
      <c r="EDW204" s="2"/>
      <c r="EDY204" s="2"/>
      <c r="EEA204" s="2"/>
      <c r="EEC204" s="2"/>
      <c r="EEE204" s="2"/>
      <c r="EEG204" s="2"/>
      <c r="EEI204" s="2"/>
      <c r="EEK204" s="2"/>
      <c r="EEM204" s="2"/>
      <c r="EEO204" s="2"/>
      <c r="EEQ204" s="2"/>
      <c r="EES204" s="2"/>
      <c r="EEU204" s="2"/>
      <c r="EEW204" s="2"/>
      <c r="EEY204" s="2"/>
      <c r="EFA204" s="2"/>
      <c r="EFC204" s="2"/>
      <c r="EFE204" s="2"/>
      <c r="EFG204" s="2"/>
      <c r="EFI204" s="2"/>
      <c r="EFK204" s="2"/>
      <c r="EFM204" s="2"/>
      <c r="EFO204" s="2"/>
      <c r="EFQ204" s="2"/>
      <c r="EFS204" s="2"/>
      <c r="EFU204" s="2"/>
      <c r="EFW204" s="2"/>
      <c r="EFY204" s="2"/>
      <c r="EGA204" s="2"/>
      <c r="EGC204" s="2"/>
      <c r="EGE204" s="2"/>
      <c r="EGG204" s="2"/>
      <c r="EGI204" s="2"/>
      <c r="EGK204" s="2"/>
      <c r="EGM204" s="2"/>
      <c r="EGO204" s="2"/>
      <c r="EGQ204" s="2"/>
      <c r="EGS204" s="2"/>
      <c r="EGU204" s="2"/>
      <c r="EGW204" s="2"/>
      <c r="EGY204" s="2"/>
      <c r="EHA204" s="2"/>
      <c r="EHC204" s="2"/>
      <c r="EHE204" s="2"/>
      <c r="EHG204" s="2"/>
      <c r="EHI204" s="2"/>
      <c r="EHK204" s="2"/>
      <c r="EHM204" s="2"/>
      <c r="EHO204" s="2"/>
      <c r="EHQ204" s="2"/>
      <c r="EHS204" s="2"/>
      <c r="EHU204" s="2"/>
      <c r="EHW204" s="2"/>
      <c r="EHY204" s="2"/>
      <c r="EIA204" s="2"/>
      <c r="EIC204" s="2"/>
      <c r="EIE204" s="2"/>
      <c r="EIG204" s="2"/>
      <c r="EII204" s="2"/>
      <c r="EIK204" s="2"/>
      <c r="EIM204" s="2"/>
      <c r="EIO204" s="2"/>
      <c r="EIQ204" s="2"/>
      <c r="EIS204" s="2"/>
      <c r="EIU204" s="2"/>
      <c r="EIW204" s="2"/>
      <c r="EIY204" s="2"/>
      <c r="EJA204" s="2"/>
      <c r="EJC204" s="2"/>
      <c r="EJE204" s="2"/>
      <c r="EJG204" s="2"/>
      <c r="EJI204" s="2"/>
      <c r="EJK204" s="2"/>
      <c r="EJM204" s="2"/>
      <c r="EJO204" s="2"/>
      <c r="EJQ204" s="2"/>
      <c r="EJS204" s="2"/>
      <c r="EJU204" s="2"/>
      <c r="EJW204" s="2"/>
      <c r="EJY204" s="2"/>
      <c r="EKA204" s="2"/>
      <c r="EKC204" s="2"/>
      <c r="EKE204" s="2"/>
      <c r="EKG204" s="2"/>
      <c r="EKI204" s="2"/>
      <c r="EKK204" s="2"/>
      <c r="EKM204" s="2"/>
      <c r="EKO204" s="2"/>
      <c r="EKQ204" s="2"/>
      <c r="EKS204" s="2"/>
      <c r="EKU204" s="2"/>
      <c r="EKW204" s="2"/>
      <c r="EKY204" s="2"/>
      <c r="ELA204" s="2"/>
      <c r="ELC204" s="2"/>
      <c r="ELE204" s="2"/>
      <c r="ELG204" s="2"/>
      <c r="ELI204" s="2"/>
      <c r="ELK204" s="2"/>
      <c r="ELM204" s="2"/>
      <c r="ELO204" s="2"/>
      <c r="ELQ204" s="2"/>
      <c r="ELS204" s="2"/>
      <c r="ELU204" s="2"/>
      <c r="ELW204" s="2"/>
      <c r="ELY204" s="2"/>
      <c r="EMA204" s="2"/>
      <c r="EMC204" s="2"/>
      <c r="EME204" s="2"/>
      <c r="EMG204" s="2"/>
      <c r="EMI204" s="2"/>
      <c r="EMK204" s="2"/>
      <c r="EMM204" s="2"/>
      <c r="EMO204" s="2"/>
      <c r="EMQ204" s="2"/>
      <c r="EMS204" s="2"/>
      <c r="EMU204" s="2"/>
      <c r="EMW204" s="2"/>
      <c r="EMY204" s="2"/>
      <c r="ENA204" s="2"/>
      <c r="ENC204" s="2"/>
      <c r="ENE204" s="2"/>
      <c r="ENG204" s="2"/>
      <c r="ENI204" s="2"/>
      <c r="ENK204" s="2"/>
      <c r="ENM204" s="2"/>
      <c r="ENO204" s="2"/>
      <c r="ENQ204" s="2"/>
      <c r="ENS204" s="2"/>
      <c r="ENU204" s="2"/>
      <c r="ENW204" s="2"/>
      <c r="ENY204" s="2"/>
      <c r="EOA204" s="2"/>
      <c r="EOC204" s="2"/>
      <c r="EOE204" s="2"/>
      <c r="EOG204" s="2"/>
      <c r="EOI204" s="2"/>
      <c r="EOK204" s="2"/>
      <c r="EOM204" s="2"/>
      <c r="EOO204" s="2"/>
      <c r="EOQ204" s="2"/>
      <c r="EOS204" s="2"/>
      <c r="EOU204" s="2"/>
      <c r="EOW204" s="2"/>
      <c r="EOY204" s="2"/>
      <c r="EPA204" s="2"/>
      <c r="EPC204" s="2"/>
      <c r="EPE204" s="2"/>
      <c r="EPG204" s="2"/>
      <c r="EPI204" s="2"/>
      <c r="EPK204" s="2"/>
      <c r="EPM204" s="2"/>
      <c r="EPO204" s="2"/>
      <c r="EPQ204" s="2"/>
      <c r="EPS204" s="2"/>
      <c r="EPU204" s="2"/>
      <c r="EPW204" s="2"/>
      <c r="EPY204" s="2"/>
      <c r="EQA204" s="2"/>
      <c r="EQC204" s="2"/>
      <c r="EQE204" s="2"/>
      <c r="EQG204" s="2"/>
      <c r="EQI204" s="2"/>
      <c r="EQK204" s="2"/>
      <c r="EQM204" s="2"/>
      <c r="EQO204" s="2"/>
      <c r="EQQ204" s="2"/>
      <c r="EQS204" s="2"/>
      <c r="EQU204" s="2"/>
      <c r="EQW204" s="2"/>
      <c r="EQY204" s="2"/>
      <c r="ERA204" s="2"/>
      <c r="ERC204" s="2"/>
      <c r="ERE204" s="2"/>
      <c r="ERG204" s="2"/>
      <c r="ERI204" s="2"/>
      <c r="ERK204" s="2"/>
      <c r="ERM204" s="2"/>
      <c r="ERO204" s="2"/>
      <c r="ERQ204" s="2"/>
      <c r="ERS204" s="2"/>
      <c r="ERU204" s="2"/>
      <c r="ERW204" s="2"/>
      <c r="ERY204" s="2"/>
      <c r="ESA204" s="2"/>
      <c r="ESC204" s="2"/>
      <c r="ESE204" s="2"/>
      <c r="ESG204" s="2"/>
      <c r="ESI204" s="2"/>
      <c r="ESK204" s="2"/>
      <c r="ESM204" s="2"/>
      <c r="ESO204" s="2"/>
      <c r="ESQ204" s="2"/>
      <c r="ESS204" s="2"/>
      <c r="ESU204" s="2"/>
      <c r="ESW204" s="2"/>
      <c r="ESY204" s="2"/>
      <c r="ETA204" s="2"/>
      <c r="ETC204" s="2"/>
      <c r="ETE204" s="2"/>
      <c r="ETG204" s="2"/>
      <c r="ETI204" s="2"/>
      <c r="ETK204" s="2"/>
      <c r="ETM204" s="2"/>
      <c r="ETO204" s="2"/>
      <c r="ETQ204" s="2"/>
      <c r="ETS204" s="2"/>
      <c r="ETU204" s="2"/>
      <c r="ETW204" s="2"/>
      <c r="ETY204" s="2"/>
      <c r="EUA204" s="2"/>
      <c r="EUC204" s="2"/>
      <c r="EUE204" s="2"/>
      <c r="EUG204" s="2"/>
      <c r="EUI204" s="2"/>
      <c r="EUK204" s="2"/>
      <c r="EUM204" s="2"/>
      <c r="EUO204" s="2"/>
      <c r="EUQ204" s="2"/>
      <c r="EUS204" s="2"/>
      <c r="EUU204" s="2"/>
      <c r="EUW204" s="2"/>
      <c r="EUY204" s="2"/>
      <c r="EVA204" s="2"/>
      <c r="EVC204" s="2"/>
      <c r="EVE204" s="2"/>
      <c r="EVG204" s="2"/>
      <c r="EVI204" s="2"/>
      <c r="EVK204" s="2"/>
      <c r="EVM204" s="2"/>
      <c r="EVO204" s="2"/>
      <c r="EVQ204" s="2"/>
      <c r="EVS204" s="2"/>
      <c r="EVU204" s="2"/>
      <c r="EVW204" s="2"/>
      <c r="EVY204" s="2"/>
      <c r="EWA204" s="2"/>
      <c r="EWC204" s="2"/>
      <c r="EWE204" s="2"/>
      <c r="EWG204" s="2"/>
      <c r="EWI204" s="2"/>
      <c r="EWK204" s="2"/>
      <c r="EWM204" s="2"/>
      <c r="EWO204" s="2"/>
      <c r="EWQ204" s="2"/>
      <c r="EWS204" s="2"/>
      <c r="EWU204" s="2"/>
      <c r="EWW204" s="2"/>
      <c r="EWY204" s="2"/>
      <c r="EXA204" s="2"/>
      <c r="EXC204" s="2"/>
      <c r="EXE204" s="2"/>
      <c r="EXG204" s="2"/>
      <c r="EXI204" s="2"/>
      <c r="EXK204" s="2"/>
      <c r="EXM204" s="2"/>
      <c r="EXO204" s="2"/>
      <c r="EXQ204" s="2"/>
      <c r="EXS204" s="2"/>
      <c r="EXU204" s="2"/>
      <c r="EXW204" s="2"/>
      <c r="EXY204" s="2"/>
      <c r="EYA204" s="2"/>
      <c r="EYC204" s="2"/>
      <c r="EYE204" s="2"/>
      <c r="EYG204" s="2"/>
      <c r="EYI204" s="2"/>
      <c r="EYK204" s="2"/>
      <c r="EYM204" s="2"/>
      <c r="EYO204" s="2"/>
      <c r="EYQ204" s="2"/>
      <c r="EYS204" s="2"/>
      <c r="EYU204" s="2"/>
      <c r="EYW204" s="2"/>
      <c r="EYY204" s="2"/>
      <c r="EZA204" s="2"/>
      <c r="EZC204" s="2"/>
      <c r="EZE204" s="2"/>
      <c r="EZG204" s="2"/>
      <c r="EZI204" s="2"/>
      <c r="EZK204" s="2"/>
      <c r="EZM204" s="2"/>
      <c r="EZO204" s="2"/>
      <c r="EZQ204" s="2"/>
      <c r="EZS204" s="2"/>
      <c r="EZU204" s="2"/>
      <c r="EZW204" s="2"/>
      <c r="EZY204" s="2"/>
      <c r="FAA204" s="2"/>
      <c r="FAC204" s="2"/>
      <c r="FAE204" s="2"/>
      <c r="FAG204" s="2"/>
      <c r="FAI204" s="2"/>
      <c r="FAK204" s="2"/>
      <c r="FAM204" s="2"/>
      <c r="FAO204" s="2"/>
      <c r="FAQ204" s="2"/>
      <c r="FAS204" s="2"/>
      <c r="FAU204" s="2"/>
      <c r="FAW204" s="2"/>
      <c r="FAY204" s="2"/>
      <c r="FBA204" s="2"/>
      <c r="FBC204" s="2"/>
      <c r="FBE204" s="2"/>
      <c r="FBG204" s="2"/>
      <c r="FBI204" s="2"/>
      <c r="FBK204" s="2"/>
      <c r="FBM204" s="2"/>
      <c r="FBO204" s="2"/>
      <c r="FBQ204" s="2"/>
      <c r="FBS204" s="2"/>
      <c r="FBU204" s="2"/>
      <c r="FBW204" s="2"/>
      <c r="FBY204" s="2"/>
      <c r="FCA204" s="2"/>
      <c r="FCC204" s="2"/>
      <c r="FCE204" s="2"/>
      <c r="FCG204" s="2"/>
      <c r="FCI204" s="2"/>
      <c r="FCK204" s="2"/>
      <c r="FCM204" s="2"/>
      <c r="FCO204" s="2"/>
      <c r="FCQ204" s="2"/>
      <c r="FCS204" s="2"/>
      <c r="FCU204" s="2"/>
      <c r="FCW204" s="2"/>
      <c r="FCY204" s="2"/>
      <c r="FDA204" s="2"/>
      <c r="FDC204" s="2"/>
      <c r="FDE204" s="2"/>
      <c r="FDG204" s="2"/>
      <c r="FDI204" s="2"/>
      <c r="FDK204" s="2"/>
      <c r="FDM204" s="2"/>
      <c r="FDO204" s="2"/>
      <c r="FDQ204" s="2"/>
      <c r="FDS204" s="2"/>
      <c r="FDU204" s="2"/>
      <c r="FDW204" s="2"/>
      <c r="FDY204" s="2"/>
      <c r="FEA204" s="2"/>
      <c r="FEC204" s="2"/>
      <c r="FEE204" s="2"/>
      <c r="FEG204" s="2"/>
      <c r="FEI204" s="2"/>
      <c r="FEK204" s="2"/>
      <c r="FEM204" s="2"/>
      <c r="FEO204" s="2"/>
      <c r="FEQ204" s="2"/>
      <c r="FES204" s="2"/>
      <c r="FEU204" s="2"/>
      <c r="FEW204" s="2"/>
      <c r="FEY204" s="2"/>
      <c r="FFA204" s="2"/>
      <c r="FFC204" s="2"/>
      <c r="FFE204" s="2"/>
      <c r="FFG204" s="2"/>
      <c r="FFI204" s="2"/>
      <c r="FFK204" s="2"/>
      <c r="FFM204" s="2"/>
      <c r="FFO204" s="2"/>
      <c r="FFQ204" s="2"/>
      <c r="FFS204" s="2"/>
      <c r="FFU204" s="2"/>
      <c r="FFW204" s="2"/>
      <c r="FFY204" s="2"/>
      <c r="FGA204" s="2"/>
      <c r="FGC204" s="2"/>
      <c r="FGE204" s="2"/>
      <c r="FGG204" s="2"/>
      <c r="FGI204" s="2"/>
      <c r="FGK204" s="2"/>
      <c r="FGM204" s="2"/>
      <c r="FGO204" s="2"/>
      <c r="FGQ204" s="2"/>
      <c r="FGS204" s="2"/>
      <c r="FGU204" s="2"/>
      <c r="FGW204" s="2"/>
      <c r="FGY204" s="2"/>
      <c r="FHA204" s="2"/>
      <c r="FHC204" s="2"/>
      <c r="FHE204" s="2"/>
      <c r="FHG204" s="2"/>
      <c r="FHI204" s="2"/>
      <c r="FHK204" s="2"/>
      <c r="FHM204" s="2"/>
      <c r="FHO204" s="2"/>
      <c r="FHQ204" s="2"/>
      <c r="FHS204" s="2"/>
      <c r="FHU204" s="2"/>
      <c r="FHW204" s="2"/>
      <c r="FHY204" s="2"/>
      <c r="FIA204" s="2"/>
      <c r="FIC204" s="2"/>
      <c r="FIE204" s="2"/>
      <c r="FIG204" s="2"/>
      <c r="FII204" s="2"/>
      <c r="FIK204" s="2"/>
      <c r="FIM204" s="2"/>
      <c r="FIO204" s="2"/>
      <c r="FIQ204" s="2"/>
      <c r="FIS204" s="2"/>
      <c r="FIU204" s="2"/>
      <c r="FIW204" s="2"/>
      <c r="FIY204" s="2"/>
      <c r="FJA204" s="2"/>
      <c r="FJC204" s="2"/>
      <c r="FJE204" s="2"/>
      <c r="FJG204" s="2"/>
      <c r="FJI204" s="2"/>
      <c r="FJK204" s="2"/>
      <c r="FJM204" s="2"/>
      <c r="FJO204" s="2"/>
      <c r="FJQ204" s="2"/>
      <c r="FJS204" s="2"/>
      <c r="FJU204" s="2"/>
      <c r="FJW204" s="2"/>
      <c r="FJY204" s="2"/>
      <c r="FKA204" s="2"/>
      <c r="FKC204" s="2"/>
      <c r="FKE204" s="2"/>
      <c r="FKG204" s="2"/>
      <c r="FKI204" s="2"/>
      <c r="FKK204" s="2"/>
      <c r="FKM204" s="2"/>
      <c r="FKO204" s="2"/>
      <c r="FKQ204" s="2"/>
      <c r="FKS204" s="2"/>
      <c r="FKU204" s="2"/>
      <c r="FKW204" s="2"/>
      <c r="FKY204" s="2"/>
      <c r="FLA204" s="2"/>
      <c r="FLC204" s="2"/>
      <c r="FLE204" s="2"/>
      <c r="FLG204" s="2"/>
      <c r="FLI204" s="2"/>
      <c r="FLK204" s="2"/>
      <c r="FLM204" s="2"/>
      <c r="FLO204" s="2"/>
      <c r="FLQ204" s="2"/>
      <c r="FLS204" s="2"/>
      <c r="FLU204" s="2"/>
      <c r="FLW204" s="2"/>
      <c r="FLY204" s="2"/>
      <c r="FMA204" s="2"/>
      <c r="FMC204" s="2"/>
      <c r="FME204" s="2"/>
      <c r="FMG204" s="2"/>
      <c r="FMI204" s="2"/>
      <c r="FMK204" s="2"/>
      <c r="FMM204" s="2"/>
      <c r="FMO204" s="2"/>
      <c r="FMQ204" s="2"/>
      <c r="FMS204" s="2"/>
      <c r="FMU204" s="2"/>
      <c r="FMW204" s="2"/>
      <c r="FMY204" s="2"/>
      <c r="FNA204" s="2"/>
      <c r="FNC204" s="2"/>
      <c r="FNE204" s="2"/>
      <c r="FNG204" s="2"/>
      <c r="FNI204" s="2"/>
      <c r="FNK204" s="2"/>
      <c r="FNM204" s="2"/>
      <c r="FNO204" s="2"/>
      <c r="FNQ204" s="2"/>
      <c r="FNS204" s="2"/>
      <c r="FNU204" s="2"/>
      <c r="FNW204" s="2"/>
      <c r="FNY204" s="2"/>
      <c r="FOA204" s="2"/>
      <c r="FOC204" s="2"/>
      <c r="FOE204" s="2"/>
      <c r="FOG204" s="2"/>
      <c r="FOI204" s="2"/>
      <c r="FOK204" s="2"/>
      <c r="FOM204" s="2"/>
      <c r="FOO204" s="2"/>
      <c r="FOQ204" s="2"/>
      <c r="FOS204" s="2"/>
      <c r="FOU204" s="2"/>
      <c r="FOW204" s="2"/>
      <c r="FOY204" s="2"/>
      <c r="FPA204" s="2"/>
      <c r="FPC204" s="2"/>
      <c r="FPE204" s="2"/>
      <c r="FPG204" s="2"/>
      <c r="FPI204" s="2"/>
      <c r="FPK204" s="2"/>
      <c r="FPM204" s="2"/>
      <c r="FPO204" s="2"/>
      <c r="FPQ204" s="2"/>
      <c r="FPS204" s="2"/>
      <c r="FPU204" s="2"/>
      <c r="FPW204" s="2"/>
      <c r="FPY204" s="2"/>
      <c r="FQA204" s="2"/>
      <c r="FQC204" s="2"/>
      <c r="FQE204" s="2"/>
      <c r="FQG204" s="2"/>
      <c r="FQI204" s="2"/>
      <c r="FQK204" s="2"/>
      <c r="FQM204" s="2"/>
      <c r="FQO204" s="2"/>
      <c r="FQQ204" s="2"/>
      <c r="FQS204" s="2"/>
      <c r="FQU204" s="2"/>
      <c r="FQW204" s="2"/>
      <c r="FQY204" s="2"/>
      <c r="FRA204" s="2"/>
      <c r="FRC204" s="2"/>
      <c r="FRE204" s="2"/>
      <c r="FRG204" s="2"/>
      <c r="FRI204" s="2"/>
      <c r="FRK204" s="2"/>
      <c r="FRM204" s="2"/>
      <c r="FRO204" s="2"/>
      <c r="FRQ204" s="2"/>
      <c r="FRS204" s="2"/>
      <c r="FRU204" s="2"/>
      <c r="FRW204" s="2"/>
      <c r="FRY204" s="2"/>
      <c r="FSA204" s="2"/>
      <c r="FSC204" s="2"/>
      <c r="FSE204" s="2"/>
      <c r="FSG204" s="2"/>
      <c r="FSI204" s="2"/>
      <c r="FSK204" s="2"/>
      <c r="FSM204" s="2"/>
      <c r="FSO204" s="2"/>
      <c r="FSQ204" s="2"/>
      <c r="FSS204" s="2"/>
      <c r="FSU204" s="2"/>
      <c r="FSW204" s="2"/>
      <c r="FSY204" s="2"/>
      <c r="FTA204" s="2"/>
      <c r="FTC204" s="2"/>
      <c r="FTE204" s="2"/>
      <c r="FTG204" s="2"/>
      <c r="FTI204" s="2"/>
      <c r="FTK204" s="2"/>
      <c r="FTM204" s="2"/>
      <c r="FTO204" s="2"/>
      <c r="FTQ204" s="2"/>
      <c r="FTS204" s="2"/>
      <c r="FTU204" s="2"/>
      <c r="FTW204" s="2"/>
      <c r="FTY204" s="2"/>
      <c r="FUA204" s="2"/>
      <c r="FUC204" s="2"/>
      <c r="FUE204" s="2"/>
      <c r="FUG204" s="2"/>
      <c r="FUI204" s="2"/>
      <c r="FUK204" s="2"/>
      <c r="FUM204" s="2"/>
      <c r="FUO204" s="2"/>
      <c r="FUQ204" s="2"/>
      <c r="FUS204" s="2"/>
      <c r="FUU204" s="2"/>
      <c r="FUW204" s="2"/>
      <c r="FUY204" s="2"/>
      <c r="FVA204" s="2"/>
      <c r="FVC204" s="2"/>
      <c r="FVE204" s="2"/>
      <c r="FVG204" s="2"/>
      <c r="FVI204" s="2"/>
      <c r="FVK204" s="2"/>
      <c r="FVM204" s="2"/>
      <c r="FVO204" s="2"/>
      <c r="FVQ204" s="2"/>
      <c r="FVS204" s="2"/>
      <c r="FVU204" s="2"/>
      <c r="FVW204" s="2"/>
      <c r="FVY204" s="2"/>
      <c r="FWA204" s="2"/>
      <c r="FWC204" s="2"/>
      <c r="FWE204" s="2"/>
      <c r="FWG204" s="2"/>
      <c r="FWI204" s="2"/>
      <c r="FWK204" s="2"/>
      <c r="FWM204" s="2"/>
      <c r="FWO204" s="2"/>
      <c r="FWQ204" s="2"/>
      <c r="FWS204" s="2"/>
      <c r="FWU204" s="2"/>
      <c r="FWW204" s="2"/>
      <c r="FWY204" s="2"/>
      <c r="FXA204" s="2"/>
      <c r="FXC204" s="2"/>
      <c r="FXE204" s="2"/>
      <c r="FXG204" s="2"/>
      <c r="FXI204" s="2"/>
      <c r="FXK204" s="2"/>
      <c r="FXM204" s="2"/>
      <c r="FXO204" s="2"/>
      <c r="FXQ204" s="2"/>
      <c r="FXS204" s="2"/>
      <c r="FXU204" s="2"/>
      <c r="FXW204" s="2"/>
      <c r="FXY204" s="2"/>
      <c r="FYA204" s="2"/>
      <c r="FYC204" s="2"/>
      <c r="FYE204" s="2"/>
      <c r="FYG204" s="2"/>
      <c r="FYI204" s="2"/>
      <c r="FYK204" s="2"/>
      <c r="FYM204" s="2"/>
      <c r="FYO204" s="2"/>
      <c r="FYQ204" s="2"/>
      <c r="FYS204" s="2"/>
      <c r="FYU204" s="2"/>
      <c r="FYW204" s="2"/>
      <c r="FYY204" s="2"/>
      <c r="FZA204" s="2"/>
      <c r="FZC204" s="2"/>
      <c r="FZE204" s="2"/>
      <c r="FZG204" s="2"/>
      <c r="FZI204" s="2"/>
      <c r="FZK204" s="2"/>
      <c r="FZM204" s="2"/>
      <c r="FZO204" s="2"/>
      <c r="FZQ204" s="2"/>
      <c r="FZS204" s="2"/>
      <c r="FZU204" s="2"/>
      <c r="FZW204" s="2"/>
      <c r="FZY204" s="2"/>
      <c r="GAA204" s="2"/>
      <c r="GAC204" s="2"/>
      <c r="GAE204" s="2"/>
      <c r="GAG204" s="2"/>
      <c r="GAI204" s="2"/>
      <c r="GAK204" s="2"/>
      <c r="GAM204" s="2"/>
      <c r="GAO204" s="2"/>
      <c r="GAQ204" s="2"/>
      <c r="GAS204" s="2"/>
      <c r="GAU204" s="2"/>
      <c r="GAW204" s="2"/>
      <c r="GAY204" s="2"/>
      <c r="GBA204" s="2"/>
      <c r="GBC204" s="2"/>
      <c r="GBE204" s="2"/>
      <c r="GBG204" s="2"/>
      <c r="GBI204" s="2"/>
      <c r="GBK204" s="2"/>
      <c r="GBM204" s="2"/>
      <c r="GBO204" s="2"/>
      <c r="GBQ204" s="2"/>
      <c r="GBS204" s="2"/>
      <c r="GBU204" s="2"/>
      <c r="GBW204" s="2"/>
      <c r="GBY204" s="2"/>
      <c r="GCA204" s="2"/>
      <c r="GCC204" s="2"/>
      <c r="GCE204" s="2"/>
      <c r="GCG204" s="2"/>
      <c r="GCI204" s="2"/>
      <c r="GCK204" s="2"/>
      <c r="GCM204" s="2"/>
      <c r="GCO204" s="2"/>
      <c r="GCQ204" s="2"/>
      <c r="GCS204" s="2"/>
      <c r="GCU204" s="2"/>
      <c r="GCW204" s="2"/>
      <c r="GCY204" s="2"/>
      <c r="GDA204" s="2"/>
      <c r="GDC204" s="2"/>
      <c r="GDE204" s="2"/>
      <c r="GDG204" s="2"/>
      <c r="GDI204" s="2"/>
      <c r="GDK204" s="2"/>
      <c r="GDM204" s="2"/>
      <c r="GDO204" s="2"/>
      <c r="GDQ204" s="2"/>
      <c r="GDS204" s="2"/>
      <c r="GDU204" s="2"/>
      <c r="GDW204" s="2"/>
      <c r="GDY204" s="2"/>
      <c r="GEA204" s="2"/>
      <c r="GEC204" s="2"/>
      <c r="GEE204" s="2"/>
      <c r="GEG204" s="2"/>
      <c r="GEI204" s="2"/>
      <c r="GEK204" s="2"/>
      <c r="GEM204" s="2"/>
      <c r="GEO204" s="2"/>
      <c r="GEQ204" s="2"/>
      <c r="GES204" s="2"/>
      <c r="GEU204" s="2"/>
      <c r="GEW204" s="2"/>
      <c r="GEY204" s="2"/>
      <c r="GFA204" s="2"/>
      <c r="GFC204" s="2"/>
      <c r="GFE204" s="2"/>
      <c r="GFG204" s="2"/>
      <c r="GFI204" s="2"/>
      <c r="GFK204" s="2"/>
      <c r="GFM204" s="2"/>
      <c r="GFO204" s="2"/>
      <c r="GFQ204" s="2"/>
      <c r="GFS204" s="2"/>
      <c r="GFU204" s="2"/>
      <c r="GFW204" s="2"/>
      <c r="GFY204" s="2"/>
      <c r="GGA204" s="2"/>
      <c r="GGC204" s="2"/>
      <c r="GGE204" s="2"/>
      <c r="GGG204" s="2"/>
      <c r="GGI204" s="2"/>
      <c r="GGK204" s="2"/>
      <c r="GGM204" s="2"/>
      <c r="GGO204" s="2"/>
      <c r="GGQ204" s="2"/>
      <c r="GGS204" s="2"/>
      <c r="GGU204" s="2"/>
      <c r="GGW204" s="2"/>
      <c r="GGY204" s="2"/>
      <c r="GHA204" s="2"/>
      <c r="GHC204" s="2"/>
      <c r="GHE204" s="2"/>
      <c r="GHG204" s="2"/>
      <c r="GHI204" s="2"/>
      <c r="GHK204" s="2"/>
      <c r="GHM204" s="2"/>
      <c r="GHO204" s="2"/>
      <c r="GHQ204" s="2"/>
      <c r="GHS204" s="2"/>
      <c r="GHU204" s="2"/>
      <c r="GHW204" s="2"/>
      <c r="GHY204" s="2"/>
      <c r="GIA204" s="2"/>
      <c r="GIC204" s="2"/>
      <c r="GIE204" s="2"/>
      <c r="GIG204" s="2"/>
      <c r="GII204" s="2"/>
      <c r="GIK204" s="2"/>
      <c r="GIM204" s="2"/>
      <c r="GIO204" s="2"/>
      <c r="GIQ204" s="2"/>
      <c r="GIS204" s="2"/>
      <c r="GIU204" s="2"/>
      <c r="GIW204" s="2"/>
      <c r="GIY204" s="2"/>
      <c r="GJA204" s="2"/>
      <c r="GJC204" s="2"/>
      <c r="GJE204" s="2"/>
      <c r="GJG204" s="2"/>
      <c r="GJI204" s="2"/>
      <c r="GJK204" s="2"/>
      <c r="GJM204" s="2"/>
      <c r="GJO204" s="2"/>
      <c r="GJQ204" s="2"/>
      <c r="GJS204" s="2"/>
      <c r="GJU204" s="2"/>
      <c r="GJW204" s="2"/>
      <c r="GJY204" s="2"/>
      <c r="GKA204" s="2"/>
      <c r="GKC204" s="2"/>
      <c r="GKE204" s="2"/>
      <c r="GKG204" s="2"/>
      <c r="GKI204" s="2"/>
      <c r="GKK204" s="2"/>
      <c r="GKM204" s="2"/>
      <c r="GKO204" s="2"/>
      <c r="GKQ204" s="2"/>
      <c r="GKS204" s="2"/>
      <c r="GKU204" s="2"/>
      <c r="GKW204" s="2"/>
      <c r="GKY204" s="2"/>
      <c r="GLA204" s="2"/>
      <c r="GLC204" s="2"/>
      <c r="GLE204" s="2"/>
      <c r="GLG204" s="2"/>
      <c r="GLI204" s="2"/>
      <c r="GLK204" s="2"/>
      <c r="GLM204" s="2"/>
      <c r="GLO204" s="2"/>
      <c r="GLQ204" s="2"/>
      <c r="GLS204" s="2"/>
      <c r="GLU204" s="2"/>
      <c r="GLW204" s="2"/>
      <c r="GLY204" s="2"/>
      <c r="GMA204" s="2"/>
      <c r="GMC204" s="2"/>
      <c r="GME204" s="2"/>
      <c r="GMG204" s="2"/>
      <c r="GMI204" s="2"/>
      <c r="GMK204" s="2"/>
      <c r="GMM204" s="2"/>
      <c r="GMO204" s="2"/>
      <c r="GMQ204" s="2"/>
      <c r="GMS204" s="2"/>
      <c r="GMU204" s="2"/>
      <c r="GMW204" s="2"/>
      <c r="GMY204" s="2"/>
      <c r="GNA204" s="2"/>
      <c r="GNC204" s="2"/>
      <c r="GNE204" s="2"/>
      <c r="GNG204" s="2"/>
      <c r="GNI204" s="2"/>
      <c r="GNK204" s="2"/>
      <c r="GNM204" s="2"/>
      <c r="GNO204" s="2"/>
      <c r="GNQ204" s="2"/>
      <c r="GNS204" s="2"/>
      <c r="GNU204" s="2"/>
      <c r="GNW204" s="2"/>
      <c r="GNY204" s="2"/>
      <c r="GOA204" s="2"/>
      <c r="GOC204" s="2"/>
      <c r="GOE204" s="2"/>
      <c r="GOG204" s="2"/>
      <c r="GOI204" s="2"/>
      <c r="GOK204" s="2"/>
      <c r="GOM204" s="2"/>
      <c r="GOO204" s="2"/>
      <c r="GOQ204" s="2"/>
      <c r="GOS204" s="2"/>
      <c r="GOU204" s="2"/>
      <c r="GOW204" s="2"/>
      <c r="GOY204" s="2"/>
      <c r="GPA204" s="2"/>
      <c r="GPC204" s="2"/>
      <c r="GPE204" s="2"/>
      <c r="GPG204" s="2"/>
      <c r="GPI204" s="2"/>
      <c r="GPK204" s="2"/>
      <c r="GPM204" s="2"/>
      <c r="GPO204" s="2"/>
      <c r="GPQ204" s="2"/>
      <c r="GPS204" s="2"/>
      <c r="GPU204" s="2"/>
      <c r="GPW204" s="2"/>
      <c r="GPY204" s="2"/>
      <c r="GQA204" s="2"/>
      <c r="GQC204" s="2"/>
      <c r="GQE204" s="2"/>
      <c r="GQG204" s="2"/>
      <c r="GQI204" s="2"/>
      <c r="GQK204" s="2"/>
      <c r="GQM204" s="2"/>
      <c r="GQO204" s="2"/>
      <c r="GQQ204" s="2"/>
      <c r="GQS204" s="2"/>
      <c r="GQU204" s="2"/>
      <c r="GQW204" s="2"/>
      <c r="GQY204" s="2"/>
      <c r="GRA204" s="2"/>
      <c r="GRC204" s="2"/>
      <c r="GRE204" s="2"/>
      <c r="GRG204" s="2"/>
      <c r="GRI204" s="2"/>
      <c r="GRK204" s="2"/>
      <c r="GRM204" s="2"/>
      <c r="GRO204" s="2"/>
      <c r="GRQ204" s="2"/>
      <c r="GRS204" s="2"/>
      <c r="GRU204" s="2"/>
      <c r="GRW204" s="2"/>
      <c r="GRY204" s="2"/>
      <c r="GSA204" s="2"/>
      <c r="GSC204" s="2"/>
      <c r="GSE204" s="2"/>
      <c r="GSG204" s="2"/>
      <c r="GSI204" s="2"/>
      <c r="GSK204" s="2"/>
      <c r="GSM204" s="2"/>
      <c r="GSO204" s="2"/>
      <c r="GSQ204" s="2"/>
      <c r="GSS204" s="2"/>
      <c r="GSU204" s="2"/>
      <c r="GSW204" s="2"/>
      <c r="GSY204" s="2"/>
      <c r="GTA204" s="2"/>
      <c r="GTC204" s="2"/>
      <c r="GTE204" s="2"/>
      <c r="GTG204" s="2"/>
      <c r="GTI204" s="2"/>
      <c r="GTK204" s="2"/>
      <c r="GTM204" s="2"/>
      <c r="GTO204" s="2"/>
      <c r="GTQ204" s="2"/>
      <c r="GTS204" s="2"/>
      <c r="GTU204" s="2"/>
      <c r="GTW204" s="2"/>
      <c r="GTY204" s="2"/>
      <c r="GUA204" s="2"/>
      <c r="GUC204" s="2"/>
      <c r="GUE204" s="2"/>
      <c r="GUG204" s="2"/>
      <c r="GUI204" s="2"/>
      <c r="GUK204" s="2"/>
      <c r="GUM204" s="2"/>
      <c r="GUO204" s="2"/>
      <c r="GUQ204" s="2"/>
      <c r="GUS204" s="2"/>
      <c r="GUU204" s="2"/>
      <c r="GUW204" s="2"/>
      <c r="GUY204" s="2"/>
      <c r="GVA204" s="2"/>
      <c r="GVC204" s="2"/>
      <c r="GVE204" s="2"/>
      <c r="GVG204" s="2"/>
      <c r="GVI204" s="2"/>
      <c r="GVK204" s="2"/>
      <c r="GVM204" s="2"/>
      <c r="GVO204" s="2"/>
      <c r="GVQ204" s="2"/>
      <c r="GVS204" s="2"/>
      <c r="GVU204" s="2"/>
      <c r="GVW204" s="2"/>
      <c r="GVY204" s="2"/>
      <c r="GWA204" s="2"/>
      <c r="GWC204" s="2"/>
      <c r="GWE204" s="2"/>
      <c r="GWG204" s="2"/>
      <c r="GWI204" s="2"/>
      <c r="GWK204" s="2"/>
      <c r="GWM204" s="2"/>
      <c r="GWO204" s="2"/>
      <c r="GWQ204" s="2"/>
      <c r="GWS204" s="2"/>
      <c r="GWU204" s="2"/>
      <c r="GWW204" s="2"/>
      <c r="GWY204" s="2"/>
      <c r="GXA204" s="2"/>
      <c r="GXC204" s="2"/>
      <c r="GXE204" s="2"/>
      <c r="GXG204" s="2"/>
      <c r="GXI204" s="2"/>
      <c r="GXK204" s="2"/>
      <c r="GXM204" s="2"/>
      <c r="GXO204" s="2"/>
      <c r="GXQ204" s="2"/>
      <c r="GXS204" s="2"/>
      <c r="GXU204" s="2"/>
      <c r="GXW204" s="2"/>
      <c r="GXY204" s="2"/>
      <c r="GYA204" s="2"/>
      <c r="GYC204" s="2"/>
      <c r="GYE204" s="2"/>
      <c r="GYG204" s="2"/>
      <c r="GYI204" s="2"/>
      <c r="GYK204" s="2"/>
      <c r="GYM204" s="2"/>
      <c r="GYO204" s="2"/>
      <c r="GYQ204" s="2"/>
      <c r="GYS204" s="2"/>
      <c r="GYU204" s="2"/>
      <c r="GYW204" s="2"/>
      <c r="GYY204" s="2"/>
      <c r="GZA204" s="2"/>
      <c r="GZC204" s="2"/>
      <c r="GZE204" s="2"/>
      <c r="GZG204" s="2"/>
      <c r="GZI204" s="2"/>
      <c r="GZK204" s="2"/>
      <c r="GZM204" s="2"/>
      <c r="GZO204" s="2"/>
      <c r="GZQ204" s="2"/>
      <c r="GZS204" s="2"/>
      <c r="GZU204" s="2"/>
      <c r="GZW204" s="2"/>
      <c r="GZY204" s="2"/>
      <c r="HAA204" s="2"/>
      <c r="HAC204" s="2"/>
      <c r="HAE204" s="2"/>
      <c r="HAG204" s="2"/>
      <c r="HAI204" s="2"/>
      <c r="HAK204" s="2"/>
      <c r="HAM204" s="2"/>
      <c r="HAO204" s="2"/>
      <c r="HAQ204" s="2"/>
      <c r="HAS204" s="2"/>
      <c r="HAU204" s="2"/>
      <c r="HAW204" s="2"/>
      <c r="HAY204" s="2"/>
      <c r="HBA204" s="2"/>
      <c r="HBC204" s="2"/>
      <c r="HBE204" s="2"/>
      <c r="HBG204" s="2"/>
      <c r="HBI204" s="2"/>
      <c r="HBK204" s="2"/>
      <c r="HBM204" s="2"/>
      <c r="HBO204" s="2"/>
      <c r="HBQ204" s="2"/>
      <c r="HBS204" s="2"/>
      <c r="HBU204" s="2"/>
      <c r="HBW204" s="2"/>
      <c r="HBY204" s="2"/>
      <c r="HCA204" s="2"/>
      <c r="HCC204" s="2"/>
      <c r="HCE204" s="2"/>
      <c r="HCG204" s="2"/>
      <c r="HCI204" s="2"/>
      <c r="HCK204" s="2"/>
      <c r="HCM204" s="2"/>
      <c r="HCO204" s="2"/>
      <c r="HCQ204" s="2"/>
      <c r="HCS204" s="2"/>
      <c r="HCU204" s="2"/>
      <c r="HCW204" s="2"/>
      <c r="HCY204" s="2"/>
      <c r="HDA204" s="2"/>
      <c r="HDC204" s="2"/>
      <c r="HDE204" s="2"/>
      <c r="HDG204" s="2"/>
      <c r="HDI204" s="2"/>
      <c r="HDK204" s="2"/>
      <c r="HDM204" s="2"/>
      <c r="HDO204" s="2"/>
      <c r="HDQ204" s="2"/>
      <c r="HDS204" s="2"/>
      <c r="HDU204" s="2"/>
      <c r="HDW204" s="2"/>
      <c r="HDY204" s="2"/>
      <c r="HEA204" s="2"/>
      <c r="HEC204" s="2"/>
      <c r="HEE204" s="2"/>
      <c r="HEG204" s="2"/>
      <c r="HEI204" s="2"/>
      <c r="HEK204" s="2"/>
      <c r="HEM204" s="2"/>
      <c r="HEO204" s="2"/>
      <c r="HEQ204" s="2"/>
      <c r="HES204" s="2"/>
      <c r="HEU204" s="2"/>
      <c r="HEW204" s="2"/>
      <c r="HEY204" s="2"/>
      <c r="HFA204" s="2"/>
      <c r="HFC204" s="2"/>
      <c r="HFE204" s="2"/>
      <c r="HFG204" s="2"/>
      <c r="HFI204" s="2"/>
      <c r="HFK204" s="2"/>
      <c r="HFM204" s="2"/>
      <c r="HFO204" s="2"/>
      <c r="HFQ204" s="2"/>
      <c r="HFS204" s="2"/>
      <c r="HFU204" s="2"/>
      <c r="HFW204" s="2"/>
      <c r="HFY204" s="2"/>
      <c r="HGA204" s="2"/>
      <c r="HGC204" s="2"/>
      <c r="HGE204" s="2"/>
      <c r="HGG204" s="2"/>
      <c r="HGI204" s="2"/>
      <c r="HGK204" s="2"/>
      <c r="HGM204" s="2"/>
      <c r="HGO204" s="2"/>
      <c r="HGQ204" s="2"/>
      <c r="HGS204" s="2"/>
      <c r="HGU204" s="2"/>
      <c r="HGW204" s="2"/>
      <c r="HGY204" s="2"/>
      <c r="HHA204" s="2"/>
      <c r="HHC204" s="2"/>
      <c r="HHE204" s="2"/>
      <c r="HHG204" s="2"/>
      <c r="HHI204" s="2"/>
      <c r="HHK204" s="2"/>
      <c r="HHM204" s="2"/>
      <c r="HHO204" s="2"/>
      <c r="HHQ204" s="2"/>
      <c r="HHS204" s="2"/>
      <c r="HHU204" s="2"/>
      <c r="HHW204" s="2"/>
      <c r="HHY204" s="2"/>
      <c r="HIA204" s="2"/>
      <c r="HIC204" s="2"/>
      <c r="HIE204" s="2"/>
      <c r="HIG204" s="2"/>
      <c r="HII204" s="2"/>
      <c r="HIK204" s="2"/>
      <c r="HIM204" s="2"/>
      <c r="HIO204" s="2"/>
      <c r="HIQ204" s="2"/>
      <c r="HIS204" s="2"/>
      <c r="HIU204" s="2"/>
      <c r="HIW204" s="2"/>
      <c r="HIY204" s="2"/>
      <c r="HJA204" s="2"/>
      <c r="HJC204" s="2"/>
      <c r="HJE204" s="2"/>
      <c r="HJG204" s="2"/>
      <c r="HJI204" s="2"/>
      <c r="HJK204" s="2"/>
      <c r="HJM204" s="2"/>
      <c r="HJO204" s="2"/>
      <c r="HJQ204" s="2"/>
      <c r="HJS204" s="2"/>
      <c r="HJU204" s="2"/>
      <c r="HJW204" s="2"/>
      <c r="HJY204" s="2"/>
      <c r="HKA204" s="2"/>
      <c r="HKC204" s="2"/>
      <c r="HKE204" s="2"/>
      <c r="HKG204" s="2"/>
      <c r="HKI204" s="2"/>
      <c r="HKK204" s="2"/>
      <c r="HKM204" s="2"/>
      <c r="HKO204" s="2"/>
      <c r="HKQ204" s="2"/>
      <c r="HKS204" s="2"/>
      <c r="HKU204" s="2"/>
      <c r="HKW204" s="2"/>
      <c r="HKY204" s="2"/>
      <c r="HLA204" s="2"/>
      <c r="HLC204" s="2"/>
      <c r="HLE204" s="2"/>
      <c r="HLG204" s="2"/>
      <c r="HLI204" s="2"/>
      <c r="HLK204" s="2"/>
      <c r="HLM204" s="2"/>
      <c r="HLO204" s="2"/>
      <c r="HLQ204" s="2"/>
      <c r="HLS204" s="2"/>
      <c r="HLU204" s="2"/>
      <c r="HLW204" s="2"/>
      <c r="HLY204" s="2"/>
      <c r="HMA204" s="2"/>
      <c r="HMC204" s="2"/>
      <c r="HME204" s="2"/>
      <c r="HMG204" s="2"/>
      <c r="HMI204" s="2"/>
      <c r="HMK204" s="2"/>
      <c r="HMM204" s="2"/>
      <c r="HMO204" s="2"/>
      <c r="HMQ204" s="2"/>
      <c r="HMS204" s="2"/>
      <c r="HMU204" s="2"/>
      <c r="HMW204" s="2"/>
      <c r="HMY204" s="2"/>
      <c r="HNA204" s="2"/>
      <c r="HNC204" s="2"/>
      <c r="HNE204" s="2"/>
      <c r="HNG204" s="2"/>
      <c r="HNI204" s="2"/>
      <c r="HNK204" s="2"/>
      <c r="HNM204" s="2"/>
      <c r="HNO204" s="2"/>
      <c r="HNQ204" s="2"/>
      <c r="HNS204" s="2"/>
      <c r="HNU204" s="2"/>
      <c r="HNW204" s="2"/>
      <c r="HNY204" s="2"/>
      <c r="HOA204" s="2"/>
      <c r="HOC204" s="2"/>
      <c r="HOE204" s="2"/>
      <c r="HOG204" s="2"/>
      <c r="HOI204" s="2"/>
      <c r="HOK204" s="2"/>
      <c r="HOM204" s="2"/>
      <c r="HOO204" s="2"/>
      <c r="HOQ204" s="2"/>
      <c r="HOS204" s="2"/>
      <c r="HOU204" s="2"/>
      <c r="HOW204" s="2"/>
      <c r="HOY204" s="2"/>
      <c r="HPA204" s="2"/>
      <c r="HPC204" s="2"/>
      <c r="HPE204" s="2"/>
      <c r="HPG204" s="2"/>
      <c r="HPI204" s="2"/>
      <c r="HPK204" s="2"/>
      <c r="HPM204" s="2"/>
      <c r="HPO204" s="2"/>
      <c r="HPQ204" s="2"/>
      <c r="HPS204" s="2"/>
      <c r="HPU204" s="2"/>
      <c r="HPW204" s="2"/>
      <c r="HPY204" s="2"/>
      <c r="HQA204" s="2"/>
      <c r="HQC204" s="2"/>
      <c r="HQE204" s="2"/>
      <c r="HQG204" s="2"/>
      <c r="HQI204" s="2"/>
      <c r="HQK204" s="2"/>
      <c r="HQM204" s="2"/>
      <c r="HQO204" s="2"/>
      <c r="HQQ204" s="2"/>
      <c r="HQS204" s="2"/>
      <c r="HQU204" s="2"/>
      <c r="HQW204" s="2"/>
      <c r="HQY204" s="2"/>
      <c r="HRA204" s="2"/>
      <c r="HRC204" s="2"/>
      <c r="HRE204" s="2"/>
      <c r="HRG204" s="2"/>
      <c r="HRI204" s="2"/>
      <c r="HRK204" s="2"/>
      <c r="HRM204" s="2"/>
      <c r="HRO204" s="2"/>
      <c r="HRQ204" s="2"/>
      <c r="HRS204" s="2"/>
      <c r="HRU204" s="2"/>
      <c r="HRW204" s="2"/>
      <c r="HRY204" s="2"/>
      <c r="HSA204" s="2"/>
      <c r="HSC204" s="2"/>
      <c r="HSE204" s="2"/>
      <c r="HSG204" s="2"/>
      <c r="HSI204" s="2"/>
      <c r="HSK204" s="2"/>
      <c r="HSM204" s="2"/>
      <c r="HSO204" s="2"/>
      <c r="HSQ204" s="2"/>
      <c r="HSS204" s="2"/>
      <c r="HSU204" s="2"/>
      <c r="HSW204" s="2"/>
      <c r="HSY204" s="2"/>
      <c r="HTA204" s="2"/>
      <c r="HTC204" s="2"/>
      <c r="HTE204" s="2"/>
      <c r="HTG204" s="2"/>
      <c r="HTI204" s="2"/>
      <c r="HTK204" s="2"/>
      <c r="HTM204" s="2"/>
      <c r="HTO204" s="2"/>
      <c r="HTQ204" s="2"/>
      <c r="HTS204" s="2"/>
      <c r="HTU204" s="2"/>
      <c r="HTW204" s="2"/>
      <c r="HTY204" s="2"/>
      <c r="HUA204" s="2"/>
      <c r="HUC204" s="2"/>
      <c r="HUE204" s="2"/>
      <c r="HUG204" s="2"/>
      <c r="HUI204" s="2"/>
      <c r="HUK204" s="2"/>
      <c r="HUM204" s="2"/>
      <c r="HUO204" s="2"/>
      <c r="HUQ204" s="2"/>
      <c r="HUS204" s="2"/>
      <c r="HUU204" s="2"/>
      <c r="HUW204" s="2"/>
      <c r="HUY204" s="2"/>
      <c r="HVA204" s="2"/>
      <c r="HVC204" s="2"/>
      <c r="HVE204" s="2"/>
      <c r="HVG204" s="2"/>
      <c r="HVI204" s="2"/>
      <c r="HVK204" s="2"/>
      <c r="HVM204" s="2"/>
      <c r="HVO204" s="2"/>
      <c r="HVQ204" s="2"/>
      <c r="HVS204" s="2"/>
      <c r="HVU204" s="2"/>
      <c r="HVW204" s="2"/>
      <c r="HVY204" s="2"/>
      <c r="HWA204" s="2"/>
      <c r="HWC204" s="2"/>
      <c r="HWE204" s="2"/>
      <c r="HWG204" s="2"/>
      <c r="HWI204" s="2"/>
      <c r="HWK204" s="2"/>
      <c r="HWM204" s="2"/>
      <c r="HWO204" s="2"/>
      <c r="HWQ204" s="2"/>
      <c r="HWS204" s="2"/>
      <c r="HWU204" s="2"/>
      <c r="HWW204" s="2"/>
      <c r="HWY204" s="2"/>
      <c r="HXA204" s="2"/>
      <c r="HXC204" s="2"/>
      <c r="HXE204" s="2"/>
      <c r="HXG204" s="2"/>
      <c r="HXI204" s="2"/>
      <c r="HXK204" s="2"/>
      <c r="HXM204" s="2"/>
      <c r="HXO204" s="2"/>
      <c r="HXQ204" s="2"/>
      <c r="HXS204" s="2"/>
      <c r="HXU204" s="2"/>
      <c r="HXW204" s="2"/>
      <c r="HXY204" s="2"/>
      <c r="HYA204" s="2"/>
      <c r="HYC204" s="2"/>
      <c r="HYE204" s="2"/>
      <c r="HYG204" s="2"/>
      <c r="HYI204" s="2"/>
      <c r="HYK204" s="2"/>
      <c r="HYM204" s="2"/>
      <c r="HYO204" s="2"/>
      <c r="HYQ204" s="2"/>
      <c r="HYS204" s="2"/>
      <c r="HYU204" s="2"/>
      <c r="HYW204" s="2"/>
      <c r="HYY204" s="2"/>
      <c r="HZA204" s="2"/>
      <c r="HZC204" s="2"/>
      <c r="HZE204" s="2"/>
      <c r="HZG204" s="2"/>
      <c r="HZI204" s="2"/>
      <c r="HZK204" s="2"/>
      <c r="HZM204" s="2"/>
      <c r="HZO204" s="2"/>
      <c r="HZQ204" s="2"/>
      <c r="HZS204" s="2"/>
      <c r="HZU204" s="2"/>
      <c r="HZW204" s="2"/>
      <c r="HZY204" s="2"/>
      <c r="IAA204" s="2"/>
      <c r="IAC204" s="2"/>
      <c r="IAE204" s="2"/>
      <c r="IAG204" s="2"/>
      <c r="IAI204" s="2"/>
      <c r="IAK204" s="2"/>
      <c r="IAM204" s="2"/>
      <c r="IAO204" s="2"/>
      <c r="IAQ204" s="2"/>
      <c r="IAS204" s="2"/>
      <c r="IAU204" s="2"/>
      <c r="IAW204" s="2"/>
      <c r="IAY204" s="2"/>
      <c r="IBA204" s="2"/>
      <c r="IBC204" s="2"/>
      <c r="IBE204" s="2"/>
      <c r="IBG204" s="2"/>
      <c r="IBI204" s="2"/>
      <c r="IBK204" s="2"/>
      <c r="IBM204" s="2"/>
      <c r="IBO204" s="2"/>
      <c r="IBQ204" s="2"/>
      <c r="IBS204" s="2"/>
      <c r="IBU204" s="2"/>
      <c r="IBW204" s="2"/>
      <c r="IBY204" s="2"/>
      <c r="ICA204" s="2"/>
      <c r="ICC204" s="2"/>
      <c r="ICE204" s="2"/>
      <c r="ICG204" s="2"/>
      <c r="ICI204" s="2"/>
      <c r="ICK204" s="2"/>
      <c r="ICM204" s="2"/>
      <c r="ICO204" s="2"/>
      <c r="ICQ204" s="2"/>
      <c r="ICS204" s="2"/>
      <c r="ICU204" s="2"/>
      <c r="ICW204" s="2"/>
      <c r="ICY204" s="2"/>
      <c r="IDA204" s="2"/>
      <c r="IDC204" s="2"/>
      <c r="IDE204" s="2"/>
      <c r="IDG204" s="2"/>
      <c r="IDI204" s="2"/>
      <c r="IDK204" s="2"/>
      <c r="IDM204" s="2"/>
      <c r="IDO204" s="2"/>
      <c r="IDQ204" s="2"/>
      <c r="IDS204" s="2"/>
      <c r="IDU204" s="2"/>
      <c r="IDW204" s="2"/>
      <c r="IDY204" s="2"/>
      <c r="IEA204" s="2"/>
      <c r="IEC204" s="2"/>
      <c r="IEE204" s="2"/>
      <c r="IEG204" s="2"/>
      <c r="IEI204" s="2"/>
      <c r="IEK204" s="2"/>
      <c r="IEM204" s="2"/>
      <c r="IEO204" s="2"/>
      <c r="IEQ204" s="2"/>
      <c r="IES204" s="2"/>
      <c r="IEU204" s="2"/>
      <c r="IEW204" s="2"/>
      <c r="IEY204" s="2"/>
      <c r="IFA204" s="2"/>
      <c r="IFC204" s="2"/>
      <c r="IFE204" s="2"/>
      <c r="IFG204" s="2"/>
      <c r="IFI204" s="2"/>
      <c r="IFK204" s="2"/>
      <c r="IFM204" s="2"/>
      <c r="IFO204" s="2"/>
      <c r="IFQ204" s="2"/>
      <c r="IFS204" s="2"/>
      <c r="IFU204" s="2"/>
      <c r="IFW204" s="2"/>
      <c r="IFY204" s="2"/>
      <c r="IGA204" s="2"/>
      <c r="IGC204" s="2"/>
      <c r="IGE204" s="2"/>
      <c r="IGG204" s="2"/>
      <c r="IGI204" s="2"/>
      <c r="IGK204" s="2"/>
      <c r="IGM204" s="2"/>
      <c r="IGO204" s="2"/>
      <c r="IGQ204" s="2"/>
      <c r="IGS204" s="2"/>
      <c r="IGU204" s="2"/>
      <c r="IGW204" s="2"/>
      <c r="IGY204" s="2"/>
      <c r="IHA204" s="2"/>
      <c r="IHC204" s="2"/>
      <c r="IHE204" s="2"/>
      <c r="IHG204" s="2"/>
      <c r="IHI204" s="2"/>
      <c r="IHK204" s="2"/>
      <c r="IHM204" s="2"/>
      <c r="IHO204" s="2"/>
      <c r="IHQ204" s="2"/>
      <c r="IHS204" s="2"/>
      <c r="IHU204" s="2"/>
      <c r="IHW204" s="2"/>
      <c r="IHY204" s="2"/>
      <c r="IIA204" s="2"/>
      <c r="IIC204" s="2"/>
      <c r="IIE204" s="2"/>
      <c r="IIG204" s="2"/>
      <c r="III204" s="2"/>
      <c r="IIK204" s="2"/>
      <c r="IIM204" s="2"/>
      <c r="IIO204" s="2"/>
      <c r="IIQ204" s="2"/>
      <c r="IIS204" s="2"/>
      <c r="IIU204" s="2"/>
      <c r="IIW204" s="2"/>
      <c r="IIY204" s="2"/>
      <c r="IJA204" s="2"/>
      <c r="IJC204" s="2"/>
      <c r="IJE204" s="2"/>
      <c r="IJG204" s="2"/>
      <c r="IJI204" s="2"/>
      <c r="IJK204" s="2"/>
      <c r="IJM204" s="2"/>
      <c r="IJO204" s="2"/>
      <c r="IJQ204" s="2"/>
      <c r="IJS204" s="2"/>
      <c r="IJU204" s="2"/>
      <c r="IJW204" s="2"/>
      <c r="IJY204" s="2"/>
      <c r="IKA204" s="2"/>
      <c r="IKC204" s="2"/>
      <c r="IKE204" s="2"/>
      <c r="IKG204" s="2"/>
      <c r="IKI204" s="2"/>
      <c r="IKK204" s="2"/>
      <c r="IKM204" s="2"/>
      <c r="IKO204" s="2"/>
      <c r="IKQ204" s="2"/>
      <c r="IKS204" s="2"/>
      <c r="IKU204" s="2"/>
      <c r="IKW204" s="2"/>
      <c r="IKY204" s="2"/>
      <c r="ILA204" s="2"/>
      <c r="ILC204" s="2"/>
      <c r="ILE204" s="2"/>
      <c r="ILG204" s="2"/>
      <c r="ILI204" s="2"/>
      <c r="ILK204" s="2"/>
      <c r="ILM204" s="2"/>
      <c r="ILO204" s="2"/>
      <c r="ILQ204" s="2"/>
      <c r="ILS204" s="2"/>
      <c r="ILU204" s="2"/>
      <c r="ILW204" s="2"/>
      <c r="ILY204" s="2"/>
      <c r="IMA204" s="2"/>
      <c r="IMC204" s="2"/>
      <c r="IME204" s="2"/>
      <c r="IMG204" s="2"/>
      <c r="IMI204" s="2"/>
      <c r="IMK204" s="2"/>
      <c r="IMM204" s="2"/>
      <c r="IMO204" s="2"/>
      <c r="IMQ204" s="2"/>
      <c r="IMS204" s="2"/>
      <c r="IMU204" s="2"/>
      <c r="IMW204" s="2"/>
      <c r="IMY204" s="2"/>
      <c r="INA204" s="2"/>
      <c r="INC204" s="2"/>
      <c r="INE204" s="2"/>
      <c r="ING204" s="2"/>
      <c r="INI204" s="2"/>
      <c r="INK204" s="2"/>
      <c r="INM204" s="2"/>
      <c r="INO204" s="2"/>
      <c r="INQ204" s="2"/>
      <c r="INS204" s="2"/>
      <c r="INU204" s="2"/>
      <c r="INW204" s="2"/>
      <c r="INY204" s="2"/>
      <c r="IOA204" s="2"/>
      <c r="IOC204" s="2"/>
      <c r="IOE204" s="2"/>
      <c r="IOG204" s="2"/>
      <c r="IOI204" s="2"/>
      <c r="IOK204" s="2"/>
      <c r="IOM204" s="2"/>
      <c r="IOO204" s="2"/>
      <c r="IOQ204" s="2"/>
      <c r="IOS204" s="2"/>
      <c r="IOU204" s="2"/>
      <c r="IOW204" s="2"/>
      <c r="IOY204" s="2"/>
      <c r="IPA204" s="2"/>
      <c r="IPC204" s="2"/>
      <c r="IPE204" s="2"/>
      <c r="IPG204" s="2"/>
      <c r="IPI204" s="2"/>
      <c r="IPK204" s="2"/>
      <c r="IPM204" s="2"/>
      <c r="IPO204" s="2"/>
      <c r="IPQ204" s="2"/>
      <c r="IPS204" s="2"/>
      <c r="IPU204" s="2"/>
      <c r="IPW204" s="2"/>
      <c r="IPY204" s="2"/>
      <c r="IQA204" s="2"/>
      <c r="IQC204" s="2"/>
      <c r="IQE204" s="2"/>
      <c r="IQG204" s="2"/>
      <c r="IQI204" s="2"/>
      <c r="IQK204" s="2"/>
      <c r="IQM204" s="2"/>
      <c r="IQO204" s="2"/>
      <c r="IQQ204" s="2"/>
      <c r="IQS204" s="2"/>
      <c r="IQU204" s="2"/>
      <c r="IQW204" s="2"/>
      <c r="IQY204" s="2"/>
      <c r="IRA204" s="2"/>
      <c r="IRC204" s="2"/>
      <c r="IRE204" s="2"/>
      <c r="IRG204" s="2"/>
      <c r="IRI204" s="2"/>
      <c r="IRK204" s="2"/>
      <c r="IRM204" s="2"/>
      <c r="IRO204" s="2"/>
      <c r="IRQ204" s="2"/>
      <c r="IRS204" s="2"/>
      <c r="IRU204" s="2"/>
      <c r="IRW204" s="2"/>
      <c r="IRY204" s="2"/>
      <c r="ISA204" s="2"/>
      <c r="ISC204" s="2"/>
      <c r="ISE204" s="2"/>
      <c r="ISG204" s="2"/>
      <c r="ISI204" s="2"/>
      <c r="ISK204" s="2"/>
      <c r="ISM204" s="2"/>
      <c r="ISO204" s="2"/>
      <c r="ISQ204" s="2"/>
      <c r="ISS204" s="2"/>
      <c r="ISU204" s="2"/>
      <c r="ISW204" s="2"/>
      <c r="ISY204" s="2"/>
      <c r="ITA204" s="2"/>
      <c r="ITC204" s="2"/>
      <c r="ITE204" s="2"/>
      <c r="ITG204" s="2"/>
      <c r="ITI204" s="2"/>
      <c r="ITK204" s="2"/>
      <c r="ITM204" s="2"/>
      <c r="ITO204" s="2"/>
      <c r="ITQ204" s="2"/>
      <c r="ITS204" s="2"/>
      <c r="ITU204" s="2"/>
      <c r="ITW204" s="2"/>
      <c r="ITY204" s="2"/>
      <c r="IUA204" s="2"/>
      <c r="IUC204" s="2"/>
      <c r="IUE204" s="2"/>
      <c r="IUG204" s="2"/>
      <c r="IUI204" s="2"/>
      <c r="IUK204" s="2"/>
      <c r="IUM204" s="2"/>
      <c r="IUO204" s="2"/>
      <c r="IUQ204" s="2"/>
      <c r="IUS204" s="2"/>
      <c r="IUU204" s="2"/>
      <c r="IUW204" s="2"/>
      <c r="IUY204" s="2"/>
      <c r="IVA204" s="2"/>
      <c r="IVC204" s="2"/>
      <c r="IVE204" s="2"/>
      <c r="IVG204" s="2"/>
      <c r="IVI204" s="2"/>
      <c r="IVK204" s="2"/>
      <c r="IVM204" s="2"/>
      <c r="IVO204" s="2"/>
      <c r="IVQ204" s="2"/>
      <c r="IVS204" s="2"/>
      <c r="IVU204" s="2"/>
      <c r="IVW204" s="2"/>
      <c r="IVY204" s="2"/>
      <c r="IWA204" s="2"/>
      <c r="IWC204" s="2"/>
      <c r="IWE204" s="2"/>
      <c r="IWG204" s="2"/>
      <c r="IWI204" s="2"/>
      <c r="IWK204" s="2"/>
      <c r="IWM204" s="2"/>
      <c r="IWO204" s="2"/>
      <c r="IWQ204" s="2"/>
      <c r="IWS204" s="2"/>
      <c r="IWU204" s="2"/>
      <c r="IWW204" s="2"/>
      <c r="IWY204" s="2"/>
      <c r="IXA204" s="2"/>
      <c r="IXC204" s="2"/>
      <c r="IXE204" s="2"/>
      <c r="IXG204" s="2"/>
      <c r="IXI204" s="2"/>
      <c r="IXK204" s="2"/>
      <c r="IXM204" s="2"/>
      <c r="IXO204" s="2"/>
      <c r="IXQ204" s="2"/>
      <c r="IXS204" s="2"/>
      <c r="IXU204" s="2"/>
      <c r="IXW204" s="2"/>
      <c r="IXY204" s="2"/>
      <c r="IYA204" s="2"/>
      <c r="IYC204" s="2"/>
      <c r="IYE204" s="2"/>
      <c r="IYG204" s="2"/>
      <c r="IYI204" s="2"/>
      <c r="IYK204" s="2"/>
      <c r="IYM204" s="2"/>
      <c r="IYO204" s="2"/>
      <c r="IYQ204" s="2"/>
      <c r="IYS204" s="2"/>
      <c r="IYU204" s="2"/>
      <c r="IYW204" s="2"/>
      <c r="IYY204" s="2"/>
      <c r="IZA204" s="2"/>
      <c r="IZC204" s="2"/>
      <c r="IZE204" s="2"/>
      <c r="IZG204" s="2"/>
      <c r="IZI204" s="2"/>
      <c r="IZK204" s="2"/>
      <c r="IZM204" s="2"/>
      <c r="IZO204" s="2"/>
      <c r="IZQ204" s="2"/>
      <c r="IZS204" s="2"/>
      <c r="IZU204" s="2"/>
      <c r="IZW204" s="2"/>
      <c r="IZY204" s="2"/>
      <c r="JAA204" s="2"/>
      <c r="JAC204" s="2"/>
      <c r="JAE204" s="2"/>
      <c r="JAG204" s="2"/>
      <c r="JAI204" s="2"/>
      <c r="JAK204" s="2"/>
      <c r="JAM204" s="2"/>
      <c r="JAO204" s="2"/>
      <c r="JAQ204" s="2"/>
      <c r="JAS204" s="2"/>
      <c r="JAU204" s="2"/>
      <c r="JAW204" s="2"/>
      <c r="JAY204" s="2"/>
      <c r="JBA204" s="2"/>
      <c r="JBC204" s="2"/>
      <c r="JBE204" s="2"/>
      <c r="JBG204" s="2"/>
      <c r="JBI204" s="2"/>
      <c r="JBK204" s="2"/>
      <c r="JBM204" s="2"/>
      <c r="JBO204" s="2"/>
      <c r="JBQ204" s="2"/>
      <c r="JBS204" s="2"/>
      <c r="JBU204" s="2"/>
      <c r="JBW204" s="2"/>
      <c r="JBY204" s="2"/>
      <c r="JCA204" s="2"/>
      <c r="JCC204" s="2"/>
      <c r="JCE204" s="2"/>
      <c r="JCG204" s="2"/>
      <c r="JCI204" s="2"/>
      <c r="JCK204" s="2"/>
      <c r="JCM204" s="2"/>
      <c r="JCO204" s="2"/>
      <c r="JCQ204" s="2"/>
      <c r="JCS204" s="2"/>
      <c r="JCU204" s="2"/>
      <c r="JCW204" s="2"/>
      <c r="JCY204" s="2"/>
      <c r="JDA204" s="2"/>
      <c r="JDC204" s="2"/>
      <c r="JDE204" s="2"/>
      <c r="JDG204" s="2"/>
      <c r="JDI204" s="2"/>
      <c r="JDK204" s="2"/>
      <c r="JDM204" s="2"/>
      <c r="JDO204" s="2"/>
      <c r="JDQ204" s="2"/>
      <c r="JDS204" s="2"/>
      <c r="JDU204" s="2"/>
      <c r="JDW204" s="2"/>
      <c r="JDY204" s="2"/>
      <c r="JEA204" s="2"/>
      <c r="JEC204" s="2"/>
      <c r="JEE204" s="2"/>
      <c r="JEG204" s="2"/>
      <c r="JEI204" s="2"/>
      <c r="JEK204" s="2"/>
      <c r="JEM204" s="2"/>
      <c r="JEO204" s="2"/>
      <c r="JEQ204" s="2"/>
      <c r="JES204" s="2"/>
      <c r="JEU204" s="2"/>
      <c r="JEW204" s="2"/>
      <c r="JEY204" s="2"/>
      <c r="JFA204" s="2"/>
      <c r="JFC204" s="2"/>
      <c r="JFE204" s="2"/>
      <c r="JFG204" s="2"/>
      <c r="JFI204" s="2"/>
      <c r="JFK204" s="2"/>
      <c r="JFM204" s="2"/>
      <c r="JFO204" s="2"/>
      <c r="JFQ204" s="2"/>
      <c r="JFS204" s="2"/>
      <c r="JFU204" s="2"/>
      <c r="JFW204" s="2"/>
      <c r="JFY204" s="2"/>
      <c r="JGA204" s="2"/>
      <c r="JGC204" s="2"/>
      <c r="JGE204" s="2"/>
      <c r="JGG204" s="2"/>
      <c r="JGI204" s="2"/>
      <c r="JGK204" s="2"/>
      <c r="JGM204" s="2"/>
      <c r="JGO204" s="2"/>
      <c r="JGQ204" s="2"/>
      <c r="JGS204" s="2"/>
      <c r="JGU204" s="2"/>
      <c r="JGW204" s="2"/>
      <c r="JGY204" s="2"/>
      <c r="JHA204" s="2"/>
      <c r="JHC204" s="2"/>
      <c r="JHE204" s="2"/>
      <c r="JHG204" s="2"/>
      <c r="JHI204" s="2"/>
      <c r="JHK204" s="2"/>
      <c r="JHM204" s="2"/>
      <c r="JHO204" s="2"/>
      <c r="JHQ204" s="2"/>
      <c r="JHS204" s="2"/>
      <c r="JHU204" s="2"/>
      <c r="JHW204" s="2"/>
      <c r="JHY204" s="2"/>
      <c r="JIA204" s="2"/>
      <c r="JIC204" s="2"/>
      <c r="JIE204" s="2"/>
      <c r="JIG204" s="2"/>
      <c r="JII204" s="2"/>
      <c r="JIK204" s="2"/>
      <c r="JIM204" s="2"/>
      <c r="JIO204" s="2"/>
      <c r="JIQ204" s="2"/>
      <c r="JIS204" s="2"/>
      <c r="JIU204" s="2"/>
      <c r="JIW204" s="2"/>
      <c r="JIY204" s="2"/>
      <c r="JJA204" s="2"/>
      <c r="JJC204" s="2"/>
      <c r="JJE204" s="2"/>
      <c r="JJG204" s="2"/>
      <c r="JJI204" s="2"/>
      <c r="JJK204" s="2"/>
      <c r="JJM204" s="2"/>
      <c r="JJO204" s="2"/>
      <c r="JJQ204" s="2"/>
      <c r="JJS204" s="2"/>
      <c r="JJU204" s="2"/>
      <c r="JJW204" s="2"/>
      <c r="JJY204" s="2"/>
      <c r="JKA204" s="2"/>
      <c r="JKC204" s="2"/>
      <c r="JKE204" s="2"/>
      <c r="JKG204" s="2"/>
      <c r="JKI204" s="2"/>
      <c r="JKK204" s="2"/>
      <c r="JKM204" s="2"/>
      <c r="JKO204" s="2"/>
      <c r="JKQ204" s="2"/>
      <c r="JKS204" s="2"/>
      <c r="JKU204" s="2"/>
      <c r="JKW204" s="2"/>
      <c r="JKY204" s="2"/>
      <c r="JLA204" s="2"/>
      <c r="JLC204" s="2"/>
      <c r="JLE204" s="2"/>
      <c r="JLG204" s="2"/>
      <c r="JLI204" s="2"/>
      <c r="JLK204" s="2"/>
      <c r="JLM204" s="2"/>
      <c r="JLO204" s="2"/>
      <c r="JLQ204" s="2"/>
      <c r="JLS204" s="2"/>
      <c r="JLU204" s="2"/>
      <c r="JLW204" s="2"/>
      <c r="JLY204" s="2"/>
      <c r="JMA204" s="2"/>
      <c r="JMC204" s="2"/>
      <c r="JME204" s="2"/>
      <c r="JMG204" s="2"/>
      <c r="JMI204" s="2"/>
      <c r="JMK204" s="2"/>
      <c r="JMM204" s="2"/>
      <c r="JMO204" s="2"/>
      <c r="JMQ204" s="2"/>
      <c r="JMS204" s="2"/>
      <c r="JMU204" s="2"/>
      <c r="JMW204" s="2"/>
      <c r="JMY204" s="2"/>
      <c r="JNA204" s="2"/>
      <c r="JNC204" s="2"/>
      <c r="JNE204" s="2"/>
      <c r="JNG204" s="2"/>
      <c r="JNI204" s="2"/>
      <c r="JNK204" s="2"/>
      <c r="JNM204" s="2"/>
      <c r="JNO204" s="2"/>
      <c r="JNQ204" s="2"/>
      <c r="JNS204" s="2"/>
      <c r="JNU204" s="2"/>
      <c r="JNW204" s="2"/>
      <c r="JNY204" s="2"/>
      <c r="JOA204" s="2"/>
      <c r="JOC204" s="2"/>
      <c r="JOE204" s="2"/>
      <c r="JOG204" s="2"/>
      <c r="JOI204" s="2"/>
      <c r="JOK204" s="2"/>
      <c r="JOM204" s="2"/>
      <c r="JOO204" s="2"/>
      <c r="JOQ204" s="2"/>
      <c r="JOS204" s="2"/>
      <c r="JOU204" s="2"/>
      <c r="JOW204" s="2"/>
      <c r="JOY204" s="2"/>
      <c r="JPA204" s="2"/>
      <c r="JPC204" s="2"/>
      <c r="JPE204" s="2"/>
      <c r="JPG204" s="2"/>
      <c r="JPI204" s="2"/>
      <c r="JPK204" s="2"/>
      <c r="JPM204" s="2"/>
      <c r="JPO204" s="2"/>
      <c r="JPQ204" s="2"/>
      <c r="JPS204" s="2"/>
      <c r="JPU204" s="2"/>
      <c r="JPW204" s="2"/>
      <c r="JPY204" s="2"/>
      <c r="JQA204" s="2"/>
      <c r="JQC204" s="2"/>
      <c r="JQE204" s="2"/>
      <c r="JQG204" s="2"/>
      <c r="JQI204" s="2"/>
      <c r="JQK204" s="2"/>
      <c r="JQM204" s="2"/>
      <c r="JQO204" s="2"/>
      <c r="JQQ204" s="2"/>
      <c r="JQS204" s="2"/>
      <c r="JQU204" s="2"/>
      <c r="JQW204" s="2"/>
      <c r="JQY204" s="2"/>
      <c r="JRA204" s="2"/>
      <c r="JRC204" s="2"/>
      <c r="JRE204" s="2"/>
      <c r="JRG204" s="2"/>
      <c r="JRI204" s="2"/>
      <c r="JRK204" s="2"/>
      <c r="JRM204" s="2"/>
      <c r="JRO204" s="2"/>
      <c r="JRQ204" s="2"/>
      <c r="JRS204" s="2"/>
      <c r="JRU204" s="2"/>
      <c r="JRW204" s="2"/>
      <c r="JRY204" s="2"/>
      <c r="JSA204" s="2"/>
      <c r="JSC204" s="2"/>
      <c r="JSE204" s="2"/>
      <c r="JSG204" s="2"/>
      <c r="JSI204" s="2"/>
      <c r="JSK204" s="2"/>
      <c r="JSM204" s="2"/>
      <c r="JSO204" s="2"/>
      <c r="JSQ204" s="2"/>
      <c r="JSS204" s="2"/>
      <c r="JSU204" s="2"/>
      <c r="JSW204" s="2"/>
      <c r="JSY204" s="2"/>
      <c r="JTA204" s="2"/>
      <c r="JTC204" s="2"/>
      <c r="JTE204" s="2"/>
      <c r="JTG204" s="2"/>
      <c r="JTI204" s="2"/>
      <c r="JTK204" s="2"/>
      <c r="JTM204" s="2"/>
      <c r="JTO204" s="2"/>
      <c r="JTQ204" s="2"/>
      <c r="JTS204" s="2"/>
      <c r="JTU204" s="2"/>
      <c r="JTW204" s="2"/>
      <c r="JTY204" s="2"/>
      <c r="JUA204" s="2"/>
      <c r="JUC204" s="2"/>
      <c r="JUE204" s="2"/>
      <c r="JUG204" s="2"/>
      <c r="JUI204" s="2"/>
      <c r="JUK204" s="2"/>
      <c r="JUM204" s="2"/>
      <c r="JUO204" s="2"/>
      <c r="JUQ204" s="2"/>
      <c r="JUS204" s="2"/>
      <c r="JUU204" s="2"/>
      <c r="JUW204" s="2"/>
      <c r="JUY204" s="2"/>
      <c r="JVA204" s="2"/>
      <c r="JVC204" s="2"/>
      <c r="JVE204" s="2"/>
      <c r="JVG204" s="2"/>
      <c r="JVI204" s="2"/>
      <c r="JVK204" s="2"/>
      <c r="JVM204" s="2"/>
      <c r="JVO204" s="2"/>
      <c r="JVQ204" s="2"/>
      <c r="JVS204" s="2"/>
      <c r="JVU204" s="2"/>
      <c r="JVW204" s="2"/>
      <c r="JVY204" s="2"/>
      <c r="JWA204" s="2"/>
      <c r="JWC204" s="2"/>
      <c r="JWE204" s="2"/>
      <c r="JWG204" s="2"/>
      <c r="JWI204" s="2"/>
      <c r="JWK204" s="2"/>
      <c r="JWM204" s="2"/>
      <c r="JWO204" s="2"/>
      <c r="JWQ204" s="2"/>
      <c r="JWS204" s="2"/>
      <c r="JWU204" s="2"/>
      <c r="JWW204" s="2"/>
      <c r="JWY204" s="2"/>
      <c r="JXA204" s="2"/>
      <c r="JXC204" s="2"/>
      <c r="JXE204" s="2"/>
      <c r="JXG204" s="2"/>
      <c r="JXI204" s="2"/>
      <c r="JXK204" s="2"/>
      <c r="JXM204" s="2"/>
      <c r="JXO204" s="2"/>
      <c r="JXQ204" s="2"/>
      <c r="JXS204" s="2"/>
      <c r="JXU204" s="2"/>
      <c r="JXW204" s="2"/>
      <c r="JXY204" s="2"/>
      <c r="JYA204" s="2"/>
      <c r="JYC204" s="2"/>
      <c r="JYE204" s="2"/>
      <c r="JYG204" s="2"/>
      <c r="JYI204" s="2"/>
      <c r="JYK204" s="2"/>
      <c r="JYM204" s="2"/>
      <c r="JYO204" s="2"/>
      <c r="JYQ204" s="2"/>
      <c r="JYS204" s="2"/>
      <c r="JYU204" s="2"/>
      <c r="JYW204" s="2"/>
      <c r="JYY204" s="2"/>
      <c r="JZA204" s="2"/>
      <c r="JZC204" s="2"/>
      <c r="JZE204" s="2"/>
      <c r="JZG204" s="2"/>
      <c r="JZI204" s="2"/>
      <c r="JZK204" s="2"/>
      <c r="JZM204" s="2"/>
      <c r="JZO204" s="2"/>
      <c r="JZQ204" s="2"/>
      <c r="JZS204" s="2"/>
      <c r="JZU204" s="2"/>
      <c r="JZW204" s="2"/>
      <c r="JZY204" s="2"/>
      <c r="KAA204" s="2"/>
      <c r="KAC204" s="2"/>
      <c r="KAE204" s="2"/>
      <c r="KAG204" s="2"/>
      <c r="KAI204" s="2"/>
      <c r="KAK204" s="2"/>
      <c r="KAM204" s="2"/>
      <c r="KAO204" s="2"/>
      <c r="KAQ204" s="2"/>
      <c r="KAS204" s="2"/>
      <c r="KAU204" s="2"/>
      <c r="KAW204" s="2"/>
      <c r="KAY204" s="2"/>
      <c r="KBA204" s="2"/>
      <c r="KBC204" s="2"/>
      <c r="KBE204" s="2"/>
      <c r="KBG204" s="2"/>
      <c r="KBI204" s="2"/>
      <c r="KBK204" s="2"/>
      <c r="KBM204" s="2"/>
      <c r="KBO204" s="2"/>
      <c r="KBQ204" s="2"/>
      <c r="KBS204" s="2"/>
      <c r="KBU204" s="2"/>
      <c r="KBW204" s="2"/>
      <c r="KBY204" s="2"/>
      <c r="KCA204" s="2"/>
      <c r="KCC204" s="2"/>
      <c r="KCE204" s="2"/>
      <c r="KCG204" s="2"/>
      <c r="KCI204" s="2"/>
      <c r="KCK204" s="2"/>
      <c r="KCM204" s="2"/>
      <c r="KCO204" s="2"/>
      <c r="KCQ204" s="2"/>
      <c r="KCS204" s="2"/>
      <c r="KCU204" s="2"/>
      <c r="KCW204" s="2"/>
      <c r="KCY204" s="2"/>
      <c r="KDA204" s="2"/>
      <c r="KDC204" s="2"/>
      <c r="KDE204" s="2"/>
      <c r="KDG204" s="2"/>
      <c r="KDI204" s="2"/>
      <c r="KDK204" s="2"/>
      <c r="KDM204" s="2"/>
      <c r="KDO204" s="2"/>
      <c r="KDQ204" s="2"/>
      <c r="KDS204" s="2"/>
      <c r="KDU204" s="2"/>
      <c r="KDW204" s="2"/>
      <c r="KDY204" s="2"/>
      <c r="KEA204" s="2"/>
      <c r="KEC204" s="2"/>
      <c r="KEE204" s="2"/>
      <c r="KEG204" s="2"/>
      <c r="KEI204" s="2"/>
      <c r="KEK204" s="2"/>
      <c r="KEM204" s="2"/>
      <c r="KEO204" s="2"/>
      <c r="KEQ204" s="2"/>
      <c r="KES204" s="2"/>
      <c r="KEU204" s="2"/>
      <c r="KEW204" s="2"/>
      <c r="KEY204" s="2"/>
      <c r="KFA204" s="2"/>
      <c r="KFC204" s="2"/>
      <c r="KFE204" s="2"/>
      <c r="KFG204" s="2"/>
      <c r="KFI204" s="2"/>
      <c r="KFK204" s="2"/>
      <c r="KFM204" s="2"/>
      <c r="KFO204" s="2"/>
      <c r="KFQ204" s="2"/>
      <c r="KFS204" s="2"/>
      <c r="KFU204" s="2"/>
      <c r="KFW204" s="2"/>
      <c r="KFY204" s="2"/>
      <c r="KGA204" s="2"/>
      <c r="KGC204" s="2"/>
      <c r="KGE204" s="2"/>
      <c r="KGG204" s="2"/>
      <c r="KGI204" s="2"/>
      <c r="KGK204" s="2"/>
      <c r="KGM204" s="2"/>
      <c r="KGO204" s="2"/>
      <c r="KGQ204" s="2"/>
      <c r="KGS204" s="2"/>
      <c r="KGU204" s="2"/>
      <c r="KGW204" s="2"/>
      <c r="KGY204" s="2"/>
      <c r="KHA204" s="2"/>
      <c r="KHC204" s="2"/>
      <c r="KHE204" s="2"/>
      <c r="KHG204" s="2"/>
      <c r="KHI204" s="2"/>
      <c r="KHK204" s="2"/>
      <c r="KHM204" s="2"/>
      <c r="KHO204" s="2"/>
      <c r="KHQ204" s="2"/>
      <c r="KHS204" s="2"/>
      <c r="KHU204" s="2"/>
      <c r="KHW204" s="2"/>
      <c r="KHY204" s="2"/>
      <c r="KIA204" s="2"/>
      <c r="KIC204" s="2"/>
      <c r="KIE204" s="2"/>
      <c r="KIG204" s="2"/>
      <c r="KII204" s="2"/>
      <c r="KIK204" s="2"/>
      <c r="KIM204" s="2"/>
      <c r="KIO204" s="2"/>
      <c r="KIQ204" s="2"/>
      <c r="KIS204" s="2"/>
      <c r="KIU204" s="2"/>
      <c r="KIW204" s="2"/>
      <c r="KIY204" s="2"/>
      <c r="KJA204" s="2"/>
      <c r="KJC204" s="2"/>
      <c r="KJE204" s="2"/>
      <c r="KJG204" s="2"/>
      <c r="KJI204" s="2"/>
      <c r="KJK204" s="2"/>
      <c r="KJM204" s="2"/>
      <c r="KJO204" s="2"/>
      <c r="KJQ204" s="2"/>
      <c r="KJS204" s="2"/>
      <c r="KJU204" s="2"/>
      <c r="KJW204" s="2"/>
      <c r="KJY204" s="2"/>
      <c r="KKA204" s="2"/>
      <c r="KKC204" s="2"/>
      <c r="KKE204" s="2"/>
      <c r="KKG204" s="2"/>
      <c r="KKI204" s="2"/>
      <c r="KKK204" s="2"/>
      <c r="KKM204" s="2"/>
      <c r="KKO204" s="2"/>
      <c r="KKQ204" s="2"/>
      <c r="KKS204" s="2"/>
      <c r="KKU204" s="2"/>
      <c r="KKW204" s="2"/>
      <c r="KKY204" s="2"/>
      <c r="KLA204" s="2"/>
      <c r="KLC204" s="2"/>
      <c r="KLE204" s="2"/>
      <c r="KLG204" s="2"/>
      <c r="KLI204" s="2"/>
      <c r="KLK204" s="2"/>
      <c r="KLM204" s="2"/>
      <c r="KLO204" s="2"/>
      <c r="KLQ204" s="2"/>
      <c r="KLS204" s="2"/>
      <c r="KLU204" s="2"/>
      <c r="KLW204" s="2"/>
      <c r="KLY204" s="2"/>
      <c r="KMA204" s="2"/>
      <c r="KMC204" s="2"/>
      <c r="KME204" s="2"/>
      <c r="KMG204" s="2"/>
      <c r="KMI204" s="2"/>
      <c r="KMK204" s="2"/>
      <c r="KMM204" s="2"/>
      <c r="KMO204" s="2"/>
      <c r="KMQ204" s="2"/>
      <c r="KMS204" s="2"/>
      <c r="KMU204" s="2"/>
      <c r="KMW204" s="2"/>
      <c r="KMY204" s="2"/>
      <c r="KNA204" s="2"/>
      <c r="KNC204" s="2"/>
      <c r="KNE204" s="2"/>
      <c r="KNG204" s="2"/>
      <c r="KNI204" s="2"/>
      <c r="KNK204" s="2"/>
      <c r="KNM204" s="2"/>
      <c r="KNO204" s="2"/>
      <c r="KNQ204" s="2"/>
      <c r="KNS204" s="2"/>
      <c r="KNU204" s="2"/>
      <c r="KNW204" s="2"/>
      <c r="KNY204" s="2"/>
      <c r="KOA204" s="2"/>
      <c r="KOC204" s="2"/>
      <c r="KOE204" s="2"/>
      <c r="KOG204" s="2"/>
      <c r="KOI204" s="2"/>
      <c r="KOK204" s="2"/>
      <c r="KOM204" s="2"/>
      <c r="KOO204" s="2"/>
      <c r="KOQ204" s="2"/>
      <c r="KOS204" s="2"/>
      <c r="KOU204" s="2"/>
      <c r="KOW204" s="2"/>
      <c r="KOY204" s="2"/>
      <c r="KPA204" s="2"/>
      <c r="KPC204" s="2"/>
      <c r="KPE204" s="2"/>
      <c r="KPG204" s="2"/>
      <c r="KPI204" s="2"/>
      <c r="KPK204" s="2"/>
      <c r="KPM204" s="2"/>
      <c r="KPO204" s="2"/>
      <c r="KPQ204" s="2"/>
      <c r="KPS204" s="2"/>
      <c r="KPU204" s="2"/>
      <c r="KPW204" s="2"/>
      <c r="KPY204" s="2"/>
      <c r="KQA204" s="2"/>
      <c r="KQC204" s="2"/>
      <c r="KQE204" s="2"/>
      <c r="KQG204" s="2"/>
      <c r="KQI204" s="2"/>
      <c r="KQK204" s="2"/>
      <c r="KQM204" s="2"/>
      <c r="KQO204" s="2"/>
      <c r="KQQ204" s="2"/>
      <c r="KQS204" s="2"/>
      <c r="KQU204" s="2"/>
      <c r="KQW204" s="2"/>
      <c r="KQY204" s="2"/>
      <c r="KRA204" s="2"/>
      <c r="KRC204" s="2"/>
      <c r="KRE204" s="2"/>
      <c r="KRG204" s="2"/>
      <c r="KRI204" s="2"/>
      <c r="KRK204" s="2"/>
      <c r="KRM204" s="2"/>
      <c r="KRO204" s="2"/>
      <c r="KRQ204" s="2"/>
      <c r="KRS204" s="2"/>
      <c r="KRU204" s="2"/>
      <c r="KRW204" s="2"/>
      <c r="KRY204" s="2"/>
      <c r="KSA204" s="2"/>
      <c r="KSC204" s="2"/>
      <c r="KSE204" s="2"/>
      <c r="KSG204" s="2"/>
      <c r="KSI204" s="2"/>
      <c r="KSK204" s="2"/>
      <c r="KSM204" s="2"/>
      <c r="KSO204" s="2"/>
      <c r="KSQ204" s="2"/>
      <c r="KSS204" s="2"/>
      <c r="KSU204" s="2"/>
      <c r="KSW204" s="2"/>
      <c r="KSY204" s="2"/>
      <c r="KTA204" s="2"/>
      <c r="KTC204" s="2"/>
      <c r="KTE204" s="2"/>
      <c r="KTG204" s="2"/>
      <c r="KTI204" s="2"/>
      <c r="KTK204" s="2"/>
      <c r="KTM204" s="2"/>
      <c r="KTO204" s="2"/>
      <c r="KTQ204" s="2"/>
      <c r="KTS204" s="2"/>
      <c r="KTU204" s="2"/>
      <c r="KTW204" s="2"/>
      <c r="KTY204" s="2"/>
      <c r="KUA204" s="2"/>
      <c r="KUC204" s="2"/>
      <c r="KUE204" s="2"/>
      <c r="KUG204" s="2"/>
      <c r="KUI204" s="2"/>
      <c r="KUK204" s="2"/>
      <c r="KUM204" s="2"/>
      <c r="KUO204" s="2"/>
      <c r="KUQ204" s="2"/>
      <c r="KUS204" s="2"/>
      <c r="KUU204" s="2"/>
      <c r="KUW204" s="2"/>
      <c r="KUY204" s="2"/>
      <c r="KVA204" s="2"/>
      <c r="KVC204" s="2"/>
      <c r="KVE204" s="2"/>
      <c r="KVG204" s="2"/>
      <c r="KVI204" s="2"/>
      <c r="KVK204" s="2"/>
      <c r="KVM204" s="2"/>
      <c r="KVO204" s="2"/>
      <c r="KVQ204" s="2"/>
      <c r="KVS204" s="2"/>
      <c r="KVU204" s="2"/>
      <c r="KVW204" s="2"/>
      <c r="KVY204" s="2"/>
      <c r="KWA204" s="2"/>
      <c r="KWC204" s="2"/>
      <c r="KWE204" s="2"/>
      <c r="KWG204" s="2"/>
      <c r="KWI204" s="2"/>
      <c r="KWK204" s="2"/>
      <c r="KWM204" s="2"/>
      <c r="KWO204" s="2"/>
      <c r="KWQ204" s="2"/>
      <c r="KWS204" s="2"/>
      <c r="KWU204" s="2"/>
      <c r="KWW204" s="2"/>
      <c r="KWY204" s="2"/>
      <c r="KXA204" s="2"/>
      <c r="KXC204" s="2"/>
      <c r="KXE204" s="2"/>
      <c r="KXG204" s="2"/>
      <c r="KXI204" s="2"/>
      <c r="KXK204" s="2"/>
      <c r="KXM204" s="2"/>
      <c r="KXO204" s="2"/>
      <c r="KXQ204" s="2"/>
      <c r="KXS204" s="2"/>
      <c r="KXU204" s="2"/>
      <c r="KXW204" s="2"/>
      <c r="KXY204" s="2"/>
      <c r="KYA204" s="2"/>
      <c r="KYC204" s="2"/>
      <c r="KYE204" s="2"/>
      <c r="KYG204" s="2"/>
      <c r="KYI204" s="2"/>
      <c r="KYK204" s="2"/>
      <c r="KYM204" s="2"/>
      <c r="KYO204" s="2"/>
      <c r="KYQ204" s="2"/>
      <c r="KYS204" s="2"/>
      <c r="KYU204" s="2"/>
      <c r="KYW204" s="2"/>
      <c r="KYY204" s="2"/>
      <c r="KZA204" s="2"/>
      <c r="KZC204" s="2"/>
      <c r="KZE204" s="2"/>
      <c r="KZG204" s="2"/>
      <c r="KZI204" s="2"/>
      <c r="KZK204" s="2"/>
      <c r="KZM204" s="2"/>
      <c r="KZO204" s="2"/>
      <c r="KZQ204" s="2"/>
      <c r="KZS204" s="2"/>
      <c r="KZU204" s="2"/>
      <c r="KZW204" s="2"/>
      <c r="KZY204" s="2"/>
      <c r="LAA204" s="2"/>
      <c r="LAC204" s="2"/>
      <c r="LAE204" s="2"/>
      <c r="LAG204" s="2"/>
      <c r="LAI204" s="2"/>
      <c r="LAK204" s="2"/>
      <c r="LAM204" s="2"/>
      <c r="LAO204" s="2"/>
      <c r="LAQ204" s="2"/>
      <c r="LAS204" s="2"/>
      <c r="LAU204" s="2"/>
      <c r="LAW204" s="2"/>
      <c r="LAY204" s="2"/>
      <c r="LBA204" s="2"/>
      <c r="LBC204" s="2"/>
      <c r="LBE204" s="2"/>
      <c r="LBG204" s="2"/>
      <c r="LBI204" s="2"/>
      <c r="LBK204" s="2"/>
      <c r="LBM204" s="2"/>
      <c r="LBO204" s="2"/>
      <c r="LBQ204" s="2"/>
      <c r="LBS204" s="2"/>
      <c r="LBU204" s="2"/>
      <c r="LBW204" s="2"/>
      <c r="LBY204" s="2"/>
      <c r="LCA204" s="2"/>
      <c r="LCC204" s="2"/>
      <c r="LCE204" s="2"/>
      <c r="LCG204" s="2"/>
      <c r="LCI204" s="2"/>
      <c r="LCK204" s="2"/>
      <c r="LCM204" s="2"/>
      <c r="LCO204" s="2"/>
      <c r="LCQ204" s="2"/>
      <c r="LCS204" s="2"/>
      <c r="LCU204" s="2"/>
      <c r="LCW204" s="2"/>
      <c r="LCY204" s="2"/>
      <c r="LDA204" s="2"/>
      <c r="LDC204" s="2"/>
      <c r="LDE204" s="2"/>
      <c r="LDG204" s="2"/>
      <c r="LDI204" s="2"/>
      <c r="LDK204" s="2"/>
      <c r="LDM204" s="2"/>
      <c r="LDO204" s="2"/>
      <c r="LDQ204" s="2"/>
      <c r="LDS204" s="2"/>
      <c r="LDU204" s="2"/>
      <c r="LDW204" s="2"/>
      <c r="LDY204" s="2"/>
      <c r="LEA204" s="2"/>
      <c r="LEC204" s="2"/>
      <c r="LEE204" s="2"/>
      <c r="LEG204" s="2"/>
      <c r="LEI204" s="2"/>
      <c r="LEK204" s="2"/>
      <c r="LEM204" s="2"/>
      <c r="LEO204" s="2"/>
      <c r="LEQ204" s="2"/>
      <c r="LES204" s="2"/>
      <c r="LEU204" s="2"/>
      <c r="LEW204" s="2"/>
      <c r="LEY204" s="2"/>
      <c r="LFA204" s="2"/>
      <c r="LFC204" s="2"/>
      <c r="LFE204" s="2"/>
      <c r="LFG204" s="2"/>
      <c r="LFI204" s="2"/>
      <c r="LFK204" s="2"/>
      <c r="LFM204" s="2"/>
      <c r="LFO204" s="2"/>
      <c r="LFQ204" s="2"/>
      <c r="LFS204" s="2"/>
      <c r="LFU204" s="2"/>
      <c r="LFW204" s="2"/>
      <c r="LFY204" s="2"/>
      <c r="LGA204" s="2"/>
      <c r="LGC204" s="2"/>
      <c r="LGE204" s="2"/>
      <c r="LGG204" s="2"/>
      <c r="LGI204" s="2"/>
      <c r="LGK204" s="2"/>
      <c r="LGM204" s="2"/>
      <c r="LGO204" s="2"/>
      <c r="LGQ204" s="2"/>
      <c r="LGS204" s="2"/>
      <c r="LGU204" s="2"/>
      <c r="LGW204" s="2"/>
      <c r="LGY204" s="2"/>
      <c r="LHA204" s="2"/>
      <c r="LHC204" s="2"/>
      <c r="LHE204" s="2"/>
      <c r="LHG204" s="2"/>
      <c r="LHI204" s="2"/>
      <c r="LHK204" s="2"/>
      <c r="LHM204" s="2"/>
      <c r="LHO204" s="2"/>
      <c r="LHQ204" s="2"/>
      <c r="LHS204" s="2"/>
      <c r="LHU204" s="2"/>
      <c r="LHW204" s="2"/>
      <c r="LHY204" s="2"/>
      <c r="LIA204" s="2"/>
      <c r="LIC204" s="2"/>
      <c r="LIE204" s="2"/>
      <c r="LIG204" s="2"/>
      <c r="LII204" s="2"/>
      <c r="LIK204" s="2"/>
      <c r="LIM204" s="2"/>
      <c r="LIO204" s="2"/>
      <c r="LIQ204" s="2"/>
      <c r="LIS204" s="2"/>
      <c r="LIU204" s="2"/>
      <c r="LIW204" s="2"/>
      <c r="LIY204" s="2"/>
      <c r="LJA204" s="2"/>
      <c r="LJC204" s="2"/>
      <c r="LJE204" s="2"/>
      <c r="LJG204" s="2"/>
      <c r="LJI204" s="2"/>
      <c r="LJK204" s="2"/>
      <c r="LJM204" s="2"/>
      <c r="LJO204" s="2"/>
      <c r="LJQ204" s="2"/>
      <c r="LJS204" s="2"/>
      <c r="LJU204" s="2"/>
      <c r="LJW204" s="2"/>
      <c r="LJY204" s="2"/>
      <c r="LKA204" s="2"/>
      <c r="LKC204" s="2"/>
      <c r="LKE204" s="2"/>
      <c r="LKG204" s="2"/>
      <c r="LKI204" s="2"/>
      <c r="LKK204" s="2"/>
      <c r="LKM204" s="2"/>
      <c r="LKO204" s="2"/>
      <c r="LKQ204" s="2"/>
      <c r="LKS204" s="2"/>
      <c r="LKU204" s="2"/>
      <c r="LKW204" s="2"/>
      <c r="LKY204" s="2"/>
      <c r="LLA204" s="2"/>
      <c r="LLC204" s="2"/>
      <c r="LLE204" s="2"/>
      <c r="LLG204" s="2"/>
      <c r="LLI204" s="2"/>
      <c r="LLK204" s="2"/>
      <c r="LLM204" s="2"/>
      <c r="LLO204" s="2"/>
      <c r="LLQ204" s="2"/>
      <c r="LLS204" s="2"/>
      <c r="LLU204" s="2"/>
      <c r="LLW204" s="2"/>
      <c r="LLY204" s="2"/>
      <c r="LMA204" s="2"/>
      <c r="LMC204" s="2"/>
      <c r="LME204" s="2"/>
      <c r="LMG204" s="2"/>
      <c r="LMI204" s="2"/>
      <c r="LMK204" s="2"/>
      <c r="LMM204" s="2"/>
      <c r="LMO204" s="2"/>
      <c r="LMQ204" s="2"/>
      <c r="LMS204" s="2"/>
      <c r="LMU204" s="2"/>
      <c r="LMW204" s="2"/>
      <c r="LMY204" s="2"/>
      <c r="LNA204" s="2"/>
      <c r="LNC204" s="2"/>
      <c r="LNE204" s="2"/>
      <c r="LNG204" s="2"/>
      <c r="LNI204" s="2"/>
      <c r="LNK204" s="2"/>
      <c r="LNM204" s="2"/>
      <c r="LNO204" s="2"/>
      <c r="LNQ204" s="2"/>
      <c r="LNS204" s="2"/>
      <c r="LNU204" s="2"/>
      <c r="LNW204" s="2"/>
      <c r="LNY204" s="2"/>
      <c r="LOA204" s="2"/>
      <c r="LOC204" s="2"/>
      <c r="LOE204" s="2"/>
      <c r="LOG204" s="2"/>
      <c r="LOI204" s="2"/>
      <c r="LOK204" s="2"/>
      <c r="LOM204" s="2"/>
      <c r="LOO204" s="2"/>
      <c r="LOQ204" s="2"/>
      <c r="LOS204" s="2"/>
      <c r="LOU204" s="2"/>
      <c r="LOW204" s="2"/>
      <c r="LOY204" s="2"/>
      <c r="LPA204" s="2"/>
      <c r="LPC204" s="2"/>
      <c r="LPE204" s="2"/>
      <c r="LPG204" s="2"/>
      <c r="LPI204" s="2"/>
      <c r="LPK204" s="2"/>
      <c r="LPM204" s="2"/>
      <c r="LPO204" s="2"/>
      <c r="LPQ204" s="2"/>
      <c r="LPS204" s="2"/>
      <c r="LPU204" s="2"/>
      <c r="LPW204" s="2"/>
      <c r="LPY204" s="2"/>
      <c r="LQA204" s="2"/>
      <c r="LQC204" s="2"/>
      <c r="LQE204" s="2"/>
      <c r="LQG204" s="2"/>
      <c r="LQI204" s="2"/>
      <c r="LQK204" s="2"/>
      <c r="LQM204" s="2"/>
      <c r="LQO204" s="2"/>
      <c r="LQQ204" s="2"/>
      <c r="LQS204" s="2"/>
      <c r="LQU204" s="2"/>
      <c r="LQW204" s="2"/>
      <c r="LQY204" s="2"/>
      <c r="LRA204" s="2"/>
      <c r="LRC204" s="2"/>
      <c r="LRE204" s="2"/>
      <c r="LRG204" s="2"/>
      <c r="LRI204" s="2"/>
      <c r="LRK204" s="2"/>
      <c r="LRM204" s="2"/>
      <c r="LRO204" s="2"/>
      <c r="LRQ204" s="2"/>
      <c r="LRS204" s="2"/>
      <c r="LRU204" s="2"/>
      <c r="LRW204" s="2"/>
      <c r="LRY204" s="2"/>
      <c r="LSA204" s="2"/>
      <c r="LSC204" s="2"/>
      <c r="LSE204" s="2"/>
      <c r="LSG204" s="2"/>
      <c r="LSI204" s="2"/>
      <c r="LSK204" s="2"/>
      <c r="LSM204" s="2"/>
      <c r="LSO204" s="2"/>
      <c r="LSQ204" s="2"/>
      <c r="LSS204" s="2"/>
      <c r="LSU204" s="2"/>
      <c r="LSW204" s="2"/>
      <c r="LSY204" s="2"/>
      <c r="LTA204" s="2"/>
      <c r="LTC204" s="2"/>
      <c r="LTE204" s="2"/>
      <c r="LTG204" s="2"/>
      <c r="LTI204" s="2"/>
      <c r="LTK204" s="2"/>
      <c r="LTM204" s="2"/>
      <c r="LTO204" s="2"/>
      <c r="LTQ204" s="2"/>
      <c r="LTS204" s="2"/>
      <c r="LTU204" s="2"/>
      <c r="LTW204" s="2"/>
      <c r="LTY204" s="2"/>
      <c r="LUA204" s="2"/>
      <c r="LUC204" s="2"/>
      <c r="LUE204" s="2"/>
      <c r="LUG204" s="2"/>
      <c r="LUI204" s="2"/>
      <c r="LUK204" s="2"/>
      <c r="LUM204" s="2"/>
      <c r="LUO204" s="2"/>
      <c r="LUQ204" s="2"/>
      <c r="LUS204" s="2"/>
      <c r="LUU204" s="2"/>
      <c r="LUW204" s="2"/>
      <c r="LUY204" s="2"/>
      <c r="LVA204" s="2"/>
      <c r="LVC204" s="2"/>
      <c r="LVE204" s="2"/>
      <c r="LVG204" s="2"/>
      <c r="LVI204" s="2"/>
      <c r="LVK204" s="2"/>
      <c r="LVM204" s="2"/>
      <c r="LVO204" s="2"/>
      <c r="LVQ204" s="2"/>
      <c r="LVS204" s="2"/>
      <c r="LVU204" s="2"/>
      <c r="LVW204" s="2"/>
      <c r="LVY204" s="2"/>
      <c r="LWA204" s="2"/>
      <c r="LWC204" s="2"/>
      <c r="LWE204" s="2"/>
      <c r="LWG204" s="2"/>
      <c r="LWI204" s="2"/>
      <c r="LWK204" s="2"/>
      <c r="LWM204" s="2"/>
      <c r="LWO204" s="2"/>
      <c r="LWQ204" s="2"/>
      <c r="LWS204" s="2"/>
      <c r="LWU204" s="2"/>
      <c r="LWW204" s="2"/>
      <c r="LWY204" s="2"/>
      <c r="LXA204" s="2"/>
      <c r="LXC204" s="2"/>
      <c r="LXE204" s="2"/>
      <c r="LXG204" s="2"/>
      <c r="LXI204" s="2"/>
      <c r="LXK204" s="2"/>
      <c r="LXM204" s="2"/>
      <c r="LXO204" s="2"/>
      <c r="LXQ204" s="2"/>
      <c r="LXS204" s="2"/>
      <c r="LXU204" s="2"/>
      <c r="LXW204" s="2"/>
      <c r="LXY204" s="2"/>
      <c r="LYA204" s="2"/>
      <c r="LYC204" s="2"/>
      <c r="LYE204" s="2"/>
      <c r="LYG204" s="2"/>
      <c r="LYI204" s="2"/>
      <c r="LYK204" s="2"/>
      <c r="LYM204" s="2"/>
      <c r="LYO204" s="2"/>
      <c r="LYQ204" s="2"/>
      <c r="LYS204" s="2"/>
      <c r="LYU204" s="2"/>
      <c r="LYW204" s="2"/>
      <c r="LYY204" s="2"/>
      <c r="LZA204" s="2"/>
      <c r="LZC204" s="2"/>
      <c r="LZE204" s="2"/>
      <c r="LZG204" s="2"/>
      <c r="LZI204" s="2"/>
      <c r="LZK204" s="2"/>
      <c r="LZM204" s="2"/>
      <c r="LZO204" s="2"/>
      <c r="LZQ204" s="2"/>
      <c r="LZS204" s="2"/>
      <c r="LZU204" s="2"/>
      <c r="LZW204" s="2"/>
      <c r="LZY204" s="2"/>
      <c r="MAA204" s="2"/>
      <c r="MAC204" s="2"/>
      <c r="MAE204" s="2"/>
      <c r="MAG204" s="2"/>
      <c r="MAI204" s="2"/>
      <c r="MAK204" s="2"/>
      <c r="MAM204" s="2"/>
      <c r="MAO204" s="2"/>
      <c r="MAQ204" s="2"/>
      <c r="MAS204" s="2"/>
      <c r="MAU204" s="2"/>
      <c r="MAW204" s="2"/>
      <c r="MAY204" s="2"/>
      <c r="MBA204" s="2"/>
      <c r="MBC204" s="2"/>
      <c r="MBE204" s="2"/>
      <c r="MBG204" s="2"/>
      <c r="MBI204" s="2"/>
      <c r="MBK204" s="2"/>
      <c r="MBM204" s="2"/>
      <c r="MBO204" s="2"/>
      <c r="MBQ204" s="2"/>
      <c r="MBS204" s="2"/>
      <c r="MBU204" s="2"/>
      <c r="MBW204" s="2"/>
      <c r="MBY204" s="2"/>
      <c r="MCA204" s="2"/>
      <c r="MCC204" s="2"/>
      <c r="MCE204" s="2"/>
      <c r="MCG204" s="2"/>
      <c r="MCI204" s="2"/>
      <c r="MCK204" s="2"/>
      <c r="MCM204" s="2"/>
      <c r="MCO204" s="2"/>
      <c r="MCQ204" s="2"/>
      <c r="MCS204" s="2"/>
      <c r="MCU204" s="2"/>
      <c r="MCW204" s="2"/>
      <c r="MCY204" s="2"/>
      <c r="MDA204" s="2"/>
      <c r="MDC204" s="2"/>
      <c r="MDE204" s="2"/>
      <c r="MDG204" s="2"/>
      <c r="MDI204" s="2"/>
      <c r="MDK204" s="2"/>
      <c r="MDM204" s="2"/>
      <c r="MDO204" s="2"/>
      <c r="MDQ204" s="2"/>
      <c r="MDS204" s="2"/>
      <c r="MDU204" s="2"/>
      <c r="MDW204" s="2"/>
      <c r="MDY204" s="2"/>
      <c r="MEA204" s="2"/>
      <c r="MEC204" s="2"/>
      <c r="MEE204" s="2"/>
      <c r="MEG204" s="2"/>
      <c r="MEI204" s="2"/>
      <c r="MEK204" s="2"/>
      <c r="MEM204" s="2"/>
      <c r="MEO204" s="2"/>
      <c r="MEQ204" s="2"/>
      <c r="MES204" s="2"/>
      <c r="MEU204" s="2"/>
      <c r="MEW204" s="2"/>
      <c r="MEY204" s="2"/>
      <c r="MFA204" s="2"/>
      <c r="MFC204" s="2"/>
      <c r="MFE204" s="2"/>
      <c r="MFG204" s="2"/>
      <c r="MFI204" s="2"/>
      <c r="MFK204" s="2"/>
      <c r="MFM204" s="2"/>
      <c r="MFO204" s="2"/>
      <c r="MFQ204" s="2"/>
      <c r="MFS204" s="2"/>
      <c r="MFU204" s="2"/>
      <c r="MFW204" s="2"/>
      <c r="MFY204" s="2"/>
      <c r="MGA204" s="2"/>
      <c r="MGC204" s="2"/>
      <c r="MGE204" s="2"/>
      <c r="MGG204" s="2"/>
      <c r="MGI204" s="2"/>
      <c r="MGK204" s="2"/>
      <c r="MGM204" s="2"/>
      <c r="MGO204" s="2"/>
      <c r="MGQ204" s="2"/>
      <c r="MGS204" s="2"/>
      <c r="MGU204" s="2"/>
      <c r="MGW204" s="2"/>
      <c r="MGY204" s="2"/>
      <c r="MHA204" s="2"/>
      <c r="MHC204" s="2"/>
      <c r="MHE204" s="2"/>
      <c r="MHG204" s="2"/>
      <c r="MHI204" s="2"/>
      <c r="MHK204" s="2"/>
      <c r="MHM204" s="2"/>
      <c r="MHO204" s="2"/>
      <c r="MHQ204" s="2"/>
      <c r="MHS204" s="2"/>
      <c r="MHU204" s="2"/>
      <c r="MHW204" s="2"/>
      <c r="MHY204" s="2"/>
      <c r="MIA204" s="2"/>
      <c r="MIC204" s="2"/>
      <c r="MIE204" s="2"/>
      <c r="MIG204" s="2"/>
      <c r="MII204" s="2"/>
      <c r="MIK204" s="2"/>
      <c r="MIM204" s="2"/>
      <c r="MIO204" s="2"/>
      <c r="MIQ204" s="2"/>
      <c r="MIS204" s="2"/>
      <c r="MIU204" s="2"/>
      <c r="MIW204" s="2"/>
      <c r="MIY204" s="2"/>
      <c r="MJA204" s="2"/>
      <c r="MJC204" s="2"/>
      <c r="MJE204" s="2"/>
      <c r="MJG204" s="2"/>
      <c r="MJI204" s="2"/>
      <c r="MJK204" s="2"/>
      <c r="MJM204" s="2"/>
      <c r="MJO204" s="2"/>
      <c r="MJQ204" s="2"/>
      <c r="MJS204" s="2"/>
      <c r="MJU204" s="2"/>
      <c r="MJW204" s="2"/>
      <c r="MJY204" s="2"/>
      <c r="MKA204" s="2"/>
      <c r="MKC204" s="2"/>
      <c r="MKE204" s="2"/>
      <c r="MKG204" s="2"/>
      <c r="MKI204" s="2"/>
      <c r="MKK204" s="2"/>
      <c r="MKM204" s="2"/>
      <c r="MKO204" s="2"/>
      <c r="MKQ204" s="2"/>
      <c r="MKS204" s="2"/>
      <c r="MKU204" s="2"/>
      <c r="MKW204" s="2"/>
      <c r="MKY204" s="2"/>
      <c r="MLA204" s="2"/>
      <c r="MLC204" s="2"/>
      <c r="MLE204" s="2"/>
      <c r="MLG204" s="2"/>
      <c r="MLI204" s="2"/>
      <c r="MLK204" s="2"/>
      <c r="MLM204" s="2"/>
      <c r="MLO204" s="2"/>
      <c r="MLQ204" s="2"/>
      <c r="MLS204" s="2"/>
      <c r="MLU204" s="2"/>
      <c r="MLW204" s="2"/>
      <c r="MLY204" s="2"/>
      <c r="MMA204" s="2"/>
      <c r="MMC204" s="2"/>
      <c r="MME204" s="2"/>
      <c r="MMG204" s="2"/>
      <c r="MMI204" s="2"/>
      <c r="MMK204" s="2"/>
      <c r="MMM204" s="2"/>
      <c r="MMO204" s="2"/>
      <c r="MMQ204" s="2"/>
      <c r="MMS204" s="2"/>
      <c r="MMU204" s="2"/>
      <c r="MMW204" s="2"/>
      <c r="MMY204" s="2"/>
      <c r="MNA204" s="2"/>
      <c r="MNC204" s="2"/>
      <c r="MNE204" s="2"/>
      <c r="MNG204" s="2"/>
      <c r="MNI204" s="2"/>
      <c r="MNK204" s="2"/>
      <c r="MNM204" s="2"/>
      <c r="MNO204" s="2"/>
      <c r="MNQ204" s="2"/>
      <c r="MNS204" s="2"/>
      <c r="MNU204" s="2"/>
      <c r="MNW204" s="2"/>
      <c r="MNY204" s="2"/>
      <c r="MOA204" s="2"/>
      <c r="MOC204" s="2"/>
      <c r="MOE204" s="2"/>
      <c r="MOG204" s="2"/>
      <c r="MOI204" s="2"/>
      <c r="MOK204" s="2"/>
      <c r="MOM204" s="2"/>
      <c r="MOO204" s="2"/>
      <c r="MOQ204" s="2"/>
      <c r="MOS204" s="2"/>
      <c r="MOU204" s="2"/>
      <c r="MOW204" s="2"/>
      <c r="MOY204" s="2"/>
      <c r="MPA204" s="2"/>
      <c r="MPC204" s="2"/>
      <c r="MPE204" s="2"/>
      <c r="MPG204" s="2"/>
      <c r="MPI204" s="2"/>
      <c r="MPK204" s="2"/>
      <c r="MPM204" s="2"/>
      <c r="MPO204" s="2"/>
      <c r="MPQ204" s="2"/>
      <c r="MPS204" s="2"/>
      <c r="MPU204" s="2"/>
      <c r="MPW204" s="2"/>
      <c r="MPY204" s="2"/>
      <c r="MQA204" s="2"/>
      <c r="MQC204" s="2"/>
      <c r="MQE204" s="2"/>
      <c r="MQG204" s="2"/>
      <c r="MQI204" s="2"/>
      <c r="MQK204" s="2"/>
      <c r="MQM204" s="2"/>
      <c r="MQO204" s="2"/>
      <c r="MQQ204" s="2"/>
      <c r="MQS204" s="2"/>
      <c r="MQU204" s="2"/>
      <c r="MQW204" s="2"/>
      <c r="MQY204" s="2"/>
      <c r="MRA204" s="2"/>
      <c r="MRC204" s="2"/>
      <c r="MRE204" s="2"/>
      <c r="MRG204" s="2"/>
      <c r="MRI204" s="2"/>
      <c r="MRK204" s="2"/>
      <c r="MRM204" s="2"/>
      <c r="MRO204" s="2"/>
      <c r="MRQ204" s="2"/>
      <c r="MRS204" s="2"/>
      <c r="MRU204" s="2"/>
      <c r="MRW204" s="2"/>
      <c r="MRY204" s="2"/>
      <c r="MSA204" s="2"/>
      <c r="MSC204" s="2"/>
      <c r="MSE204" s="2"/>
      <c r="MSG204" s="2"/>
      <c r="MSI204" s="2"/>
      <c r="MSK204" s="2"/>
      <c r="MSM204" s="2"/>
      <c r="MSO204" s="2"/>
      <c r="MSQ204" s="2"/>
      <c r="MSS204" s="2"/>
      <c r="MSU204" s="2"/>
      <c r="MSW204" s="2"/>
      <c r="MSY204" s="2"/>
      <c r="MTA204" s="2"/>
      <c r="MTC204" s="2"/>
      <c r="MTE204" s="2"/>
      <c r="MTG204" s="2"/>
      <c r="MTI204" s="2"/>
      <c r="MTK204" s="2"/>
      <c r="MTM204" s="2"/>
      <c r="MTO204" s="2"/>
      <c r="MTQ204" s="2"/>
      <c r="MTS204" s="2"/>
      <c r="MTU204" s="2"/>
      <c r="MTW204" s="2"/>
      <c r="MTY204" s="2"/>
      <c r="MUA204" s="2"/>
      <c r="MUC204" s="2"/>
      <c r="MUE204" s="2"/>
      <c r="MUG204" s="2"/>
      <c r="MUI204" s="2"/>
      <c r="MUK204" s="2"/>
      <c r="MUM204" s="2"/>
      <c r="MUO204" s="2"/>
      <c r="MUQ204" s="2"/>
      <c r="MUS204" s="2"/>
      <c r="MUU204" s="2"/>
      <c r="MUW204" s="2"/>
      <c r="MUY204" s="2"/>
      <c r="MVA204" s="2"/>
      <c r="MVC204" s="2"/>
      <c r="MVE204" s="2"/>
      <c r="MVG204" s="2"/>
      <c r="MVI204" s="2"/>
      <c r="MVK204" s="2"/>
      <c r="MVM204" s="2"/>
      <c r="MVO204" s="2"/>
      <c r="MVQ204" s="2"/>
      <c r="MVS204" s="2"/>
      <c r="MVU204" s="2"/>
      <c r="MVW204" s="2"/>
      <c r="MVY204" s="2"/>
      <c r="MWA204" s="2"/>
      <c r="MWC204" s="2"/>
      <c r="MWE204" s="2"/>
      <c r="MWG204" s="2"/>
      <c r="MWI204" s="2"/>
      <c r="MWK204" s="2"/>
      <c r="MWM204" s="2"/>
      <c r="MWO204" s="2"/>
      <c r="MWQ204" s="2"/>
      <c r="MWS204" s="2"/>
      <c r="MWU204" s="2"/>
      <c r="MWW204" s="2"/>
      <c r="MWY204" s="2"/>
      <c r="MXA204" s="2"/>
      <c r="MXC204" s="2"/>
      <c r="MXE204" s="2"/>
      <c r="MXG204" s="2"/>
      <c r="MXI204" s="2"/>
      <c r="MXK204" s="2"/>
      <c r="MXM204" s="2"/>
      <c r="MXO204" s="2"/>
      <c r="MXQ204" s="2"/>
      <c r="MXS204" s="2"/>
      <c r="MXU204" s="2"/>
      <c r="MXW204" s="2"/>
      <c r="MXY204" s="2"/>
      <c r="MYA204" s="2"/>
      <c r="MYC204" s="2"/>
      <c r="MYE204" s="2"/>
      <c r="MYG204" s="2"/>
      <c r="MYI204" s="2"/>
      <c r="MYK204" s="2"/>
      <c r="MYM204" s="2"/>
      <c r="MYO204" s="2"/>
      <c r="MYQ204" s="2"/>
      <c r="MYS204" s="2"/>
      <c r="MYU204" s="2"/>
      <c r="MYW204" s="2"/>
      <c r="MYY204" s="2"/>
      <c r="MZA204" s="2"/>
      <c r="MZC204" s="2"/>
      <c r="MZE204" s="2"/>
      <c r="MZG204" s="2"/>
      <c r="MZI204" s="2"/>
      <c r="MZK204" s="2"/>
      <c r="MZM204" s="2"/>
      <c r="MZO204" s="2"/>
      <c r="MZQ204" s="2"/>
      <c r="MZS204" s="2"/>
      <c r="MZU204" s="2"/>
      <c r="MZW204" s="2"/>
      <c r="MZY204" s="2"/>
      <c r="NAA204" s="2"/>
      <c r="NAC204" s="2"/>
      <c r="NAE204" s="2"/>
      <c r="NAG204" s="2"/>
      <c r="NAI204" s="2"/>
      <c r="NAK204" s="2"/>
      <c r="NAM204" s="2"/>
      <c r="NAO204" s="2"/>
      <c r="NAQ204" s="2"/>
      <c r="NAS204" s="2"/>
      <c r="NAU204" s="2"/>
      <c r="NAW204" s="2"/>
      <c r="NAY204" s="2"/>
      <c r="NBA204" s="2"/>
      <c r="NBC204" s="2"/>
      <c r="NBE204" s="2"/>
      <c r="NBG204" s="2"/>
      <c r="NBI204" s="2"/>
      <c r="NBK204" s="2"/>
      <c r="NBM204" s="2"/>
      <c r="NBO204" s="2"/>
      <c r="NBQ204" s="2"/>
      <c r="NBS204" s="2"/>
      <c r="NBU204" s="2"/>
      <c r="NBW204" s="2"/>
      <c r="NBY204" s="2"/>
      <c r="NCA204" s="2"/>
      <c r="NCC204" s="2"/>
      <c r="NCE204" s="2"/>
      <c r="NCG204" s="2"/>
      <c r="NCI204" s="2"/>
      <c r="NCK204" s="2"/>
      <c r="NCM204" s="2"/>
      <c r="NCO204" s="2"/>
      <c r="NCQ204" s="2"/>
      <c r="NCS204" s="2"/>
      <c r="NCU204" s="2"/>
      <c r="NCW204" s="2"/>
      <c r="NCY204" s="2"/>
      <c r="NDA204" s="2"/>
      <c r="NDC204" s="2"/>
      <c r="NDE204" s="2"/>
      <c r="NDG204" s="2"/>
      <c r="NDI204" s="2"/>
      <c r="NDK204" s="2"/>
      <c r="NDM204" s="2"/>
      <c r="NDO204" s="2"/>
      <c r="NDQ204" s="2"/>
      <c r="NDS204" s="2"/>
      <c r="NDU204" s="2"/>
      <c r="NDW204" s="2"/>
      <c r="NDY204" s="2"/>
      <c r="NEA204" s="2"/>
      <c r="NEC204" s="2"/>
      <c r="NEE204" s="2"/>
      <c r="NEG204" s="2"/>
      <c r="NEI204" s="2"/>
      <c r="NEK204" s="2"/>
      <c r="NEM204" s="2"/>
      <c r="NEO204" s="2"/>
      <c r="NEQ204" s="2"/>
      <c r="NES204" s="2"/>
      <c r="NEU204" s="2"/>
      <c r="NEW204" s="2"/>
      <c r="NEY204" s="2"/>
      <c r="NFA204" s="2"/>
      <c r="NFC204" s="2"/>
      <c r="NFE204" s="2"/>
      <c r="NFG204" s="2"/>
      <c r="NFI204" s="2"/>
      <c r="NFK204" s="2"/>
      <c r="NFM204" s="2"/>
      <c r="NFO204" s="2"/>
      <c r="NFQ204" s="2"/>
      <c r="NFS204" s="2"/>
      <c r="NFU204" s="2"/>
      <c r="NFW204" s="2"/>
      <c r="NFY204" s="2"/>
      <c r="NGA204" s="2"/>
      <c r="NGC204" s="2"/>
      <c r="NGE204" s="2"/>
      <c r="NGG204" s="2"/>
      <c r="NGI204" s="2"/>
      <c r="NGK204" s="2"/>
      <c r="NGM204" s="2"/>
      <c r="NGO204" s="2"/>
      <c r="NGQ204" s="2"/>
      <c r="NGS204" s="2"/>
      <c r="NGU204" s="2"/>
      <c r="NGW204" s="2"/>
      <c r="NGY204" s="2"/>
      <c r="NHA204" s="2"/>
      <c r="NHC204" s="2"/>
      <c r="NHE204" s="2"/>
      <c r="NHG204" s="2"/>
      <c r="NHI204" s="2"/>
      <c r="NHK204" s="2"/>
      <c r="NHM204" s="2"/>
      <c r="NHO204" s="2"/>
      <c r="NHQ204" s="2"/>
      <c r="NHS204" s="2"/>
      <c r="NHU204" s="2"/>
      <c r="NHW204" s="2"/>
      <c r="NHY204" s="2"/>
      <c r="NIA204" s="2"/>
      <c r="NIC204" s="2"/>
      <c r="NIE204" s="2"/>
      <c r="NIG204" s="2"/>
      <c r="NII204" s="2"/>
      <c r="NIK204" s="2"/>
      <c r="NIM204" s="2"/>
      <c r="NIO204" s="2"/>
      <c r="NIQ204" s="2"/>
      <c r="NIS204" s="2"/>
      <c r="NIU204" s="2"/>
      <c r="NIW204" s="2"/>
      <c r="NIY204" s="2"/>
      <c r="NJA204" s="2"/>
      <c r="NJC204" s="2"/>
      <c r="NJE204" s="2"/>
      <c r="NJG204" s="2"/>
      <c r="NJI204" s="2"/>
      <c r="NJK204" s="2"/>
      <c r="NJM204" s="2"/>
      <c r="NJO204" s="2"/>
      <c r="NJQ204" s="2"/>
      <c r="NJS204" s="2"/>
      <c r="NJU204" s="2"/>
      <c r="NJW204" s="2"/>
      <c r="NJY204" s="2"/>
      <c r="NKA204" s="2"/>
      <c r="NKC204" s="2"/>
      <c r="NKE204" s="2"/>
      <c r="NKG204" s="2"/>
      <c r="NKI204" s="2"/>
      <c r="NKK204" s="2"/>
      <c r="NKM204" s="2"/>
      <c r="NKO204" s="2"/>
      <c r="NKQ204" s="2"/>
      <c r="NKS204" s="2"/>
      <c r="NKU204" s="2"/>
      <c r="NKW204" s="2"/>
      <c r="NKY204" s="2"/>
      <c r="NLA204" s="2"/>
      <c r="NLC204" s="2"/>
      <c r="NLE204" s="2"/>
      <c r="NLG204" s="2"/>
      <c r="NLI204" s="2"/>
      <c r="NLK204" s="2"/>
      <c r="NLM204" s="2"/>
      <c r="NLO204" s="2"/>
      <c r="NLQ204" s="2"/>
      <c r="NLS204" s="2"/>
      <c r="NLU204" s="2"/>
      <c r="NLW204" s="2"/>
      <c r="NLY204" s="2"/>
      <c r="NMA204" s="2"/>
      <c r="NMC204" s="2"/>
      <c r="NME204" s="2"/>
      <c r="NMG204" s="2"/>
      <c r="NMI204" s="2"/>
      <c r="NMK204" s="2"/>
      <c r="NMM204" s="2"/>
      <c r="NMO204" s="2"/>
      <c r="NMQ204" s="2"/>
      <c r="NMS204" s="2"/>
      <c r="NMU204" s="2"/>
      <c r="NMW204" s="2"/>
      <c r="NMY204" s="2"/>
      <c r="NNA204" s="2"/>
      <c r="NNC204" s="2"/>
      <c r="NNE204" s="2"/>
      <c r="NNG204" s="2"/>
      <c r="NNI204" s="2"/>
      <c r="NNK204" s="2"/>
      <c r="NNM204" s="2"/>
      <c r="NNO204" s="2"/>
      <c r="NNQ204" s="2"/>
      <c r="NNS204" s="2"/>
      <c r="NNU204" s="2"/>
      <c r="NNW204" s="2"/>
      <c r="NNY204" s="2"/>
      <c r="NOA204" s="2"/>
      <c r="NOC204" s="2"/>
      <c r="NOE204" s="2"/>
      <c r="NOG204" s="2"/>
      <c r="NOI204" s="2"/>
      <c r="NOK204" s="2"/>
      <c r="NOM204" s="2"/>
      <c r="NOO204" s="2"/>
      <c r="NOQ204" s="2"/>
      <c r="NOS204" s="2"/>
      <c r="NOU204" s="2"/>
      <c r="NOW204" s="2"/>
      <c r="NOY204" s="2"/>
      <c r="NPA204" s="2"/>
      <c r="NPC204" s="2"/>
      <c r="NPE204" s="2"/>
      <c r="NPG204" s="2"/>
      <c r="NPI204" s="2"/>
      <c r="NPK204" s="2"/>
      <c r="NPM204" s="2"/>
      <c r="NPO204" s="2"/>
      <c r="NPQ204" s="2"/>
      <c r="NPS204" s="2"/>
      <c r="NPU204" s="2"/>
      <c r="NPW204" s="2"/>
      <c r="NPY204" s="2"/>
      <c r="NQA204" s="2"/>
      <c r="NQC204" s="2"/>
      <c r="NQE204" s="2"/>
      <c r="NQG204" s="2"/>
      <c r="NQI204" s="2"/>
      <c r="NQK204" s="2"/>
      <c r="NQM204" s="2"/>
      <c r="NQO204" s="2"/>
      <c r="NQQ204" s="2"/>
      <c r="NQS204" s="2"/>
      <c r="NQU204" s="2"/>
      <c r="NQW204" s="2"/>
      <c r="NQY204" s="2"/>
      <c r="NRA204" s="2"/>
      <c r="NRC204" s="2"/>
      <c r="NRE204" s="2"/>
      <c r="NRG204" s="2"/>
      <c r="NRI204" s="2"/>
      <c r="NRK204" s="2"/>
      <c r="NRM204" s="2"/>
      <c r="NRO204" s="2"/>
      <c r="NRQ204" s="2"/>
      <c r="NRS204" s="2"/>
      <c r="NRU204" s="2"/>
      <c r="NRW204" s="2"/>
      <c r="NRY204" s="2"/>
      <c r="NSA204" s="2"/>
      <c r="NSC204" s="2"/>
      <c r="NSE204" s="2"/>
      <c r="NSG204" s="2"/>
      <c r="NSI204" s="2"/>
      <c r="NSK204" s="2"/>
      <c r="NSM204" s="2"/>
      <c r="NSO204" s="2"/>
      <c r="NSQ204" s="2"/>
      <c r="NSS204" s="2"/>
      <c r="NSU204" s="2"/>
      <c r="NSW204" s="2"/>
      <c r="NSY204" s="2"/>
      <c r="NTA204" s="2"/>
      <c r="NTC204" s="2"/>
      <c r="NTE204" s="2"/>
      <c r="NTG204" s="2"/>
      <c r="NTI204" s="2"/>
      <c r="NTK204" s="2"/>
      <c r="NTM204" s="2"/>
      <c r="NTO204" s="2"/>
      <c r="NTQ204" s="2"/>
      <c r="NTS204" s="2"/>
      <c r="NTU204" s="2"/>
      <c r="NTW204" s="2"/>
      <c r="NTY204" s="2"/>
      <c r="NUA204" s="2"/>
      <c r="NUC204" s="2"/>
      <c r="NUE204" s="2"/>
      <c r="NUG204" s="2"/>
      <c r="NUI204" s="2"/>
      <c r="NUK204" s="2"/>
      <c r="NUM204" s="2"/>
      <c r="NUO204" s="2"/>
      <c r="NUQ204" s="2"/>
      <c r="NUS204" s="2"/>
      <c r="NUU204" s="2"/>
      <c r="NUW204" s="2"/>
      <c r="NUY204" s="2"/>
      <c r="NVA204" s="2"/>
      <c r="NVC204" s="2"/>
      <c r="NVE204" s="2"/>
      <c r="NVG204" s="2"/>
      <c r="NVI204" s="2"/>
      <c r="NVK204" s="2"/>
      <c r="NVM204" s="2"/>
      <c r="NVO204" s="2"/>
      <c r="NVQ204" s="2"/>
      <c r="NVS204" s="2"/>
      <c r="NVU204" s="2"/>
      <c r="NVW204" s="2"/>
      <c r="NVY204" s="2"/>
      <c r="NWA204" s="2"/>
      <c r="NWC204" s="2"/>
      <c r="NWE204" s="2"/>
      <c r="NWG204" s="2"/>
      <c r="NWI204" s="2"/>
      <c r="NWK204" s="2"/>
      <c r="NWM204" s="2"/>
      <c r="NWO204" s="2"/>
      <c r="NWQ204" s="2"/>
      <c r="NWS204" s="2"/>
      <c r="NWU204" s="2"/>
      <c r="NWW204" s="2"/>
      <c r="NWY204" s="2"/>
      <c r="NXA204" s="2"/>
      <c r="NXC204" s="2"/>
      <c r="NXE204" s="2"/>
      <c r="NXG204" s="2"/>
      <c r="NXI204" s="2"/>
      <c r="NXK204" s="2"/>
      <c r="NXM204" s="2"/>
      <c r="NXO204" s="2"/>
      <c r="NXQ204" s="2"/>
      <c r="NXS204" s="2"/>
      <c r="NXU204" s="2"/>
      <c r="NXW204" s="2"/>
      <c r="NXY204" s="2"/>
      <c r="NYA204" s="2"/>
      <c r="NYC204" s="2"/>
      <c r="NYE204" s="2"/>
      <c r="NYG204" s="2"/>
      <c r="NYI204" s="2"/>
      <c r="NYK204" s="2"/>
      <c r="NYM204" s="2"/>
      <c r="NYO204" s="2"/>
      <c r="NYQ204" s="2"/>
      <c r="NYS204" s="2"/>
      <c r="NYU204" s="2"/>
      <c r="NYW204" s="2"/>
      <c r="NYY204" s="2"/>
      <c r="NZA204" s="2"/>
      <c r="NZC204" s="2"/>
      <c r="NZE204" s="2"/>
      <c r="NZG204" s="2"/>
      <c r="NZI204" s="2"/>
      <c r="NZK204" s="2"/>
      <c r="NZM204" s="2"/>
      <c r="NZO204" s="2"/>
      <c r="NZQ204" s="2"/>
      <c r="NZS204" s="2"/>
      <c r="NZU204" s="2"/>
      <c r="NZW204" s="2"/>
      <c r="NZY204" s="2"/>
      <c r="OAA204" s="2"/>
      <c r="OAC204" s="2"/>
      <c r="OAE204" s="2"/>
      <c r="OAG204" s="2"/>
      <c r="OAI204" s="2"/>
      <c r="OAK204" s="2"/>
      <c r="OAM204" s="2"/>
      <c r="OAO204" s="2"/>
      <c r="OAQ204" s="2"/>
      <c r="OAS204" s="2"/>
      <c r="OAU204" s="2"/>
      <c r="OAW204" s="2"/>
      <c r="OAY204" s="2"/>
      <c r="OBA204" s="2"/>
      <c r="OBC204" s="2"/>
      <c r="OBE204" s="2"/>
      <c r="OBG204" s="2"/>
      <c r="OBI204" s="2"/>
      <c r="OBK204" s="2"/>
      <c r="OBM204" s="2"/>
      <c r="OBO204" s="2"/>
      <c r="OBQ204" s="2"/>
      <c r="OBS204" s="2"/>
      <c r="OBU204" s="2"/>
      <c r="OBW204" s="2"/>
      <c r="OBY204" s="2"/>
      <c r="OCA204" s="2"/>
      <c r="OCC204" s="2"/>
      <c r="OCE204" s="2"/>
      <c r="OCG204" s="2"/>
      <c r="OCI204" s="2"/>
      <c r="OCK204" s="2"/>
      <c r="OCM204" s="2"/>
      <c r="OCO204" s="2"/>
      <c r="OCQ204" s="2"/>
      <c r="OCS204" s="2"/>
      <c r="OCU204" s="2"/>
      <c r="OCW204" s="2"/>
      <c r="OCY204" s="2"/>
      <c r="ODA204" s="2"/>
      <c r="ODC204" s="2"/>
      <c r="ODE204" s="2"/>
      <c r="ODG204" s="2"/>
      <c r="ODI204" s="2"/>
      <c r="ODK204" s="2"/>
      <c r="ODM204" s="2"/>
      <c r="ODO204" s="2"/>
      <c r="ODQ204" s="2"/>
      <c r="ODS204" s="2"/>
      <c r="ODU204" s="2"/>
      <c r="ODW204" s="2"/>
      <c r="ODY204" s="2"/>
      <c r="OEA204" s="2"/>
      <c r="OEC204" s="2"/>
      <c r="OEE204" s="2"/>
      <c r="OEG204" s="2"/>
      <c r="OEI204" s="2"/>
      <c r="OEK204" s="2"/>
      <c r="OEM204" s="2"/>
      <c r="OEO204" s="2"/>
      <c r="OEQ204" s="2"/>
      <c r="OES204" s="2"/>
      <c r="OEU204" s="2"/>
      <c r="OEW204" s="2"/>
      <c r="OEY204" s="2"/>
      <c r="OFA204" s="2"/>
      <c r="OFC204" s="2"/>
      <c r="OFE204" s="2"/>
      <c r="OFG204" s="2"/>
      <c r="OFI204" s="2"/>
      <c r="OFK204" s="2"/>
      <c r="OFM204" s="2"/>
      <c r="OFO204" s="2"/>
      <c r="OFQ204" s="2"/>
      <c r="OFS204" s="2"/>
      <c r="OFU204" s="2"/>
      <c r="OFW204" s="2"/>
      <c r="OFY204" s="2"/>
      <c r="OGA204" s="2"/>
      <c r="OGC204" s="2"/>
      <c r="OGE204" s="2"/>
      <c r="OGG204" s="2"/>
      <c r="OGI204" s="2"/>
      <c r="OGK204" s="2"/>
      <c r="OGM204" s="2"/>
      <c r="OGO204" s="2"/>
      <c r="OGQ204" s="2"/>
      <c r="OGS204" s="2"/>
      <c r="OGU204" s="2"/>
      <c r="OGW204" s="2"/>
      <c r="OGY204" s="2"/>
      <c r="OHA204" s="2"/>
      <c r="OHC204" s="2"/>
      <c r="OHE204" s="2"/>
      <c r="OHG204" s="2"/>
      <c r="OHI204" s="2"/>
      <c r="OHK204" s="2"/>
      <c r="OHM204" s="2"/>
      <c r="OHO204" s="2"/>
      <c r="OHQ204" s="2"/>
      <c r="OHS204" s="2"/>
      <c r="OHU204" s="2"/>
      <c r="OHW204" s="2"/>
      <c r="OHY204" s="2"/>
      <c r="OIA204" s="2"/>
      <c r="OIC204" s="2"/>
      <c r="OIE204" s="2"/>
      <c r="OIG204" s="2"/>
      <c r="OII204" s="2"/>
      <c r="OIK204" s="2"/>
      <c r="OIM204" s="2"/>
      <c r="OIO204" s="2"/>
      <c r="OIQ204" s="2"/>
      <c r="OIS204" s="2"/>
      <c r="OIU204" s="2"/>
      <c r="OIW204" s="2"/>
      <c r="OIY204" s="2"/>
      <c r="OJA204" s="2"/>
      <c r="OJC204" s="2"/>
      <c r="OJE204" s="2"/>
      <c r="OJG204" s="2"/>
      <c r="OJI204" s="2"/>
      <c r="OJK204" s="2"/>
      <c r="OJM204" s="2"/>
      <c r="OJO204" s="2"/>
      <c r="OJQ204" s="2"/>
      <c r="OJS204" s="2"/>
      <c r="OJU204" s="2"/>
      <c r="OJW204" s="2"/>
      <c r="OJY204" s="2"/>
      <c r="OKA204" s="2"/>
      <c r="OKC204" s="2"/>
      <c r="OKE204" s="2"/>
      <c r="OKG204" s="2"/>
      <c r="OKI204" s="2"/>
      <c r="OKK204" s="2"/>
      <c r="OKM204" s="2"/>
      <c r="OKO204" s="2"/>
      <c r="OKQ204" s="2"/>
      <c r="OKS204" s="2"/>
      <c r="OKU204" s="2"/>
      <c r="OKW204" s="2"/>
      <c r="OKY204" s="2"/>
      <c r="OLA204" s="2"/>
      <c r="OLC204" s="2"/>
      <c r="OLE204" s="2"/>
      <c r="OLG204" s="2"/>
      <c r="OLI204" s="2"/>
      <c r="OLK204" s="2"/>
      <c r="OLM204" s="2"/>
      <c r="OLO204" s="2"/>
      <c r="OLQ204" s="2"/>
      <c r="OLS204" s="2"/>
      <c r="OLU204" s="2"/>
      <c r="OLW204" s="2"/>
      <c r="OLY204" s="2"/>
      <c r="OMA204" s="2"/>
      <c r="OMC204" s="2"/>
      <c r="OME204" s="2"/>
      <c r="OMG204" s="2"/>
      <c r="OMI204" s="2"/>
      <c r="OMK204" s="2"/>
      <c r="OMM204" s="2"/>
      <c r="OMO204" s="2"/>
      <c r="OMQ204" s="2"/>
      <c r="OMS204" s="2"/>
      <c r="OMU204" s="2"/>
      <c r="OMW204" s="2"/>
      <c r="OMY204" s="2"/>
      <c r="ONA204" s="2"/>
      <c r="ONC204" s="2"/>
      <c r="ONE204" s="2"/>
      <c r="ONG204" s="2"/>
      <c r="ONI204" s="2"/>
      <c r="ONK204" s="2"/>
      <c r="ONM204" s="2"/>
      <c r="ONO204" s="2"/>
      <c r="ONQ204" s="2"/>
      <c r="ONS204" s="2"/>
      <c r="ONU204" s="2"/>
      <c r="ONW204" s="2"/>
      <c r="ONY204" s="2"/>
      <c r="OOA204" s="2"/>
      <c r="OOC204" s="2"/>
      <c r="OOE204" s="2"/>
      <c r="OOG204" s="2"/>
      <c r="OOI204" s="2"/>
      <c r="OOK204" s="2"/>
      <c r="OOM204" s="2"/>
      <c r="OOO204" s="2"/>
      <c r="OOQ204" s="2"/>
      <c r="OOS204" s="2"/>
      <c r="OOU204" s="2"/>
      <c r="OOW204" s="2"/>
      <c r="OOY204" s="2"/>
      <c r="OPA204" s="2"/>
      <c r="OPC204" s="2"/>
      <c r="OPE204" s="2"/>
      <c r="OPG204" s="2"/>
      <c r="OPI204" s="2"/>
      <c r="OPK204" s="2"/>
      <c r="OPM204" s="2"/>
      <c r="OPO204" s="2"/>
      <c r="OPQ204" s="2"/>
      <c r="OPS204" s="2"/>
      <c r="OPU204" s="2"/>
      <c r="OPW204" s="2"/>
      <c r="OPY204" s="2"/>
      <c r="OQA204" s="2"/>
      <c r="OQC204" s="2"/>
      <c r="OQE204" s="2"/>
      <c r="OQG204" s="2"/>
      <c r="OQI204" s="2"/>
      <c r="OQK204" s="2"/>
      <c r="OQM204" s="2"/>
      <c r="OQO204" s="2"/>
      <c r="OQQ204" s="2"/>
      <c r="OQS204" s="2"/>
      <c r="OQU204" s="2"/>
      <c r="OQW204" s="2"/>
      <c r="OQY204" s="2"/>
      <c r="ORA204" s="2"/>
      <c r="ORC204" s="2"/>
      <c r="ORE204" s="2"/>
      <c r="ORG204" s="2"/>
      <c r="ORI204" s="2"/>
      <c r="ORK204" s="2"/>
      <c r="ORM204" s="2"/>
      <c r="ORO204" s="2"/>
      <c r="ORQ204" s="2"/>
      <c r="ORS204" s="2"/>
      <c r="ORU204" s="2"/>
      <c r="ORW204" s="2"/>
      <c r="ORY204" s="2"/>
      <c r="OSA204" s="2"/>
      <c r="OSC204" s="2"/>
      <c r="OSE204" s="2"/>
      <c r="OSG204" s="2"/>
      <c r="OSI204" s="2"/>
      <c r="OSK204" s="2"/>
      <c r="OSM204" s="2"/>
      <c r="OSO204" s="2"/>
      <c r="OSQ204" s="2"/>
      <c r="OSS204" s="2"/>
      <c r="OSU204" s="2"/>
      <c r="OSW204" s="2"/>
      <c r="OSY204" s="2"/>
      <c r="OTA204" s="2"/>
      <c r="OTC204" s="2"/>
      <c r="OTE204" s="2"/>
      <c r="OTG204" s="2"/>
      <c r="OTI204" s="2"/>
      <c r="OTK204" s="2"/>
      <c r="OTM204" s="2"/>
      <c r="OTO204" s="2"/>
      <c r="OTQ204" s="2"/>
      <c r="OTS204" s="2"/>
      <c r="OTU204" s="2"/>
      <c r="OTW204" s="2"/>
      <c r="OTY204" s="2"/>
      <c r="OUA204" s="2"/>
      <c r="OUC204" s="2"/>
      <c r="OUE204" s="2"/>
      <c r="OUG204" s="2"/>
      <c r="OUI204" s="2"/>
      <c r="OUK204" s="2"/>
      <c r="OUM204" s="2"/>
      <c r="OUO204" s="2"/>
      <c r="OUQ204" s="2"/>
      <c r="OUS204" s="2"/>
      <c r="OUU204" s="2"/>
      <c r="OUW204" s="2"/>
      <c r="OUY204" s="2"/>
      <c r="OVA204" s="2"/>
      <c r="OVC204" s="2"/>
      <c r="OVE204" s="2"/>
      <c r="OVG204" s="2"/>
      <c r="OVI204" s="2"/>
      <c r="OVK204" s="2"/>
      <c r="OVM204" s="2"/>
      <c r="OVO204" s="2"/>
      <c r="OVQ204" s="2"/>
      <c r="OVS204" s="2"/>
      <c r="OVU204" s="2"/>
      <c r="OVW204" s="2"/>
      <c r="OVY204" s="2"/>
      <c r="OWA204" s="2"/>
      <c r="OWC204" s="2"/>
      <c r="OWE204" s="2"/>
      <c r="OWG204" s="2"/>
      <c r="OWI204" s="2"/>
      <c r="OWK204" s="2"/>
      <c r="OWM204" s="2"/>
      <c r="OWO204" s="2"/>
      <c r="OWQ204" s="2"/>
      <c r="OWS204" s="2"/>
      <c r="OWU204" s="2"/>
      <c r="OWW204" s="2"/>
      <c r="OWY204" s="2"/>
      <c r="OXA204" s="2"/>
      <c r="OXC204" s="2"/>
      <c r="OXE204" s="2"/>
      <c r="OXG204" s="2"/>
      <c r="OXI204" s="2"/>
      <c r="OXK204" s="2"/>
      <c r="OXM204" s="2"/>
      <c r="OXO204" s="2"/>
      <c r="OXQ204" s="2"/>
      <c r="OXS204" s="2"/>
      <c r="OXU204" s="2"/>
      <c r="OXW204" s="2"/>
      <c r="OXY204" s="2"/>
      <c r="OYA204" s="2"/>
      <c r="OYC204" s="2"/>
      <c r="OYE204" s="2"/>
      <c r="OYG204" s="2"/>
      <c r="OYI204" s="2"/>
      <c r="OYK204" s="2"/>
      <c r="OYM204" s="2"/>
      <c r="OYO204" s="2"/>
      <c r="OYQ204" s="2"/>
      <c r="OYS204" s="2"/>
      <c r="OYU204" s="2"/>
      <c r="OYW204" s="2"/>
      <c r="OYY204" s="2"/>
      <c r="OZA204" s="2"/>
      <c r="OZC204" s="2"/>
      <c r="OZE204" s="2"/>
      <c r="OZG204" s="2"/>
      <c r="OZI204" s="2"/>
      <c r="OZK204" s="2"/>
      <c r="OZM204" s="2"/>
      <c r="OZO204" s="2"/>
      <c r="OZQ204" s="2"/>
      <c r="OZS204" s="2"/>
      <c r="OZU204" s="2"/>
      <c r="OZW204" s="2"/>
      <c r="OZY204" s="2"/>
      <c r="PAA204" s="2"/>
      <c r="PAC204" s="2"/>
      <c r="PAE204" s="2"/>
      <c r="PAG204" s="2"/>
      <c r="PAI204" s="2"/>
      <c r="PAK204" s="2"/>
      <c r="PAM204" s="2"/>
      <c r="PAO204" s="2"/>
      <c r="PAQ204" s="2"/>
      <c r="PAS204" s="2"/>
      <c r="PAU204" s="2"/>
      <c r="PAW204" s="2"/>
      <c r="PAY204" s="2"/>
      <c r="PBA204" s="2"/>
      <c r="PBC204" s="2"/>
      <c r="PBE204" s="2"/>
      <c r="PBG204" s="2"/>
      <c r="PBI204" s="2"/>
      <c r="PBK204" s="2"/>
      <c r="PBM204" s="2"/>
      <c r="PBO204" s="2"/>
      <c r="PBQ204" s="2"/>
      <c r="PBS204" s="2"/>
      <c r="PBU204" s="2"/>
      <c r="PBW204" s="2"/>
      <c r="PBY204" s="2"/>
      <c r="PCA204" s="2"/>
      <c r="PCC204" s="2"/>
      <c r="PCE204" s="2"/>
      <c r="PCG204" s="2"/>
      <c r="PCI204" s="2"/>
      <c r="PCK204" s="2"/>
      <c r="PCM204" s="2"/>
      <c r="PCO204" s="2"/>
      <c r="PCQ204" s="2"/>
      <c r="PCS204" s="2"/>
      <c r="PCU204" s="2"/>
      <c r="PCW204" s="2"/>
      <c r="PCY204" s="2"/>
      <c r="PDA204" s="2"/>
      <c r="PDC204" s="2"/>
      <c r="PDE204" s="2"/>
      <c r="PDG204" s="2"/>
      <c r="PDI204" s="2"/>
      <c r="PDK204" s="2"/>
      <c r="PDM204" s="2"/>
      <c r="PDO204" s="2"/>
      <c r="PDQ204" s="2"/>
      <c r="PDS204" s="2"/>
      <c r="PDU204" s="2"/>
      <c r="PDW204" s="2"/>
      <c r="PDY204" s="2"/>
      <c r="PEA204" s="2"/>
      <c r="PEC204" s="2"/>
      <c r="PEE204" s="2"/>
      <c r="PEG204" s="2"/>
      <c r="PEI204" s="2"/>
      <c r="PEK204" s="2"/>
      <c r="PEM204" s="2"/>
      <c r="PEO204" s="2"/>
      <c r="PEQ204" s="2"/>
      <c r="PES204" s="2"/>
      <c r="PEU204" s="2"/>
      <c r="PEW204" s="2"/>
      <c r="PEY204" s="2"/>
      <c r="PFA204" s="2"/>
      <c r="PFC204" s="2"/>
      <c r="PFE204" s="2"/>
      <c r="PFG204" s="2"/>
      <c r="PFI204" s="2"/>
      <c r="PFK204" s="2"/>
      <c r="PFM204" s="2"/>
      <c r="PFO204" s="2"/>
      <c r="PFQ204" s="2"/>
      <c r="PFS204" s="2"/>
      <c r="PFU204" s="2"/>
      <c r="PFW204" s="2"/>
      <c r="PFY204" s="2"/>
      <c r="PGA204" s="2"/>
      <c r="PGC204" s="2"/>
      <c r="PGE204" s="2"/>
      <c r="PGG204" s="2"/>
      <c r="PGI204" s="2"/>
      <c r="PGK204" s="2"/>
      <c r="PGM204" s="2"/>
      <c r="PGO204" s="2"/>
      <c r="PGQ204" s="2"/>
      <c r="PGS204" s="2"/>
      <c r="PGU204" s="2"/>
      <c r="PGW204" s="2"/>
      <c r="PGY204" s="2"/>
      <c r="PHA204" s="2"/>
      <c r="PHC204" s="2"/>
      <c r="PHE204" s="2"/>
      <c r="PHG204" s="2"/>
      <c r="PHI204" s="2"/>
      <c r="PHK204" s="2"/>
      <c r="PHM204" s="2"/>
      <c r="PHO204" s="2"/>
      <c r="PHQ204" s="2"/>
      <c r="PHS204" s="2"/>
      <c r="PHU204" s="2"/>
      <c r="PHW204" s="2"/>
      <c r="PHY204" s="2"/>
      <c r="PIA204" s="2"/>
      <c r="PIC204" s="2"/>
      <c r="PIE204" s="2"/>
      <c r="PIG204" s="2"/>
      <c r="PII204" s="2"/>
      <c r="PIK204" s="2"/>
      <c r="PIM204" s="2"/>
      <c r="PIO204" s="2"/>
      <c r="PIQ204" s="2"/>
      <c r="PIS204" s="2"/>
      <c r="PIU204" s="2"/>
      <c r="PIW204" s="2"/>
      <c r="PIY204" s="2"/>
      <c r="PJA204" s="2"/>
      <c r="PJC204" s="2"/>
      <c r="PJE204" s="2"/>
      <c r="PJG204" s="2"/>
      <c r="PJI204" s="2"/>
      <c r="PJK204" s="2"/>
      <c r="PJM204" s="2"/>
      <c r="PJO204" s="2"/>
      <c r="PJQ204" s="2"/>
      <c r="PJS204" s="2"/>
      <c r="PJU204" s="2"/>
      <c r="PJW204" s="2"/>
      <c r="PJY204" s="2"/>
      <c r="PKA204" s="2"/>
      <c r="PKC204" s="2"/>
      <c r="PKE204" s="2"/>
      <c r="PKG204" s="2"/>
      <c r="PKI204" s="2"/>
      <c r="PKK204" s="2"/>
      <c r="PKM204" s="2"/>
      <c r="PKO204" s="2"/>
      <c r="PKQ204" s="2"/>
      <c r="PKS204" s="2"/>
      <c r="PKU204" s="2"/>
      <c r="PKW204" s="2"/>
      <c r="PKY204" s="2"/>
      <c r="PLA204" s="2"/>
      <c r="PLC204" s="2"/>
      <c r="PLE204" s="2"/>
      <c r="PLG204" s="2"/>
      <c r="PLI204" s="2"/>
      <c r="PLK204" s="2"/>
      <c r="PLM204" s="2"/>
      <c r="PLO204" s="2"/>
      <c r="PLQ204" s="2"/>
      <c r="PLS204" s="2"/>
      <c r="PLU204" s="2"/>
      <c r="PLW204" s="2"/>
      <c r="PLY204" s="2"/>
      <c r="PMA204" s="2"/>
      <c r="PMC204" s="2"/>
      <c r="PME204" s="2"/>
      <c r="PMG204" s="2"/>
      <c r="PMI204" s="2"/>
      <c r="PMK204" s="2"/>
      <c r="PMM204" s="2"/>
      <c r="PMO204" s="2"/>
      <c r="PMQ204" s="2"/>
      <c r="PMS204" s="2"/>
      <c r="PMU204" s="2"/>
      <c r="PMW204" s="2"/>
      <c r="PMY204" s="2"/>
      <c r="PNA204" s="2"/>
      <c r="PNC204" s="2"/>
      <c r="PNE204" s="2"/>
      <c r="PNG204" s="2"/>
      <c r="PNI204" s="2"/>
      <c r="PNK204" s="2"/>
      <c r="PNM204" s="2"/>
      <c r="PNO204" s="2"/>
      <c r="PNQ204" s="2"/>
      <c r="PNS204" s="2"/>
      <c r="PNU204" s="2"/>
      <c r="PNW204" s="2"/>
      <c r="PNY204" s="2"/>
      <c r="POA204" s="2"/>
      <c r="POC204" s="2"/>
      <c r="POE204" s="2"/>
      <c r="POG204" s="2"/>
      <c r="POI204" s="2"/>
      <c r="POK204" s="2"/>
      <c r="POM204" s="2"/>
      <c r="POO204" s="2"/>
      <c r="POQ204" s="2"/>
      <c r="POS204" s="2"/>
      <c r="POU204" s="2"/>
      <c r="POW204" s="2"/>
      <c r="POY204" s="2"/>
      <c r="PPA204" s="2"/>
      <c r="PPC204" s="2"/>
      <c r="PPE204" s="2"/>
      <c r="PPG204" s="2"/>
      <c r="PPI204" s="2"/>
      <c r="PPK204" s="2"/>
      <c r="PPM204" s="2"/>
      <c r="PPO204" s="2"/>
      <c r="PPQ204" s="2"/>
      <c r="PPS204" s="2"/>
      <c r="PPU204" s="2"/>
      <c r="PPW204" s="2"/>
      <c r="PPY204" s="2"/>
      <c r="PQA204" s="2"/>
      <c r="PQC204" s="2"/>
      <c r="PQE204" s="2"/>
      <c r="PQG204" s="2"/>
      <c r="PQI204" s="2"/>
      <c r="PQK204" s="2"/>
      <c r="PQM204" s="2"/>
      <c r="PQO204" s="2"/>
      <c r="PQQ204" s="2"/>
      <c r="PQS204" s="2"/>
      <c r="PQU204" s="2"/>
      <c r="PQW204" s="2"/>
      <c r="PQY204" s="2"/>
      <c r="PRA204" s="2"/>
      <c r="PRC204" s="2"/>
      <c r="PRE204" s="2"/>
      <c r="PRG204" s="2"/>
      <c r="PRI204" s="2"/>
      <c r="PRK204" s="2"/>
      <c r="PRM204" s="2"/>
      <c r="PRO204" s="2"/>
      <c r="PRQ204" s="2"/>
      <c r="PRS204" s="2"/>
      <c r="PRU204" s="2"/>
      <c r="PRW204" s="2"/>
      <c r="PRY204" s="2"/>
      <c r="PSA204" s="2"/>
      <c r="PSC204" s="2"/>
      <c r="PSE204" s="2"/>
      <c r="PSG204" s="2"/>
      <c r="PSI204" s="2"/>
      <c r="PSK204" s="2"/>
      <c r="PSM204" s="2"/>
      <c r="PSO204" s="2"/>
      <c r="PSQ204" s="2"/>
      <c r="PSS204" s="2"/>
      <c r="PSU204" s="2"/>
      <c r="PSW204" s="2"/>
      <c r="PSY204" s="2"/>
      <c r="PTA204" s="2"/>
      <c r="PTC204" s="2"/>
      <c r="PTE204" s="2"/>
      <c r="PTG204" s="2"/>
      <c r="PTI204" s="2"/>
      <c r="PTK204" s="2"/>
      <c r="PTM204" s="2"/>
      <c r="PTO204" s="2"/>
      <c r="PTQ204" s="2"/>
      <c r="PTS204" s="2"/>
      <c r="PTU204" s="2"/>
      <c r="PTW204" s="2"/>
      <c r="PTY204" s="2"/>
      <c r="PUA204" s="2"/>
      <c r="PUC204" s="2"/>
      <c r="PUE204" s="2"/>
      <c r="PUG204" s="2"/>
      <c r="PUI204" s="2"/>
      <c r="PUK204" s="2"/>
      <c r="PUM204" s="2"/>
      <c r="PUO204" s="2"/>
      <c r="PUQ204" s="2"/>
      <c r="PUS204" s="2"/>
      <c r="PUU204" s="2"/>
      <c r="PUW204" s="2"/>
      <c r="PUY204" s="2"/>
      <c r="PVA204" s="2"/>
      <c r="PVC204" s="2"/>
      <c r="PVE204" s="2"/>
      <c r="PVG204" s="2"/>
      <c r="PVI204" s="2"/>
      <c r="PVK204" s="2"/>
      <c r="PVM204" s="2"/>
      <c r="PVO204" s="2"/>
      <c r="PVQ204" s="2"/>
      <c r="PVS204" s="2"/>
      <c r="PVU204" s="2"/>
      <c r="PVW204" s="2"/>
      <c r="PVY204" s="2"/>
      <c r="PWA204" s="2"/>
      <c r="PWC204" s="2"/>
      <c r="PWE204" s="2"/>
      <c r="PWG204" s="2"/>
      <c r="PWI204" s="2"/>
      <c r="PWK204" s="2"/>
      <c r="PWM204" s="2"/>
      <c r="PWO204" s="2"/>
      <c r="PWQ204" s="2"/>
      <c r="PWS204" s="2"/>
      <c r="PWU204" s="2"/>
      <c r="PWW204" s="2"/>
      <c r="PWY204" s="2"/>
      <c r="PXA204" s="2"/>
      <c r="PXC204" s="2"/>
      <c r="PXE204" s="2"/>
      <c r="PXG204" s="2"/>
      <c r="PXI204" s="2"/>
      <c r="PXK204" s="2"/>
      <c r="PXM204" s="2"/>
      <c r="PXO204" s="2"/>
      <c r="PXQ204" s="2"/>
      <c r="PXS204" s="2"/>
      <c r="PXU204" s="2"/>
      <c r="PXW204" s="2"/>
      <c r="PXY204" s="2"/>
      <c r="PYA204" s="2"/>
      <c r="PYC204" s="2"/>
      <c r="PYE204" s="2"/>
      <c r="PYG204" s="2"/>
      <c r="PYI204" s="2"/>
      <c r="PYK204" s="2"/>
      <c r="PYM204" s="2"/>
      <c r="PYO204" s="2"/>
      <c r="PYQ204" s="2"/>
      <c r="PYS204" s="2"/>
      <c r="PYU204" s="2"/>
      <c r="PYW204" s="2"/>
      <c r="PYY204" s="2"/>
      <c r="PZA204" s="2"/>
      <c r="PZC204" s="2"/>
      <c r="PZE204" s="2"/>
      <c r="PZG204" s="2"/>
      <c r="PZI204" s="2"/>
      <c r="PZK204" s="2"/>
      <c r="PZM204" s="2"/>
      <c r="PZO204" s="2"/>
      <c r="PZQ204" s="2"/>
      <c r="PZS204" s="2"/>
      <c r="PZU204" s="2"/>
      <c r="PZW204" s="2"/>
      <c r="PZY204" s="2"/>
      <c r="QAA204" s="2"/>
      <c r="QAC204" s="2"/>
      <c r="QAE204" s="2"/>
      <c r="QAG204" s="2"/>
      <c r="QAI204" s="2"/>
      <c r="QAK204" s="2"/>
      <c r="QAM204" s="2"/>
      <c r="QAO204" s="2"/>
      <c r="QAQ204" s="2"/>
      <c r="QAS204" s="2"/>
      <c r="QAU204" s="2"/>
      <c r="QAW204" s="2"/>
      <c r="QAY204" s="2"/>
      <c r="QBA204" s="2"/>
      <c r="QBC204" s="2"/>
      <c r="QBE204" s="2"/>
      <c r="QBG204" s="2"/>
      <c r="QBI204" s="2"/>
      <c r="QBK204" s="2"/>
      <c r="QBM204" s="2"/>
      <c r="QBO204" s="2"/>
      <c r="QBQ204" s="2"/>
      <c r="QBS204" s="2"/>
      <c r="QBU204" s="2"/>
      <c r="QBW204" s="2"/>
      <c r="QBY204" s="2"/>
      <c r="QCA204" s="2"/>
      <c r="QCC204" s="2"/>
      <c r="QCE204" s="2"/>
      <c r="QCG204" s="2"/>
      <c r="QCI204" s="2"/>
      <c r="QCK204" s="2"/>
      <c r="QCM204" s="2"/>
      <c r="QCO204" s="2"/>
      <c r="QCQ204" s="2"/>
      <c r="QCS204" s="2"/>
      <c r="QCU204" s="2"/>
      <c r="QCW204" s="2"/>
      <c r="QCY204" s="2"/>
      <c r="QDA204" s="2"/>
      <c r="QDC204" s="2"/>
      <c r="QDE204" s="2"/>
      <c r="QDG204" s="2"/>
      <c r="QDI204" s="2"/>
      <c r="QDK204" s="2"/>
      <c r="QDM204" s="2"/>
      <c r="QDO204" s="2"/>
      <c r="QDQ204" s="2"/>
      <c r="QDS204" s="2"/>
      <c r="QDU204" s="2"/>
      <c r="QDW204" s="2"/>
      <c r="QDY204" s="2"/>
      <c r="QEA204" s="2"/>
      <c r="QEC204" s="2"/>
      <c r="QEE204" s="2"/>
      <c r="QEG204" s="2"/>
      <c r="QEI204" s="2"/>
      <c r="QEK204" s="2"/>
      <c r="QEM204" s="2"/>
      <c r="QEO204" s="2"/>
      <c r="QEQ204" s="2"/>
      <c r="QES204" s="2"/>
      <c r="QEU204" s="2"/>
      <c r="QEW204" s="2"/>
      <c r="QEY204" s="2"/>
      <c r="QFA204" s="2"/>
      <c r="QFC204" s="2"/>
      <c r="QFE204" s="2"/>
      <c r="QFG204" s="2"/>
      <c r="QFI204" s="2"/>
      <c r="QFK204" s="2"/>
      <c r="QFM204" s="2"/>
      <c r="QFO204" s="2"/>
      <c r="QFQ204" s="2"/>
      <c r="QFS204" s="2"/>
      <c r="QFU204" s="2"/>
      <c r="QFW204" s="2"/>
      <c r="QFY204" s="2"/>
      <c r="QGA204" s="2"/>
      <c r="QGC204" s="2"/>
      <c r="QGE204" s="2"/>
      <c r="QGG204" s="2"/>
      <c r="QGI204" s="2"/>
      <c r="QGK204" s="2"/>
      <c r="QGM204" s="2"/>
      <c r="QGO204" s="2"/>
      <c r="QGQ204" s="2"/>
      <c r="QGS204" s="2"/>
      <c r="QGU204" s="2"/>
      <c r="QGW204" s="2"/>
      <c r="QGY204" s="2"/>
      <c r="QHA204" s="2"/>
      <c r="QHC204" s="2"/>
      <c r="QHE204" s="2"/>
      <c r="QHG204" s="2"/>
      <c r="QHI204" s="2"/>
      <c r="QHK204" s="2"/>
      <c r="QHM204" s="2"/>
      <c r="QHO204" s="2"/>
      <c r="QHQ204" s="2"/>
      <c r="QHS204" s="2"/>
      <c r="QHU204" s="2"/>
      <c r="QHW204" s="2"/>
      <c r="QHY204" s="2"/>
      <c r="QIA204" s="2"/>
      <c r="QIC204" s="2"/>
      <c r="QIE204" s="2"/>
      <c r="QIG204" s="2"/>
      <c r="QII204" s="2"/>
      <c r="QIK204" s="2"/>
      <c r="QIM204" s="2"/>
      <c r="QIO204" s="2"/>
      <c r="QIQ204" s="2"/>
      <c r="QIS204" s="2"/>
      <c r="QIU204" s="2"/>
      <c r="QIW204" s="2"/>
      <c r="QIY204" s="2"/>
      <c r="QJA204" s="2"/>
      <c r="QJC204" s="2"/>
      <c r="QJE204" s="2"/>
      <c r="QJG204" s="2"/>
      <c r="QJI204" s="2"/>
      <c r="QJK204" s="2"/>
      <c r="QJM204" s="2"/>
      <c r="QJO204" s="2"/>
      <c r="QJQ204" s="2"/>
      <c r="QJS204" s="2"/>
      <c r="QJU204" s="2"/>
      <c r="QJW204" s="2"/>
      <c r="QJY204" s="2"/>
      <c r="QKA204" s="2"/>
      <c r="QKC204" s="2"/>
      <c r="QKE204" s="2"/>
      <c r="QKG204" s="2"/>
      <c r="QKI204" s="2"/>
      <c r="QKK204" s="2"/>
      <c r="QKM204" s="2"/>
      <c r="QKO204" s="2"/>
      <c r="QKQ204" s="2"/>
      <c r="QKS204" s="2"/>
      <c r="QKU204" s="2"/>
      <c r="QKW204" s="2"/>
      <c r="QKY204" s="2"/>
      <c r="QLA204" s="2"/>
      <c r="QLC204" s="2"/>
      <c r="QLE204" s="2"/>
      <c r="QLG204" s="2"/>
      <c r="QLI204" s="2"/>
      <c r="QLK204" s="2"/>
      <c r="QLM204" s="2"/>
      <c r="QLO204" s="2"/>
      <c r="QLQ204" s="2"/>
      <c r="QLS204" s="2"/>
      <c r="QLU204" s="2"/>
      <c r="QLW204" s="2"/>
      <c r="QLY204" s="2"/>
      <c r="QMA204" s="2"/>
      <c r="QMC204" s="2"/>
      <c r="QME204" s="2"/>
      <c r="QMG204" s="2"/>
      <c r="QMI204" s="2"/>
      <c r="QMK204" s="2"/>
      <c r="QMM204" s="2"/>
      <c r="QMO204" s="2"/>
      <c r="QMQ204" s="2"/>
      <c r="QMS204" s="2"/>
      <c r="QMU204" s="2"/>
      <c r="QMW204" s="2"/>
      <c r="QMY204" s="2"/>
      <c r="QNA204" s="2"/>
      <c r="QNC204" s="2"/>
      <c r="QNE204" s="2"/>
      <c r="QNG204" s="2"/>
      <c r="QNI204" s="2"/>
      <c r="QNK204" s="2"/>
      <c r="QNM204" s="2"/>
      <c r="QNO204" s="2"/>
      <c r="QNQ204" s="2"/>
      <c r="QNS204" s="2"/>
      <c r="QNU204" s="2"/>
      <c r="QNW204" s="2"/>
      <c r="QNY204" s="2"/>
      <c r="QOA204" s="2"/>
      <c r="QOC204" s="2"/>
      <c r="QOE204" s="2"/>
      <c r="QOG204" s="2"/>
      <c r="QOI204" s="2"/>
      <c r="QOK204" s="2"/>
      <c r="QOM204" s="2"/>
      <c r="QOO204" s="2"/>
      <c r="QOQ204" s="2"/>
      <c r="QOS204" s="2"/>
      <c r="QOU204" s="2"/>
      <c r="QOW204" s="2"/>
      <c r="QOY204" s="2"/>
      <c r="QPA204" s="2"/>
      <c r="QPC204" s="2"/>
      <c r="QPE204" s="2"/>
      <c r="QPG204" s="2"/>
      <c r="QPI204" s="2"/>
      <c r="QPK204" s="2"/>
      <c r="QPM204" s="2"/>
      <c r="QPO204" s="2"/>
      <c r="QPQ204" s="2"/>
      <c r="QPS204" s="2"/>
      <c r="QPU204" s="2"/>
      <c r="QPW204" s="2"/>
      <c r="QPY204" s="2"/>
      <c r="QQA204" s="2"/>
      <c r="QQC204" s="2"/>
      <c r="QQE204" s="2"/>
      <c r="QQG204" s="2"/>
      <c r="QQI204" s="2"/>
      <c r="QQK204" s="2"/>
      <c r="QQM204" s="2"/>
      <c r="QQO204" s="2"/>
      <c r="QQQ204" s="2"/>
      <c r="QQS204" s="2"/>
      <c r="QQU204" s="2"/>
      <c r="QQW204" s="2"/>
      <c r="QQY204" s="2"/>
      <c r="QRA204" s="2"/>
      <c r="QRC204" s="2"/>
      <c r="QRE204" s="2"/>
      <c r="QRG204" s="2"/>
      <c r="QRI204" s="2"/>
      <c r="QRK204" s="2"/>
      <c r="QRM204" s="2"/>
      <c r="QRO204" s="2"/>
      <c r="QRQ204" s="2"/>
      <c r="QRS204" s="2"/>
      <c r="QRU204" s="2"/>
      <c r="QRW204" s="2"/>
      <c r="QRY204" s="2"/>
      <c r="QSA204" s="2"/>
      <c r="QSC204" s="2"/>
      <c r="QSE204" s="2"/>
      <c r="QSG204" s="2"/>
      <c r="QSI204" s="2"/>
      <c r="QSK204" s="2"/>
      <c r="QSM204" s="2"/>
      <c r="QSO204" s="2"/>
      <c r="QSQ204" s="2"/>
      <c r="QSS204" s="2"/>
      <c r="QSU204" s="2"/>
      <c r="QSW204" s="2"/>
      <c r="QSY204" s="2"/>
      <c r="QTA204" s="2"/>
      <c r="QTC204" s="2"/>
      <c r="QTE204" s="2"/>
      <c r="QTG204" s="2"/>
      <c r="QTI204" s="2"/>
      <c r="QTK204" s="2"/>
      <c r="QTM204" s="2"/>
      <c r="QTO204" s="2"/>
      <c r="QTQ204" s="2"/>
      <c r="QTS204" s="2"/>
      <c r="QTU204" s="2"/>
      <c r="QTW204" s="2"/>
      <c r="QTY204" s="2"/>
      <c r="QUA204" s="2"/>
      <c r="QUC204" s="2"/>
      <c r="QUE204" s="2"/>
      <c r="QUG204" s="2"/>
      <c r="QUI204" s="2"/>
      <c r="QUK204" s="2"/>
      <c r="QUM204" s="2"/>
      <c r="QUO204" s="2"/>
      <c r="QUQ204" s="2"/>
      <c r="QUS204" s="2"/>
      <c r="QUU204" s="2"/>
      <c r="QUW204" s="2"/>
      <c r="QUY204" s="2"/>
      <c r="QVA204" s="2"/>
      <c r="QVC204" s="2"/>
      <c r="QVE204" s="2"/>
      <c r="QVG204" s="2"/>
      <c r="QVI204" s="2"/>
      <c r="QVK204" s="2"/>
      <c r="QVM204" s="2"/>
      <c r="QVO204" s="2"/>
      <c r="QVQ204" s="2"/>
      <c r="QVS204" s="2"/>
      <c r="QVU204" s="2"/>
      <c r="QVW204" s="2"/>
      <c r="QVY204" s="2"/>
      <c r="QWA204" s="2"/>
      <c r="QWC204" s="2"/>
      <c r="QWE204" s="2"/>
      <c r="QWG204" s="2"/>
      <c r="QWI204" s="2"/>
      <c r="QWK204" s="2"/>
      <c r="QWM204" s="2"/>
      <c r="QWO204" s="2"/>
      <c r="QWQ204" s="2"/>
      <c r="QWS204" s="2"/>
      <c r="QWU204" s="2"/>
      <c r="QWW204" s="2"/>
      <c r="QWY204" s="2"/>
      <c r="QXA204" s="2"/>
      <c r="QXC204" s="2"/>
      <c r="QXE204" s="2"/>
      <c r="QXG204" s="2"/>
      <c r="QXI204" s="2"/>
      <c r="QXK204" s="2"/>
      <c r="QXM204" s="2"/>
      <c r="QXO204" s="2"/>
      <c r="QXQ204" s="2"/>
      <c r="QXS204" s="2"/>
      <c r="QXU204" s="2"/>
      <c r="QXW204" s="2"/>
      <c r="QXY204" s="2"/>
      <c r="QYA204" s="2"/>
      <c r="QYC204" s="2"/>
      <c r="QYE204" s="2"/>
      <c r="QYG204" s="2"/>
      <c r="QYI204" s="2"/>
      <c r="QYK204" s="2"/>
      <c r="QYM204" s="2"/>
      <c r="QYO204" s="2"/>
      <c r="QYQ204" s="2"/>
      <c r="QYS204" s="2"/>
      <c r="QYU204" s="2"/>
      <c r="QYW204" s="2"/>
      <c r="QYY204" s="2"/>
      <c r="QZA204" s="2"/>
      <c r="QZC204" s="2"/>
      <c r="QZE204" s="2"/>
      <c r="QZG204" s="2"/>
      <c r="QZI204" s="2"/>
      <c r="QZK204" s="2"/>
      <c r="QZM204" s="2"/>
      <c r="QZO204" s="2"/>
      <c r="QZQ204" s="2"/>
      <c r="QZS204" s="2"/>
      <c r="QZU204" s="2"/>
      <c r="QZW204" s="2"/>
      <c r="QZY204" s="2"/>
      <c r="RAA204" s="2"/>
      <c r="RAC204" s="2"/>
      <c r="RAE204" s="2"/>
      <c r="RAG204" s="2"/>
      <c r="RAI204" s="2"/>
      <c r="RAK204" s="2"/>
      <c r="RAM204" s="2"/>
      <c r="RAO204" s="2"/>
      <c r="RAQ204" s="2"/>
      <c r="RAS204" s="2"/>
      <c r="RAU204" s="2"/>
      <c r="RAW204" s="2"/>
      <c r="RAY204" s="2"/>
      <c r="RBA204" s="2"/>
      <c r="RBC204" s="2"/>
      <c r="RBE204" s="2"/>
      <c r="RBG204" s="2"/>
      <c r="RBI204" s="2"/>
      <c r="RBK204" s="2"/>
      <c r="RBM204" s="2"/>
      <c r="RBO204" s="2"/>
      <c r="RBQ204" s="2"/>
      <c r="RBS204" s="2"/>
      <c r="RBU204" s="2"/>
      <c r="RBW204" s="2"/>
      <c r="RBY204" s="2"/>
      <c r="RCA204" s="2"/>
      <c r="RCC204" s="2"/>
      <c r="RCE204" s="2"/>
      <c r="RCG204" s="2"/>
      <c r="RCI204" s="2"/>
      <c r="RCK204" s="2"/>
      <c r="RCM204" s="2"/>
      <c r="RCO204" s="2"/>
      <c r="RCQ204" s="2"/>
      <c r="RCS204" s="2"/>
      <c r="RCU204" s="2"/>
      <c r="RCW204" s="2"/>
      <c r="RCY204" s="2"/>
      <c r="RDA204" s="2"/>
      <c r="RDC204" s="2"/>
      <c r="RDE204" s="2"/>
      <c r="RDG204" s="2"/>
      <c r="RDI204" s="2"/>
      <c r="RDK204" s="2"/>
      <c r="RDM204" s="2"/>
      <c r="RDO204" s="2"/>
      <c r="RDQ204" s="2"/>
      <c r="RDS204" s="2"/>
      <c r="RDU204" s="2"/>
      <c r="RDW204" s="2"/>
      <c r="RDY204" s="2"/>
      <c r="REA204" s="2"/>
      <c r="REC204" s="2"/>
      <c r="REE204" s="2"/>
      <c r="REG204" s="2"/>
      <c r="REI204" s="2"/>
      <c r="REK204" s="2"/>
      <c r="REM204" s="2"/>
      <c r="REO204" s="2"/>
      <c r="REQ204" s="2"/>
      <c r="RES204" s="2"/>
      <c r="REU204" s="2"/>
      <c r="REW204" s="2"/>
      <c r="REY204" s="2"/>
      <c r="RFA204" s="2"/>
      <c r="RFC204" s="2"/>
      <c r="RFE204" s="2"/>
      <c r="RFG204" s="2"/>
      <c r="RFI204" s="2"/>
      <c r="RFK204" s="2"/>
      <c r="RFM204" s="2"/>
      <c r="RFO204" s="2"/>
      <c r="RFQ204" s="2"/>
      <c r="RFS204" s="2"/>
      <c r="RFU204" s="2"/>
      <c r="RFW204" s="2"/>
      <c r="RFY204" s="2"/>
      <c r="RGA204" s="2"/>
      <c r="RGC204" s="2"/>
      <c r="RGE204" s="2"/>
      <c r="RGG204" s="2"/>
      <c r="RGI204" s="2"/>
      <c r="RGK204" s="2"/>
      <c r="RGM204" s="2"/>
      <c r="RGO204" s="2"/>
      <c r="RGQ204" s="2"/>
      <c r="RGS204" s="2"/>
      <c r="RGU204" s="2"/>
      <c r="RGW204" s="2"/>
      <c r="RGY204" s="2"/>
      <c r="RHA204" s="2"/>
      <c r="RHC204" s="2"/>
      <c r="RHE204" s="2"/>
      <c r="RHG204" s="2"/>
      <c r="RHI204" s="2"/>
      <c r="RHK204" s="2"/>
      <c r="RHM204" s="2"/>
      <c r="RHO204" s="2"/>
      <c r="RHQ204" s="2"/>
      <c r="RHS204" s="2"/>
      <c r="RHU204" s="2"/>
      <c r="RHW204" s="2"/>
      <c r="RHY204" s="2"/>
      <c r="RIA204" s="2"/>
      <c r="RIC204" s="2"/>
      <c r="RIE204" s="2"/>
      <c r="RIG204" s="2"/>
      <c r="RII204" s="2"/>
      <c r="RIK204" s="2"/>
      <c r="RIM204" s="2"/>
      <c r="RIO204" s="2"/>
      <c r="RIQ204" s="2"/>
      <c r="RIS204" s="2"/>
      <c r="RIU204" s="2"/>
      <c r="RIW204" s="2"/>
      <c r="RIY204" s="2"/>
      <c r="RJA204" s="2"/>
      <c r="RJC204" s="2"/>
      <c r="RJE204" s="2"/>
      <c r="RJG204" s="2"/>
      <c r="RJI204" s="2"/>
      <c r="RJK204" s="2"/>
      <c r="RJM204" s="2"/>
      <c r="RJO204" s="2"/>
      <c r="RJQ204" s="2"/>
      <c r="RJS204" s="2"/>
      <c r="RJU204" s="2"/>
      <c r="RJW204" s="2"/>
      <c r="RJY204" s="2"/>
      <c r="RKA204" s="2"/>
      <c r="RKC204" s="2"/>
      <c r="RKE204" s="2"/>
      <c r="RKG204" s="2"/>
      <c r="RKI204" s="2"/>
      <c r="RKK204" s="2"/>
      <c r="RKM204" s="2"/>
      <c r="RKO204" s="2"/>
      <c r="RKQ204" s="2"/>
      <c r="RKS204" s="2"/>
      <c r="RKU204" s="2"/>
      <c r="RKW204" s="2"/>
      <c r="RKY204" s="2"/>
      <c r="RLA204" s="2"/>
      <c r="RLC204" s="2"/>
      <c r="RLE204" s="2"/>
      <c r="RLG204" s="2"/>
      <c r="RLI204" s="2"/>
      <c r="RLK204" s="2"/>
      <c r="RLM204" s="2"/>
      <c r="RLO204" s="2"/>
      <c r="RLQ204" s="2"/>
      <c r="RLS204" s="2"/>
      <c r="RLU204" s="2"/>
      <c r="RLW204" s="2"/>
      <c r="RLY204" s="2"/>
      <c r="RMA204" s="2"/>
      <c r="RMC204" s="2"/>
      <c r="RME204" s="2"/>
      <c r="RMG204" s="2"/>
      <c r="RMI204" s="2"/>
      <c r="RMK204" s="2"/>
      <c r="RMM204" s="2"/>
      <c r="RMO204" s="2"/>
      <c r="RMQ204" s="2"/>
      <c r="RMS204" s="2"/>
      <c r="RMU204" s="2"/>
      <c r="RMW204" s="2"/>
      <c r="RMY204" s="2"/>
      <c r="RNA204" s="2"/>
      <c r="RNC204" s="2"/>
      <c r="RNE204" s="2"/>
      <c r="RNG204" s="2"/>
      <c r="RNI204" s="2"/>
      <c r="RNK204" s="2"/>
      <c r="RNM204" s="2"/>
      <c r="RNO204" s="2"/>
      <c r="RNQ204" s="2"/>
      <c r="RNS204" s="2"/>
      <c r="RNU204" s="2"/>
      <c r="RNW204" s="2"/>
      <c r="RNY204" s="2"/>
      <c r="ROA204" s="2"/>
      <c r="ROC204" s="2"/>
      <c r="ROE204" s="2"/>
      <c r="ROG204" s="2"/>
      <c r="ROI204" s="2"/>
      <c r="ROK204" s="2"/>
      <c r="ROM204" s="2"/>
      <c r="ROO204" s="2"/>
      <c r="ROQ204" s="2"/>
      <c r="ROS204" s="2"/>
      <c r="ROU204" s="2"/>
      <c r="ROW204" s="2"/>
      <c r="ROY204" s="2"/>
      <c r="RPA204" s="2"/>
      <c r="RPC204" s="2"/>
      <c r="RPE204" s="2"/>
      <c r="RPG204" s="2"/>
      <c r="RPI204" s="2"/>
      <c r="RPK204" s="2"/>
      <c r="RPM204" s="2"/>
      <c r="RPO204" s="2"/>
      <c r="RPQ204" s="2"/>
      <c r="RPS204" s="2"/>
      <c r="RPU204" s="2"/>
      <c r="RPW204" s="2"/>
      <c r="RPY204" s="2"/>
      <c r="RQA204" s="2"/>
      <c r="RQC204" s="2"/>
      <c r="RQE204" s="2"/>
      <c r="RQG204" s="2"/>
      <c r="RQI204" s="2"/>
      <c r="RQK204" s="2"/>
      <c r="RQM204" s="2"/>
      <c r="RQO204" s="2"/>
      <c r="RQQ204" s="2"/>
      <c r="RQS204" s="2"/>
      <c r="RQU204" s="2"/>
      <c r="RQW204" s="2"/>
      <c r="RQY204" s="2"/>
      <c r="RRA204" s="2"/>
      <c r="RRC204" s="2"/>
      <c r="RRE204" s="2"/>
      <c r="RRG204" s="2"/>
      <c r="RRI204" s="2"/>
      <c r="RRK204" s="2"/>
      <c r="RRM204" s="2"/>
      <c r="RRO204" s="2"/>
      <c r="RRQ204" s="2"/>
      <c r="RRS204" s="2"/>
      <c r="RRU204" s="2"/>
      <c r="RRW204" s="2"/>
      <c r="RRY204" s="2"/>
      <c r="RSA204" s="2"/>
      <c r="RSC204" s="2"/>
      <c r="RSE204" s="2"/>
      <c r="RSG204" s="2"/>
      <c r="RSI204" s="2"/>
      <c r="RSK204" s="2"/>
      <c r="RSM204" s="2"/>
      <c r="RSO204" s="2"/>
      <c r="RSQ204" s="2"/>
      <c r="RSS204" s="2"/>
      <c r="RSU204" s="2"/>
      <c r="RSW204" s="2"/>
      <c r="RSY204" s="2"/>
      <c r="RTA204" s="2"/>
      <c r="RTC204" s="2"/>
      <c r="RTE204" s="2"/>
      <c r="RTG204" s="2"/>
      <c r="RTI204" s="2"/>
      <c r="RTK204" s="2"/>
      <c r="RTM204" s="2"/>
      <c r="RTO204" s="2"/>
      <c r="RTQ204" s="2"/>
      <c r="RTS204" s="2"/>
      <c r="RTU204" s="2"/>
      <c r="RTW204" s="2"/>
      <c r="RTY204" s="2"/>
      <c r="RUA204" s="2"/>
      <c r="RUC204" s="2"/>
      <c r="RUE204" s="2"/>
      <c r="RUG204" s="2"/>
      <c r="RUI204" s="2"/>
      <c r="RUK204" s="2"/>
      <c r="RUM204" s="2"/>
      <c r="RUO204" s="2"/>
      <c r="RUQ204" s="2"/>
      <c r="RUS204" s="2"/>
      <c r="RUU204" s="2"/>
      <c r="RUW204" s="2"/>
      <c r="RUY204" s="2"/>
      <c r="RVA204" s="2"/>
      <c r="RVC204" s="2"/>
      <c r="RVE204" s="2"/>
      <c r="RVG204" s="2"/>
      <c r="RVI204" s="2"/>
      <c r="RVK204" s="2"/>
      <c r="RVM204" s="2"/>
      <c r="RVO204" s="2"/>
      <c r="RVQ204" s="2"/>
      <c r="RVS204" s="2"/>
      <c r="RVU204" s="2"/>
      <c r="RVW204" s="2"/>
      <c r="RVY204" s="2"/>
      <c r="RWA204" s="2"/>
      <c r="RWC204" s="2"/>
      <c r="RWE204" s="2"/>
      <c r="RWG204" s="2"/>
      <c r="RWI204" s="2"/>
      <c r="RWK204" s="2"/>
      <c r="RWM204" s="2"/>
      <c r="RWO204" s="2"/>
      <c r="RWQ204" s="2"/>
      <c r="RWS204" s="2"/>
      <c r="RWU204" s="2"/>
      <c r="RWW204" s="2"/>
      <c r="RWY204" s="2"/>
      <c r="RXA204" s="2"/>
      <c r="RXC204" s="2"/>
      <c r="RXE204" s="2"/>
      <c r="RXG204" s="2"/>
      <c r="RXI204" s="2"/>
      <c r="RXK204" s="2"/>
      <c r="RXM204" s="2"/>
      <c r="RXO204" s="2"/>
      <c r="RXQ204" s="2"/>
      <c r="RXS204" s="2"/>
      <c r="RXU204" s="2"/>
      <c r="RXW204" s="2"/>
      <c r="RXY204" s="2"/>
      <c r="RYA204" s="2"/>
      <c r="RYC204" s="2"/>
      <c r="RYE204" s="2"/>
      <c r="RYG204" s="2"/>
      <c r="RYI204" s="2"/>
      <c r="RYK204" s="2"/>
      <c r="RYM204" s="2"/>
      <c r="RYO204" s="2"/>
      <c r="RYQ204" s="2"/>
      <c r="RYS204" s="2"/>
      <c r="RYU204" s="2"/>
      <c r="RYW204" s="2"/>
      <c r="RYY204" s="2"/>
      <c r="RZA204" s="2"/>
      <c r="RZC204" s="2"/>
      <c r="RZE204" s="2"/>
      <c r="RZG204" s="2"/>
      <c r="RZI204" s="2"/>
      <c r="RZK204" s="2"/>
      <c r="RZM204" s="2"/>
      <c r="RZO204" s="2"/>
      <c r="RZQ204" s="2"/>
      <c r="RZS204" s="2"/>
      <c r="RZU204" s="2"/>
      <c r="RZW204" s="2"/>
      <c r="RZY204" s="2"/>
      <c r="SAA204" s="2"/>
      <c r="SAC204" s="2"/>
      <c r="SAE204" s="2"/>
      <c r="SAG204" s="2"/>
      <c r="SAI204" s="2"/>
      <c r="SAK204" s="2"/>
      <c r="SAM204" s="2"/>
      <c r="SAO204" s="2"/>
      <c r="SAQ204" s="2"/>
      <c r="SAS204" s="2"/>
      <c r="SAU204" s="2"/>
      <c r="SAW204" s="2"/>
      <c r="SAY204" s="2"/>
      <c r="SBA204" s="2"/>
      <c r="SBC204" s="2"/>
      <c r="SBE204" s="2"/>
      <c r="SBG204" s="2"/>
      <c r="SBI204" s="2"/>
      <c r="SBK204" s="2"/>
      <c r="SBM204" s="2"/>
      <c r="SBO204" s="2"/>
      <c r="SBQ204" s="2"/>
      <c r="SBS204" s="2"/>
      <c r="SBU204" s="2"/>
      <c r="SBW204" s="2"/>
      <c r="SBY204" s="2"/>
      <c r="SCA204" s="2"/>
      <c r="SCC204" s="2"/>
      <c r="SCE204" s="2"/>
      <c r="SCG204" s="2"/>
      <c r="SCI204" s="2"/>
      <c r="SCK204" s="2"/>
      <c r="SCM204" s="2"/>
      <c r="SCO204" s="2"/>
      <c r="SCQ204" s="2"/>
      <c r="SCS204" s="2"/>
      <c r="SCU204" s="2"/>
      <c r="SCW204" s="2"/>
      <c r="SCY204" s="2"/>
      <c r="SDA204" s="2"/>
      <c r="SDC204" s="2"/>
      <c r="SDE204" s="2"/>
      <c r="SDG204" s="2"/>
      <c r="SDI204" s="2"/>
      <c r="SDK204" s="2"/>
      <c r="SDM204" s="2"/>
      <c r="SDO204" s="2"/>
      <c r="SDQ204" s="2"/>
      <c r="SDS204" s="2"/>
      <c r="SDU204" s="2"/>
      <c r="SDW204" s="2"/>
      <c r="SDY204" s="2"/>
      <c r="SEA204" s="2"/>
      <c r="SEC204" s="2"/>
      <c r="SEE204" s="2"/>
      <c r="SEG204" s="2"/>
      <c r="SEI204" s="2"/>
      <c r="SEK204" s="2"/>
      <c r="SEM204" s="2"/>
      <c r="SEO204" s="2"/>
      <c r="SEQ204" s="2"/>
      <c r="SES204" s="2"/>
      <c r="SEU204" s="2"/>
      <c r="SEW204" s="2"/>
      <c r="SEY204" s="2"/>
      <c r="SFA204" s="2"/>
      <c r="SFC204" s="2"/>
      <c r="SFE204" s="2"/>
      <c r="SFG204" s="2"/>
      <c r="SFI204" s="2"/>
      <c r="SFK204" s="2"/>
      <c r="SFM204" s="2"/>
      <c r="SFO204" s="2"/>
      <c r="SFQ204" s="2"/>
      <c r="SFS204" s="2"/>
      <c r="SFU204" s="2"/>
      <c r="SFW204" s="2"/>
      <c r="SFY204" s="2"/>
      <c r="SGA204" s="2"/>
      <c r="SGC204" s="2"/>
      <c r="SGE204" s="2"/>
      <c r="SGG204" s="2"/>
      <c r="SGI204" s="2"/>
      <c r="SGK204" s="2"/>
      <c r="SGM204" s="2"/>
      <c r="SGO204" s="2"/>
      <c r="SGQ204" s="2"/>
      <c r="SGS204" s="2"/>
      <c r="SGU204" s="2"/>
      <c r="SGW204" s="2"/>
      <c r="SGY204" s="2"/>
      <c r="SHA204" s="2"/>
      <c r="SHC204" s="2"/>
      <c r="SHE204" s="2"/>
      <c r="SHG204" s="2"/>
      <c r="SHI204" s="2"/>
      <c r="SHK204" s="2"/>
      <c r="SHM204" s="2"/>
      <c r="SHO204" s="2"/>
      <c r="SHQ204" s="2"/>
      <c r="SHS204" s="2"/>
      <c r="SHU204" s="2"/>
      <c r="SHW204" s="2"/>
      <c r="SHY204" s="2"/>
      <c r="SIA204" s="2"/>
      <c r="SIC204" s="2"/>
      <c r="SIE204" s="2"/>
      <c r="SIG204" s="2"/>
      <c r="SII204" s="2"/>
      <c r="SIK204" s="2"/>
      <c r="SIM204" s="2"/>
      <c r="SIO204" s="2"/>
      <c r="SIQ204" s="2"/>
      <c r="SIS204" s="2"/>
      <c r="SIU204" s="2"/>
      <c r="SIW204" s="2"/>
      <c r="SIY204" s="2"/>
      <c r="SJA204" s="2"/>
      <c r="SJC204" s="2"/>
      <c r="SJE204" s="2"/>
      <c r="SJG204" s="2"/>
      <c r="SJI204" s="2"/>
      <c r="SJK204" s="2"/>
      <c r="SJM204" s="2"/>
      <c r="SJO204" s="2"/>
      <c r="SJQ204" s="2"/>
      <c r="SJS204" s="2"/>
      <c r="SJU204" s="2"/>
      <c r="SJW204" s="2"/>
      <c r="SJY204" s="2"/>
      <c r="SKA204" s="2"/>
      <c r="SKC204" s="2"/>
      <c r="SKE204" s="2"/>
      <c r="SKG204" s="2"/>
      <c r="SKI204" s="2"/>
      <c r="SKK204" s="2"/>
      <c r="SKM204" s="2"/>
      <c r="SKO204" s="2"/>
      <c r="SKQ204" s="2"/>
      <c r="SKS204" s="2"/>
      <c r="SKU204" s="2"/>
      <c r="SKW204" s="2"/>
      <c r="SKY204" s="2"/>
      <c r="SLA204" s="2"/>
      <c r="SLC204" s="2"/>
      <c r="SLE204" s="2"/>
      <c r="SLG204" s="2"/>
      <c r="SLI204" s="2"/>
      <c r="SLK204" s="2"/>
      <c r="SLM204" s="2"/>
      <c r="SLO204" s="2"/>
      <c r="SLQ204" s="2"/>
      <c r="SLS204" s="2"/>
      <c r="SLU204" s="2"/>
      <c r="SLW204" s="2"/>
      <c r="SLY204" s="2"/>
      <c r="SMA204" s="2"/>
      <c r="SMC204" s="2"/>
      <c r="SME204" s="2"/>
      <c r="SMG204" s="2"/>
      <c r="SMI204" s="2"/>
      <c r="SMK204" s="2"/>
      <c r="SMM204" s="2"/>
      <c r="SMO204" s="2"/>
      <c r="SMQ204" s="2"/>
      <c r="SMS204" s="2"/>
      <c r="SMU204" s="2"/>
      <c r="SMW204" s="2"/>
      <c r="SMY204" s="2"/>
      <c r="SNA204" s="2"/>
      <c r="SNC204" s="2"/>
      <c r="SNE204" s="2"/>
      <c r="SNG204" s="2"/>
      <c r="SNI204" s="2"/>
      <c r="SNK204" s="2"/>
      <c r="SNM204" s="2"/>
      <c r="SNO204" s="2"/>
      <c r="SNQ204" s="2"/>
      <c r="SNS204" s="2"/>
      <c r="SNU204" s="2"/>
      <c r="SNW204" s="2"/>
      <c r="SNY204" s="2"/>
      <c r="SOA204" s="2"/>
      <c r="SOC204" s="2"/>
      <c r="SOE204" s="2"/>
      <c r="SOG204" s="2"/>
      <c r="SOI204" s="2"/>
      <c r="SOK204" s="2"/>
      <c r="SOM204" s="2"/>
      <c r="SOO204" s="2"/>
      <c r="SOQ204" s="2"/>
      <c r="SOS204" s="2"/>
      <c r="SOU204" s="2"/>
      <c r="SOW204" s="2"/>
      <c r="SOY204" s="2"/>
      <c r="SPA204" s="2"/>
      <c r="SPC204" s="2"/>
      <c r="SPE204" s="2"/>
      <c r="SPG204" s="2"/>
      <c r="SPI204" s="2"/>
      <c r="SPK204" s="2"/>
      <c r="SPM204" s="2"/>
      <c r="SPO204" s="2"/>
      <c r="SPQ204" s="2"/>
      <c r="SPS204" s="2"/>
      <c r="SPU204" s="2"/>
      <c r="SPW204" s="2"/>
      <c r="SPY204" s="2"/>
      <c r="SQA204" s="2"/>
      <c r="SQC204" s="2"/>
      <c r="SQE204" s="2"/>
      <c r="SQG204" s="2"/>
      <c r="SQI204" s="2"/>
      <c r="SQK204" s="2"/>
      <c r="SQM204" s="2"/>
      <c r="SQO204" s="2"/>
      <c r="SQQ204" s="2"/>
      <c r="SQS204" s="2"/>
      <c r="SQU204" s="2"/>
      <c r="SQW204" s="2"/>
      <c r="SQY204" s="2"/>
      <c r="SRA204" s="2"/>
      <c r="SRC204" s="2"/>
      <c r="SRE204" s="2"/>
      <c r="SRG204" s="2"/>
      <c r="SRI204" s="2"/>
      <c r="SRK204" s="2"/>
      <c r="SRM204" s="2"/>
      <c r="SRO204" s="2"/>
      <c r="SRQ204" s="2"/>
      <c r="SRS204" s="2"/>
      <c r="SRU204" s="2"/>
      <c r="SRW204" s="2"/>
      <c r="SRY204" s="2"/>
      <c r="SSA204" s="2"/>
      <c r="SSC204" s="2"/>
      <c r="SSE204" s="2"/>
      <c r="SSG204" s="2"/>
      <c r="SSI204" s="2"/>
      <c r="SSK204" s="2"/>
      <c r="SSM204" s="2"/>
      <c r="SSO204" s="2"/>
      <c r="SSQ204" s="2"/>
      <c r="SSS204" s="2"/>
      <c r="SSU204" s="2"/>
      <c r="SSW204" s="2"/>
      <c r="SSY204" s="2"/>
      <c r="STA204" s="2"/>
      <c r="STC204" s="2"/>
      <c r="STE204" s="2"/>
      <c r="STG204" s="2"/>
      <c r="STI204" s="2"/>
      <c r="STK204" s="2"/>
      <c r="STM204" s="2"/>
      <c r="STO204" s="2"/>
      <c r="STQ204" s="2"/>
      <c r="STS204" s="2"/>
      <c r="STU204" s="2"/>
      <c r="STW204" s="2"/>
      <c r="STY204" s="2"/>
      <c r="SUA204" s="2"/>
      <c r="SUC204" s="2"/>
      <c r="SUE204" s="2"/>
      <c r="SUG204" s="2"/>
      <c r="SUI204" s="2"/>
      <c r="SUK204" s="2"/>
      <c r="SUM204" s="2"/>
      <c r="SUO204" s="2"/>
      <c r="SUQ204" s="2"/>
      <c r="SUS204" s="2"/>
      <c r="SUU204" s="2"/>
      <c r="SUW204" s="2"/>
      <c r="SUY204" s="2"/>
      <c r="SVA204" s="2"/>
      <c r="SVC204" s="2"/>
      <c r="SVE204" s="2"/>
      <c r="SVG204" s="2"/>
      <c r="SVI204" s="2"/>
      <c r="SVK204" s="2"/>
      <c r="SVM204" s="2"/>
      <c r="SVO204" s="2"/>
      <c r="SVQ204" s="2"/>
      <c r="SVS204" s="2"/>
      <c r="SVU204" s="2"/>
      <c r="SVW204" s="2"/>
      <c r="SVY204" s="2"/>
      <c r="SWA204" s="2"/>
      <c r="SWC204" s="2"/>
      <c r="SWE204" s="2"/>
      <c r="SWG204" s="2"/>
      <c r="SWI204" s="2"/>
      <c r="SWK204" s="2"/>
      <c r="SWM204" s="2"/>
      <c r="SWO204" s="2"/>
      <c r="SWQ204" s="2"/>
      <c r="SWS204" s="2"/>
      <c r="SWU204" s="2"/>
      <c r="SWW204" s="2"/>
      <c r="SWY204" s="2"/>
      <c r="SXA204" s="2"/>
      <c r="SXC204" s="2"/>
      <c r="SXE204" s="2"/>
      <c r="SXG204" s="2"/>
      <c r="SXI204" s="2"/>
      <c r="SXK204" s="2"/>
      <c r="SXM204" s="2"/>
      <c r="SXO204" s="2"/>
      <c r="SXQ204" s="2"/>
      <c r="SXS204" s="2"/>
      <c r="SXU204" s="2"/>
      <c r="SXW204" s="2"/>
      <c r="SXY204" s="2"/>
      <c r="SYA204" s="2"/>
      <c r="SYC204" s="2"/>
      <c r="SYE204" s="2"/>
      <c r="SYG204" s="2"/>
      <c r="SYI204" s="2"/>
      <c r="SYK204" s="2"/>
      <c r="SYM204" s="2"/>
      <c r="SYO204" s="2"/>
      <c r="SYQ204" s="2"/>
      <c r="SYS204" s="2"/>
      <c r="SYU204" s="2"/>
      <c r="SYW204" s="2"/>
      <c r="SYY204" s="2"/>
      <c r="SZA204" s="2"/>
      <c r="SZC204" s="2"/>
      <c r="SZE204" s="2"/>
      <c r="SZG204" s="2"/>
      <c r="SZI204" s="2"/>
      <c r="SZK204" s="2"/>
      <c r="SZM204" s="2"/>
      <c r="SZO204" s="2"/>
      <c r="SZQ204" s="2"/>
      <c r="SZS204" s="2"/>
      <c r="SZU204" s="2"/>
      <c r="SZW204" s="2"/>
      <c r="SZY204" s="2"/>
      <c r="TAA204" s="2"/>
      <c r="TAC204" s="2"/>
      <c r="TAE204" s="2"/>
      <c r="TAG204" s="2"/>
      <c r="TAI204" s="2"/>
      <c r="TAK204" s="2"/>
      <c r="TAM204" s="2"/>
      <c r="TAO204" s="2"/>
      <c r="TAQ204" s="2"/>
      <c r="TAS204" s="2"/>
      <c r="TAU204" s="2"/>
      <c r="TAW204" s="2"/>
      <c r="TAY204" s="2"/>
      <c r="TBA204" s="2"/>
      <c r="TBC204" s="2"/>
      <c r="TBE204" s="2"/>
      <c r="TBG204" s="2"/>
      <c r="TBI204" s="2"/>
      <c r="TBK204" s="2"/>
      <c r="TBM204" s="2"/>
      <c r="TBO204" s="2"/>
      <c r="TBQ204" s="2"/>
      <c r="TBS204" s="2"/>
      <c r="TBU204" s="2"/>
      <c r="TBW204" s="2"/>
      <c r="TBY204" s="2"/>
      <c r="TCA204" s="2"/>
      <c r="TCC204" s="2"/>
      <c r="TCE204" s="2"/>
      <c r="TCG204" s="2"/>
      <c r="TCI204" s="2"/>
      <c r="TCK204" s="2"/>
      <c r="TCM204" s="2"/>
      <c r="TCO204" s="2"/>
      <c r="TCQ204" s="2"/>
      <c r="TCS204" s="2"/>
      <c r="TCU204" s="2"/>
      <c r="TCW204" s="2"/>
      <c r="TCY204" s="2"/>
      <c r="TDA204" s="2"/>
      <c r="TDC204" s="2"/>
      <c r="TDE204" s="2"/>
      <c r="TDG204" s="2"/>
      <c r="TDI204" s="2"/>
      <c r="TDK204" s="2"/>
      <c r="TDM204" s="2"/>
      <c r="TDO204" s="2"/>
      <c r="TDQ204" s="2"/>
      <c r="TDS204" s="2"/>
      <c r="TDU204" s="2"/>
      <c r="TDW204" s="2"/>
      <c r="TDY204" s="2"/>
      <c r="TEA204" s="2"/>
      <c r="TEC204" s="2"/>
      <c r="TEE204" s="2"/>
      <c r="TEG204" s="2"/>
      <c r="TEI204" s="2"/>
      <c r="TEK204" s="2"/>
      <c r="TEM204" s="2"/>
      <c r="TEO204" s="2"/>
      <c r="TEQ204" s="2"/>
      <c r="TES204" s="2"/>
      <c r="TEU204" s="2"/>
      <c r="TEW204" s="2"/>
      <c r="TEY204" s="2"/>
      <c r="TFA204" s="2"/>
      <c r="TFC204" s="2"/>
      <c r="TFE204" s="2"/>
      <c r="TFG204" s="2"/>
      <c r="TFI204" s="2"/>
      <c r="TFK204" s="2"/>
      <c r="TFM204" s="2"/>
      <c r="TFO204" s="2"/>
      <c r="TFQ204" s="2"/>
      <c r="TFS204" s="2"/>
      <c r="TFU204" s="2"/>
      <c r="TFW204" s="2"/>
      <c r="TFY204" s="2"/>
      <c r="TGA204" s="2"/>
      <c r="TGC204" s="2"/>
      <c r="TGE204" s="2"/>
      <c r="TGG204" s="2"/>
      <c r="TGI204" s="2"/>
      <c r="TGK204" s="2"/>
      <c r="TGM204" s="2"/>
      <c r="TGO204" s="2"/>
      <c r="TGQ204" s="2"/>
      <c r="TGS204" s="2"/>
      <c r="TGU204" s="2"/>
      <c r="TGW204" s="2"/>
      <c r="TGY204" s="2"/>
      <c r="THA204" s="2"/>
      <c r="THC204" s="2"/>
      <c r="THE204" s="2"/>
      <c r="THG204" s="2"/>
      <c r="THI204" s="2"/>
      <c r="THK204" s="2"/>
      <c r="THM204" s="2"/>
      <c r="THO204" s="2"/>
      <c r="THQ204" s="2"/>
      <c r="THS204" s="2"/>
      <c r="THU204" s="2"/>
      <c r="THW204" s="2"/>
      <c r="THY204" s="2"/>
      <c r="TIA204" s="2"/>
      <c r="TIC204" s="2"/>
      <c r="TIE204" s="2"/>
      <c r="TIG204" s="2"/>
      <c r="TII204" s="2"/>
      <c r="TIK204" s="2"/>
      <c r="TIM204" s="2"/>
      <c r="TIO204" s="2"/>
      <c r="TIQ204" s="2"/>
      <c r="TIS204" s="2"/>
      <c r="TIU204" s="2"/>
      <c r="TIW204" s="2"/>
      <c r="TIY204" s="2"/>
      <c r="TJA204" s="2"/>
      <c r="TJC204" s="2"/>
      <c r="TJE204" s="2"/>
      <c r="TJG204" s="2"/>
      <c r="TJI204" s="2"/>
      <c r="TJK204" s="2"/>
      <c r="TJM204" s="2"/>
      <c r="TJO204" s="2"/>
      <c r="TJQ204" s="2"/>
      <c r="TJS204" s="2"/>
      <c r="TJU204" s="2"/>
      <c r="TJW204" s="2"/>
      <c r="TJY204" s="2"/>
      <c r="TKA204" s="2"/>
      <c r="TKC204" s="2"/>
      <c r="TKE204" s="2"/>
      <c r="TKG204" s="2"/>
      <c r="TKI204" s="2"/>
      <c r="TKK204" s="2"/>
      <c r="TKM204" s="2"/>
      <c r="TKO204" s="2"/>
      <c r="TKQ204" s="2"/>
      <c r="TKS204" s="2"/>
      <c r="TKU204" s="2"/>
      <c r="TKW204" s="2"/>
      <c r="TKY204" s="2"/>
      <c r="TLA204" s="2"/>
      <c r="TLC204" s="2"/>
      <c r="TLE204" s="2"/>
      <c r="TLG204" s="2"/>
      <c r="TLI204" s="2"/>
      <c r="TLK204" s="2"/>
      <c r="TLM204" s="2"/>
      <c r="TLO204" s="2"/>
      <c r="TLQ204" s="2"/>
      <c r="TLS204" s="2"/>
      <c r="TLU204" s="2"/>
      <c r="TLW204" s="2"/>
      <c r="TLY204" s="2"/>
      <c r="TMA204" s="2"/>
      <c r="TMC204" s="2"/>
      <c r="TME204" s="2"/>
      <c r="TMG204" s="2"/>
      <c r="TMI204" s="2"/>
      <c r="TMK204" s="2"/>
      <c r="TMM204" s="2"/>
      <c r="TMO204" s="2"/>
      <c r="TMQ204" s="2"/>
      <c r="TMS204" s="2"/>
      <c r="TMU204" s="2"/>
      <c r="TMW204" s="2"/>
      <c r="TMY204" s="2"/>
      <c r="TNA204" s="2"/>
      <c r="TNC204" s="2"/>
      <c r="TNE204" s="2"/>
      <c r="TNG204" s="2"/>
      <c r="TNI204" s="2"/>
      <c r="TNK204" s="2"/>
      <c r="TNM204" s="2"/>
      <c r="TNO204" s="2"/>
      <c r="TNQ204" s="2"/>
      <c r="TNS204" s="2"/>
      <c r="TNU204" s="2"/>
      <c r="TNW204" s="2"/>
      <c r="TNY204" s="2"/>
      <c r="TOA204" s="2"/>
      <c r="TOC204" s="2"/>
      <c r="TOE204" s="2"/>
      <c r="TOG204" s="2"/>
      <c r="TOI204" s="2"/>
      <c r="TOK204" s="2"/>
      <c r="TOM204" s="2"/>
      <c r="TOO204" s="2"/>
      <c r="TOQ204" s="2"/>
      <c r="TOS204" s="2"/>
      <c r="TOU204" s="2"/>
      <c r="TOW204" s="2"/>
      <c r="TOY204" s="2"/>
      <c r="TPA204" s="2"/>
      <c r="TPC204" s="2"/>
      <c r="TPE204" s="2"/>
      <c r="TPG204" s="2"/>
      <c r="TPI204" s="2"/>
      <c r="TPK204" s="2"/>
      <c r="TPM204" s="2"/>
      <c r="TPO204" s="2"/>
      <c r="TPQ204" s="2"/>
      <c r="TPS204" s="2"/>
      <c r="TPU204" s="2"/>
      <c r="TPW204" s="2"/>
      <c r="TPY204" s="2"/>
      <c r="TQA204" s="2"/>
      <c r="TQC204" s="2"/>
      <c r="TQE204" s="2"/>
      <c r="TQG204" s="2"/>
      <c r="TQI204" s="2"/>
      <c r="TQK204" s="2"/>
      <c r="TQM204" s="2"/>
      <c r="TQO204" s="2"/>
      <c r="TQQ204" s="2"/>
      <c r="TQS204" s="2"/>
      <c r="TQU204" s="2"/>
      <c r="TQW204" s="2"/>
      <c r="TQY204" s="2"/>
      <c r="TRA204" s="2"/>
      <c r="TRC204" s="2"/>
      <c r="TRE204" s="2"/>
      <c r="TRG204" s="2"/>
      <c r="TRI204" s="2"/>
      <c r="TRK204" s="2"/>
      <c r="TRM204" s="2"/>
      <c r="TRO204" s="2"/>
      <c r="TRQ204" s="2"/>
      <c r="TRS204" s="2"/>
      <c r="TRU204" s="2"/>
      <c r="TRW204" s="2"/>
      <c r="TRY204" s="2"/>
      <c r="TSA204" s="2"/>
      <c r="TSC204" s="2"/>
      <c r="TSE204" s="2"/>
      <c r="TSG204" s="2"/>
      <c r="TSI204" s="2"/>
      <c r="TSK204" s="2"/>
      <c r="TSM204" s="2"/>
      <c r="TSO204" s="2"/>
      <c r="TSQ204" s="2"/>
      <c r="TSS204" s="2"/>
      <c r="TSU204" s="2"/>
      <c r="TSW204" s="2"/>
      <c r="TSY204" s="2"/>
      <c r="TTA204" s="2"/>
      <c r="TTC204" s="2"/>
      <c r="TTE204" s="2"/>
      <c r="TTG204" s="2"/>
      <c r="TTI204" s="2"/>
      <c r="TTK204" s="2"/>
      <c r="TTM204" s="2"/>
      <c r="TTO204" s="2"/>
      <c r="TTQ204" s="2"/>
      <c r="TTS204" s="2"/>
      <c r="TTU204" s="2"/>
      <c r="TTW204" s="2"/>
      <c r="TTY204" s="2"/>
      <c r="TUA204" s="2"/>
      <c r="TUC204" s="2"/>
      <c r="TUE204" s="2"/>
      <c r="TUG204" s="2"/>
      <c r="TUI204" s="2"/>
      <c r="TUK204" s="2"/>
      <c r="TUM204" s="2"/>
      <c r="TUO204" s="2"/>
      <c r="TUQ204" s="2"/>
      <c r="TUS204" s="2"/>
      <c r="TUU204" s="2"/>
      <c r="TUW204" s="2"/>
      <c r="TUY204" s="2"/>
      <c r="TVA204" s="2"/>
      <c r="TVC204" s="2"/>
      <c r="TVE204" s="2"/>
      <c r="TVG204" s="2"/>
      <c r="TVI204" s="2"/>
      <c r="TVK204" s="2"/>
      <c r="TVM204" s="2"/>
      <c r="TVO204" s="2"/>
      <c r="TVQ204" s="2"/>
      <c r="TVS204" s="2"/>
      <c r="TVU204" s="2"/>
      <c r="TVW204" s="2"/>
      <c r="TVY204" s="2"/>
      <c r="TWA204" s="2"/>
      <c r="TWC204" s="2"/>
      <c r="TWE204" s="2"/>
      <c r="TWG204" s="2"/>
      <c r="TWI204" s="2"/>
      <c r="TWK204" s="2"/>
      <c r="TWM204" s="2"/>
      <c r="TWO204" s="2"/>
      <c r="TWQ204" s="2"/>
      <c r="TWS204" s="2"/>
      <c r="TWU204" s="2"/>
      <c r="TWW204" s="2"/>
      <c r="TWY204" s="2"/>
      <c r="TXA204" s="2"/>
      <c r="TXC204" s="2"/>
      <c r="TXE204" s="2"/>
      <c r="TXG204" s="2"/>
      <c r="TXI204" s="2"/>
      <c r="TXK204" s="2"/>
      <c r="TXM204" s="2"/>
      <c r="TXO204" s="2"/>
      <c r="TXQ204" s="2"/>
      <c r="TXS204" s="2"/>
      <c r="TXU204" s="2"/>
      <c r="TXW204" s="2"/>
      <c r="TXY204" s="2"/>
      <c r="TYA204" s="2"/>
      <c r="TYC204" s="2"/>
      <c r="TYE204" s="2"/>
      <c r="TYG204" s="2"/>
      <c r="TYI204" s="2"/>
      <c r="TYK204" s="2"/>
      <c r="TYM204" s="2"/>
      <c r="TYO204" s="2"/>
      <c r="TYQ204" s="2"/>
      <c r="TYS204" s="2"/>
      <c r="TYU204" s="2"/>
      <c r="TYW204" s="2"/>
      <c r="TYY204" s="2"/>
      <c r="TZA204" s="2"/>
      <c r="TZC204" s="2"/>
      <c r="TZE204" s="2"/>
      <c r="TZG204" s="2"/>
      <c r="TZI204" s="2"/>
      <c r="TZK204" s="2"/>
      <c r="TZM204" s="2"/>
      <c r="TZO204" s="2"/>
      <c r="TZQ204" s="2"/>
      <c r="TZS204" s="2"/>
      <c r="TZU204" s="2"/>
      <c r="TZW204" s="2"/>
      <c r="TZY204" s="2"/>
      <c r="UAA204" s="2"/>
      <c r="UAC204" s="2"/>
      <c r="UAE204" s="2"/>
      <c r="UAG204" s="2"/>
      <c r="UAI204" s="2"/>
      <c r="UAK204" s="2"/>
      <c r="UAM204" s="2"/>
      <c r="UAO204" s="2"/>
      <c r="UAQ204" s="2"/>
      <c r="UAS204" s="2"/>
      <c r="UAU204" s="2"/>
      <c r="UAW204" s="2"/>
      <c r="UAY204" s="2"/>
      <c r="UBA204" s="2"/>
      <c r="UBC204" s="2"/>
      <c r="UBE204" s="2"/>
      <c r="UBG204" s="2"/>
      <c r="UBI204" s="2"/>
      <c r="UBK204" s="2"/>
      <c r="UBM204" s="2"/>
      <c r="UBO204" s="2"/>
      <c r="UBQ204" s="2"/>
      <c r="UBS204" s="2"/>
      <c r="UBU204" s="2"/>
      <c r="UBW204" s="2"/>
      <c r="UBY204" s="2"/>
      <c r="UCA204" s="2"/>
      <c r="UCC204" s="2"/>
      <c r="UCE204" s="2"/>
      <c r="UCG204" s="2"/>
      <c r="UCI204" s="2"/>
      <c r="UCK204" s="2"/>
      <c r="UCM204" s="2"/>
      <c r="UCO204" s="2"/>
      <c r="UCQ204" s="2"/>
      <c r="UCS204" s="2"/>
      <c r="UCU204" s="2"/>
      <c r="UCW204" s="2"/>
      <c r="UCY204" s="2"/>
      <c r="UDA204" s="2"/>
      <c r="UDC204" s="2"/>
      <c r="UDE204" s="2"/>
      <c r="UDG204" s="2"/>
      <c r="UDI204" s="2"/>
      <c r="UDK204" s="2"/>
      <c r="UDM204" s="2"/>
      <c r="UDO204" s="2"/>
      <c r="UDQ204" s="2"/>
      <c r="UDS204" s="2"/>
      <c r="UDU204" s="2"/>
      <c r="UDW204" s="2"/>
      <c r="UDY204" s="2"/>
      <c r="UEA204" s="2"/>
      <c r="UEC204" s="2"/>
      <c r="UEE204" s="2"/>
      <c r="UEG204" s="2"/>
      <c r="UEI204" s="2"/>
      <c r="UEK204" s="2"/>
      <c r="UEM204" s="2"/>
      <c r="UEO204" s="2"/>
      <c r="UEQ204" s="2"/>
      <c r="UES204" s="2"/>
      <c r="UEU204" s="2"/>
      <c r="UEW204" s="2"/>
      <c r="UEY204" s="2"/>
      <c r="UFA204" s="2"/>
      <c r="UFC204" s="2"/>
      <c r="UFE204" s="2"/>
      <c r="UFG204" s="2"/>
      <c r="UFI204" s="2"/>
      <c r="UFK204" s="2"/>
      <c r="UFM204" s="2"/>
      <c r="UFO204" s="2"/>
      <c r="UFQ204" s="2"/>
      <c r="UFS204" s="2"/>
      <c r="UFU204" s="2"/>
      <c r="UFW204" s="2"/>
      <c r="UFY204" s="2"/>
      <c r="UGA204" s="2"/>
      <c r="UGC204" s="2"/>
      <c r="UGE204" s="2"/>
      <c r="UGG204" s="2"/>
      <c r="UGI204" s="2"/>
      <c r="UGK204" s="2"/>
      <c r="UGM204" s="2"/>
      <c r="UGO204" s="2"/>
      <c r="UGQ204" s="2"/>
      <c r="UGS204" s="2"/>
      <c r="UGU204" s="2"/>
      <c r="UGW204" s="2"/>
      <c r="UGY204" s="2"/>
      <c r="UHA204" s="2"/>
      <c r="UHC204" s="2"/>
      <c r="UHE204" s="2"/>
      <c r="UHG204" s="2"/>
      <c r="UHI204" s="2"/>
      <c r="UHK204" s="2"/>
      <c r="UHM204" s="2"/>
      <c r="UHO204" s="2"/>
      <c r="UHQ204" s="2"/>
      <c r="UHS204" s="2"/>
      <c r="UHU204" s="2"/>
      <c r="UHW204" s="2"/>
      <c r="UHY204" s="2"/>
      <c r="UIA204" s="2"/>
      <c r="UIC204" s="2"/>
      <c r="UIE204" s="2"/>
      <c r="UIG204" s="2"/>
      <c r="UII204" s="2"/>
      <c r="UIK204" s="2"/>
      <c r="UIM204" s="2"/>
      <c r="UIO204" s="2"/>
      <c r="UIQ204" s="2"/>
      <c r="UIS204" s="2"/>
      <c r="UIU204" s="2"/>
      <c r="UIW204" s="2"/>
      <c r="UIY204" s="2"/>
      <c r="UJA204" s="2"/>
      <c r="UJC204" s="2"/>
      <c r="UJE204" s="2"/>
      <c r="UJG204" s="2"/>
      <c r="UJI204" s="2"/>
      <c r="UJK204" s="2"/>
      <c r="UJM204" s="2"/>
      <c r="UJO204" s="2"/>
      <c r="UJQ204" s="2"/>
      <c r="UJS204" s="2"/>
      <c r="UJU204" s="2"/>
      <c r="UJW204" s="2"/>
      <c r="UJY204" s="2"/>
      <c r="UKA204" s="2"/>
      <c r="UKC204" s="2"/>
      <c r="UKE204" s="2"/>
      <c r="UKG204" s="2"/>
      <c r="UKI204" s="2"/>
      <c r="UKK204" s="2"/>
      <c r="UKM204" s="2"/>
      <c r="UKO204" s="2"/>
      <c r="UKQ204" s="2"/>
      <c r="UKS204" s="2"/>
      <c r="UKU204" s="2"/>
      <c r="UKW204" s="2"/>
      <c r="UKY204" s="2"/>
      <c r="ULA204" s="2"/>
      <c r="ULC204" s="2"/>
      <c r="ULE204" s="2"/>
      <c r="ULG204" s="2"/>
      <c r="ULI204" s="2"/>
      <c r="ULK204" s="2"/>
      <c r="ULM204" s="2"/>
      <c r="ULO204" s="2"/>
      <c r="ULQ204" s="2"/>
      <c r="ULS204" s="2"/>
      <c r="ULU204" s="2"/>
      <c r="ULW204" s="2"/>
      <c r="ULY204" s="2"/>
      <c r="UMA204" s="2"/>
      <c r="UMC204" s="2"/>
      <c r="UME204" s="2"/>
      <c r="UMG204" s="2"/>
      <c r="UMI204" s="2"/>
      <c r="UMK204" s="2"/>
      <c r="UMM204" s="2"/>
      <c r="UMO204" s="2"/>
      <c r="UMQ204" s="2"/>
      <c r="UMS204" s="2"/>
      <c r="UMU204" s="2"/>
      <c r="UMW204" s="2"/>
      <c r="UMY204" s="2"/>
      <c r="UNA204" s="2"/>
      <c r="UNC204" s="2"/>
      <c r="UNE204" s="2"/>
      <c r="UNG204" s="2"/>
      <c r="UNI204" s="2"/>
      <c r="UNK204" s="2"/>
      <c r="UNM204" s="2"/>
      <c r="UNO204" s="2"/>
      <c r="UNQ204" s="2"/>
      <c r="UNS204" s="2"/>
      <c r="UNU204" s="2"/>
      <c r="UNW204" s="2"/>
      <c r="UNY204" s="2"/>
      <c r="UOA204" s="2"/>
      <c r="UOC204" s="2"/>
      <c r="UOE204" s="2"/>
      <c r="UOG204" s="2"/>
      <c r="UOI204" s="2"/>
      <c r="UOK204" s="2"/>
      <c r="UOM204" s="2"/>
      <c r="UOO204" s="2"/>
      <c r="UOQ204" s="2"/>
      <c r="UOS204" s="2"/>
      <c r="UOU204" s="2"/>
      <c r="UOW204" s="2"/>
      <c r="UOY204" s="2"/>
      <c r="UPA204" s="2"/>
      <c r="UPC204" s="2"/>
      <c r="UPE204" s="2"/>
      <c r="UPG204" s="2"/>
      <c r="UPI204" s="2"/>
      <c r="UPK204" s="2"/>
      <c r="UPM204" s="2"/>
      <c r="UPO204" s="2"/>
      <c r="UPQ204" s="2"/>
      <c r="UPS204" s="2"/>
      <c r="UPU204" s="2"/>
      <c r="UPW204" s="2"/>
      <c r="UPY204" s="2"/>
      <c r="UQA204" s="2"/>
      <c r="UQC204" s="2"/>
      <c r="UQE204" s="2"/>
      <c r="UQG204" s="2"/>
      <c r="UQI204" s="2"/>
      <c r="UQK204" s="2"/>
      <c r="UQM204" s="2"/>
      <c r="UQO204" s="2"/>
      <c r="UQQ204" s="2"/>
      <c r="UQS204" s="2"/>
      <c r="UQU204" s="2"/>
      <c r="UQW204" s="2"/>
      <c r="UQY204" s="2"/>
      <c r="URA204" s="2"/>
      <c r="URC204" s="2"/>
      <c r="URE204" s="2"/>
      <c r="URG204" s="2"/>
      <c r="URI204" s="2"/>
      <c r="URK204" s="2"/>
      <c r="URM204" s="2"/>
      <c r="URO204" s="2"/>
      <c r="URQ204" s="2"/>
      <c r="URS204" s="2"/>
      <c r="URU204" s="2"/>
      <c r="URW204" s="2"/>
      <c r="URY204" s="2"/>
      <c r="USA204" s="2"/>
      <c r="USC204" s="2"/>
      <c r="USE204" s="2"/>
      <c r="USG204" s="2"/>
      <c r="USI204" s="2"/>
      <c r="USK204" s="2"/>
      <c r="USM204" s="2"/>
      <c r="USO204" s="2"/>
      <c r="USQ204" s="2"/>
      <c r="USS204" s="2"/>
      <c r="USU204" s="2"/>
      <c r="USW204" s="2"/>
      <c r="USY204" s="2"/>
      <c r="UTA204" s="2"/>
      <c r="UTC204" s="2"/>
      <c r="UTE204" s="2"/>
      <c r="UTG204" s="2"/>
      <c r="UTI204" s="2"/>
      <c r="UTK204" s="2"/>
      <c r="UTM204" s="2"/>
      <c r="UTO204" s="2"/>
      <c r="UTQ204" s="2"/>
      <c r="UTS204" s="2"/>
      <c r="UTU204" s="2"/>
      <c r="UTW204" s="2"/>
      <c r="UTY204" s="2"/>
      <c r="UUA204" s="2"/>
      <c r="UUC204" s="2"/>
      <c r="UUE204" s="2"/>
      <c r="UUG204" s="2"/>
      <c r="UUI204" s="2"/>
      <c r="UUK204" s="2"/>
      <c r="UUM204" s="2"/>
      <c r="UUO204" s="2"/>
      <c r="UUQ204" s="2"/>
      <c r="UUS204" s="2"/>
      <c r="UUU204" s="2"/>
      <c r="UUW204" s="2"/>
      <c r="UUY204" s="2"/>
      <c r="UVA204" s="2"/>
      <c r="UVC204" s="2"/>
      <c r="UVE204" s="2"/>
      <c r="UVG204" s="2"/>
      <c r="UVI204" s="2"/>
      <c r="UVK204" s="2"/>
      <c r="UVM204" s="2"/>
      <c r="UVO204" s="2"/>
      <c r="UVQ204" s="2"/>
      <c r="UVS204" s="2"/>
      <c r="UVU204" s="2"/>
      <c r="UVW204" s="2"/>
      <c r="UVY204" s="2"/>
      <c r="UWA204" s="2"/>
      <c r="UWC204" s="2"/>
      <c r="UWE204" s="2"/>
      <c r="UWG204" s="2"/>
      <c r="UWI204" s="2"/>
      <c r="UWK204" s="2"/>
      <c r="UWM204" s="2"/>
      <c r="UWO204" s="2"/>
      <c r="UWQ204" s="2"/>
      <c r="UWS204" s="2"/>
      <c r="UWU204" s="2"/>
      <c r="UWW204" s="2"/>
      <c r="UWY204" s="2"/>
      <c r="UXA204" s="2"/>
      <c r="UXC204" s="2"/>
      <c r="UXE204" s="2"/>
      <c r="UXG204" s="2"/>
      <c r="UXI204" s="2"/>
      <c r="UXK204" s="2"/>
      <c r="UXM204" s="2"/>
      <c r="UXO204" s="2"/>
      <c r="UXQ204" s="2"/>
      <c r="UXS204" s="2"/>
      <c r="UXU204" s="2"/>
      <c r="UXW204" s="2"/>
      <c r="UXY204" s="2"/>
      <c r="UYA204" s="2"/>
      <c r="UYC204" s="2"/>
      <c r="UYE204" s="2"/>
      <c r="UYG204" s="2"/>
      <c r="UYI204" s="2"/>
      <c r="UYK204" s="2"/>
      <c r="UYM204" s="2"/>
      <c r="UYO204" s="2"/>
      <c r="UYQ204" s="2"/>
      <c r="UYS204" s="2"/>
      <c r="UYU204" s="2"/>
      <c r="UYW204" s="2"/>
      <c r="UYY204" s="2"/>
      <c r="UZA204" s="2"/>
      <c r="UZC204" s="2"/>
      <c r="UZE204" s="2"/>
      <c r="UZG204" s="2"/>
      <c r="UZI204" s="2"/>
      <c r="UZK204" s="2"/>
      <c r="UZM204" s="2"/>
      <c r="UZO204" s="2"/>
      <c r="UZQ204" s="2"/>
      <c r="UZS204" s="2"/>
      <c r="UZU204" s="2"/>
      <c r="UZW204" s="2"/>
      <c r="UZY204" s="2"/>
      <c r="VAA204" s="2"/>
      <c r="VAC204" s="2"/>
      <c r="VAE204" s="2"/>
      <c r="VAG204" s="2"/>
      <c r="VAI204" s="2"/>
      <c r="VAK204" s="2"/>
      <c r="VAM204" s="2"/>
      <c r="VAO204" s="2"/>
      <c r="VAQ204" s="2"/>
      <c r="VAS204" s="2"/>
      <c r="VAU204" s="2"/>
      <c r="VAW204" s="2"/>
      <c r="VAY204" s="2"/>
      <c r="VBA204" s="2"/>
      <c r="VBC204" s="2"/>
      <c r="VBE204" s="2"/>
      <c r="VBG204" s="2"/>
      <c r="VBI204" s="2"/>
      <c r="VBK204" s="2"/>
      <c r="VBM204" s="2"/>
      <c r="VBO204" s="2"/>
      <c r="VBQ204" s="2"/>
      <c r="VBS204" s="2"/>
      <c r="VBU204" s="2"/>
      <c r="VBW204" s="2"/>
      <c r="VBY204" s="2"/>
      <c r="VCA204" s="2"/>
      <c r="VCC204" s="2"/>
      <c r="VCE204" s="2"/>
      <c r="VCG204" s="2"/>
      <c r="VCI204" s="2"/>
      <c r="VCK204" s="2"/>
      <c r="VCM204" s="2"/>
      <c r="VCO204" s="2"/>
      <c r="VCQ204" s="2"/>
      <c r="VCS204" s="2"/>
      <c r="VCU204" s="2"/>
      <c r="VCW204" s="2"/>
      <c r="VCY204" s="2"/>
      <c r="VDA204" s="2"/>
      <c r="VDC204" s="2"/>
      <c r="VDE204" s="2"/>
      <c r="VDG204" s="2"/>
      <c r="VDI204" s="2"/>
      <c r="VDK204" s="2"/>
      <c r="VDM204" s="2"/>
      <c r="VDO204" s="2"/>
      <c r="VDQ204" s="2"/>
      <c r="VDS204" s="2"/>
      <c r="VDU204" s="2"/>
      <c r="VDW204" s="2"/>
      <c r="VDY204" s="2"/>
      <c r="VEA204" s="2"/>
      <c r="VEC204" s="2"/>
      <c r="VEE204" s="2"/>
      <c r="VEG204" s="2"/>
      <c r="VEI204" s="2"/>
      <c r="VEK204" s="2"/>
      <c r="VEM204" s="2"/>
      <c r="VEO204" s="2"/>
      <c r="VEQ204" s="2"/>
      <c r="VES204" s="2"/>
      <c r="VEU204" s="2"/>
      <c r="VEW204" s="2"/>
      <c r="VEY204" s="2"/>
      <c r="VFA204" s="2"/>
      <c r="VFC204" s="2"/>
      <c r="VFE204" s="2"/>
      <c r="VFG204" s="2"/>
      <c r="VFI204" s="2"/>
      <c r="VFK204" s="2"/>
      <c r="VFM204" s="2"/>
      <c r="VFO204" s="2"/>
      <c r="VFQ204" s="2"/>
      <c r="VFS204" s="2"/>
      <c r="VFU204" s="2"/>
      <c r="VFW204" s="2"/>
      <c r="VFY204" s="2"/>
      <c r="VGA204" s="2"/>
      <c r="VGC204" s="2"/>
      <c r="VGE204" s="2"/>
      <c r="VGG204" s="2"/>
      <c r="VGI204" s="2"/>
      <c r="VGK204" s="2"/>
      <c r="VGM204" s="2"/>
      <c r="VGO204" s="2"/>
      <c r="VGQ204" s="2"/>
      <c r="VGS204" s="2"/>
      <c r="VGU204" s="2"/>
      <c r="VGW204" s="2"/>
      <c r="VGY204" s="2"/>
      <c r="VHA204" s="2"/>
      <c r="VHC204" s="2"/>
      <c r="VHE204" s="2"/>
      <c r="VHG204" s="2"/>
      <c r="VHI204" s="2"/>
      <c r="VHK204" s="2"/>
      <c r="VHM204" s="2"/>
      <c r="VHO204" s="2"/>
      <c r="VHQ204" s="2"/>
      <c r="VHS204" s="2"/>
      <c r="VHU204" s="2"/>
      <c r="VHW204" s="2"/>
      <c r="VHY204" s="2"/>
      <c r="VIA204" s="2"/>
      <c r="VIC204" s="2"/>
      <c r="VIE204" s="2"/>
      <c r="VIG204" s="2"/>
      <c r="VII204" s="2"/>
      <c r="VIK204" s="2"/>
      <c r="VIM204" s="2"/>
      <c r="VIO204" s="2"/>
      <c r="VIQ204" s="2"/>
      <c r="VIS204" s="2"/>
      <c r="VIU204" s="2"/>
      <c r="VIW204" s="2"/>
      <c r="VIY204" s="2"/>
      <c r="VJA204" s="2"/>
      <c r="VJC204" s="2"/>
      <c r="VJE204" s="2"/>
      <c r="VJG204" s="2"/>
      <c r="VJI204" s="2"/>
      <c r="VJK204" s="2"/>
      <c r="VJM204" s="2"/>
      <c r="VJO204" s="2"/>
      <c r="VJQ204" s="2"/>
      <c r="VJS204" s="2"/>
      <c r="VJU204" s="2"/>
      <c r="VJW204" s="2"/>
      <c r="VJY204" s="2"/>
      <c r="VKA204" s="2"/>
      <c r="VKC204" s="2"/>
      <c r="VKE204" s="2"/>
      <c r="VKG204" s="2"/>
      <c r="VKI204" s="2"/>
      <c r="VKK204" s="2"/>
      <c r="VKM204" s="2"/>
      <c r="VKO204" s="2"/>
      <c r="VKQ204" s="2"/>
      <c r="VKS204" s="2"/>
      <c r="VKU204" s="2"/>
      <c r="VKW204" s="2"/>
      <c r="VKY204" s="2"/>
      <c r="VLA204" s="2"/>
      <c r="VLC204" s="2"/>
      <c r="VLE204" s="2"/>
      <c r="VLG204" s="2"/>
      <c r="VLI204" s="2"/>
      <c r="VLK204" s="2"/>
      <c r="VLM204" s="2"/>
      <c r="VLO204" s="2"/>
      <c r="VLQ204" s="2"/>
      <c r="VLS204" s="2"/>
      <c r="VLU204" s="2"/>
      <c r="VLW204" s="2"/>
      <c r="VLY204" s="2"/>
      <c r="VMA204" s="2"/>
      <c r="VMC204" s="2"/>
      <c r="VME204" s="2"/>
      <c r="VMG204" s="2"/>
      <c r="VMI204" s="2"/>
      <c r="VMK204" s="2"/>
      <c r="VMM204" s="2"/>
      <c r="VMO204" s="2"/>
      <c r="VMQ204" s="2"/>
      <c r="VMS204" s="2"/>
      <c r="VMU204" s="2"/>
      <c r="VMW204" s="2"/>
      <c r="VMY204" s="2"/>
      <c r="VNA204" s="2"/>
      <c r="VNC204" s="2"/>
      <c r="VNE204" s="2"/>
      <c r="VNG204" s="2"/>
      <c r="VNI204" s="2"/>
      <c r="VNK204" s="2"/>
      <c r="VNM204" s="2"/>
      <c r="VNO204" s="2"/>
      <c r="VNQ204" s="2"/>
      <c r="VNS204" s="2"/>
      <c r="VNU204" s="2"/>
      <c r="VNW204" s="2"/>
      <c r="VNY204" s="2"/>
      <c r="VOA204" s="2"/>
      <c r="VOC204" s="2"/>
      <c r="VOE204" s="2"/>
      <c r="VOG204" s="2"/>
      <c r="VOI204" s="2"/>
      <c r="VOK204" s="2"/>
      <c r="VOM204" s="2"/>
      <c r="VOO204" s="2"/>
      <c r="VOQ204" s="2"/>
      <c r="VOS204" s="2"/>
      <c r="VOU204" s="2"/>
      <c r="VOW204" s="2"/>
      <c r="VOY204" s="2"/>
      <c r="VPA204" s="2"/>
      <c r="VPC204" s="2"/>
      <c r="VPE204" s="2"/>
      <c r="VPG204" s="2"/>
      <c r="VPI204" s="2"/>
      <c r="VPK204" s="2"/>
      <c r="VPM204" s="2"/>
      <c r="VPO204" s="2"/>
      <c r="VPQ204" s="2"/>
      <c r="VPS204" s="2"/>
      <c r="VPU204" s="2"/>
      <c r="VPW204" s="2"/>
      <c r="VPY204" s="2"/>
      <c r="VQA204" s="2"/>
      <c r="VQC204" s="2"/>
      <c r="VQE204" s="2"/>
      <c r="VQG204" s="2"/>
      <c r="VQI204" s="2"/>
      <c r="VQK204" s="2"/>
      <c r="VQM204" s="2"/>
      <c r="VQO204" s="2"/>
      <c r="VQQ204" s="2"/>
      <c r="VQS204" s="2"/>
      <c r="VQU204" s="2"/>
      <c r="VQW204" s="2"/>
      <c r="VQY204" s="2"/>
      <c r="VRA204" s="2"/>
      <c r="VRC204" s="2"/>
      <c r="VRE204" s="2"/>
      <c r="VRG204" s="2"/>
      <c r="VRI204" s="2"/>
      <c r="VRK204" s="2"/>
      <c r="VRM204" s="2"/>
      <c r="VRO204" s="2"/>
      <c r="VRQ204" s="2"/>
      <c r="VRS204" s="2"/>
      <c r="VRU204" s="2"/>
      <c r="VRW204" s="2"/>
      <c r="VRY204" s="2"/>
      <c r="VSA204" s="2"/>
      <c r="VSC204" s="2"/>
      <c r="VSE204" s="2"/>
      <c r="VSG204" s="2"/>
      <c r="VSI204" s="2"/>
      <c r="VSK204" s="2"/>
      <c r="VSM204" s="2"/>
      <c r="VSO204" s="2"/>
      <c r="VSQ204" s="2"/>
      <c r="VSS204" s="2"/>
      <c r="VSU204" s="2"/>
      <c r="VSW204" s="2"/>
      <c r="VSY204" s="2"/>
      <c r="VTA204" s="2"/>
      <c r="VTC204" s="2"/>
      <c r="VTE204" s="2"/>
      <c r="VTG204" s="2"/>
      <c r="VTI204" s="2"/>
      <c r="VTK204" s="2"/>
      <c r="VTM204" s="2"/>
      <c r="VTO204" s="2"/>
      <c r="VTQ204" s="2"/>
      <c r="VTS204" s="2"/>
      <c r="VTU204" s="2"/>
      <c r="VTW204" s="2"/>
      <c r="VTY204" s="2"/>
      <c r="VUA204" s="2"/>
      <c r="VUC204" s="2"/>
      <c r="VUE204" s="2"/>
      <c r="VUG204" s="2"/>
      <c r="VUI204" s="2"/>
      <c r="VUK204" s="2"/>
      <c r="VUM204" s="2"/>
      <c r="VUO204" s="2"/>
      <c r="VUQ204" s="2"/>
      <c r="VUS204" s="2"/>
      <c r="VUU204" s="2"/>
      <c r="VUW204" s="2"/>
      <c r="VUY204" s="2"/>
      <c r="VVA204" s="2"/>
      <c r="VVC204" s="2"/>
      <c r="VVE204" s="2"/>
      <c r="VVG204" s="2"/>
      <c r="VVI204" s="2"/>
      <c r="VVK204" s="2"/>
      <c r="VVM204" s="2"/>
      <c r="VVO204" s="2"/>
      <c r="VVQ204" s="2"/>
      <c r="VVS204" s="2"/>
      <c r="VVU204" s="2"/>
      <c r="VVW204" s="2"/>
      <c r="VVY204" s="2"/>
      <c r="VWA204" s="2"/>
      <c r="VWC204" s="2"/>
      <c r="VWE204" s="2"/>
      <c r="VWG204" s="2"/>
      <c r="VWI204" s="2"/>
      <c r="VWK204" s="2"/>
      <c r="VWM204" s="2"/>
      <c r="VWO204" s="2"/>
      <c r="VWQ204" s="2"/>
      <c r="VWS204" s="2"/>
      <c r="VWU204" s="2"/>
      <c r="VWW204" s="2"/>
      <c r="VWY204" s="2"/>
      <c r="VXA204" s="2"/>
      <c r="VXC204" s="2"/>
      <c r="VXE204" s="2"/>
      <c r="VXG204" s="2"/>
      <c r="VXI204" s="2"/>
      <c r="VXK204" s="2"/>
      <c r="VXM204" s="2"/>
      <c r="VXO204" s="2"/>
      <c r="VXQ204" s="2"/>
      <c r="VXS204" s="2"/>
      <c r="VXU204" s="2"/>
      <c r="VXW204" s="2"/>
      <c r="VXY204" s="2"/>
      <c r="VYA204" s="2"/>
      <c r="VYC204" s="2"/>
      <c r="VYE204" s="2"/>
      <c r="VYG204" s="2"/>
      <c r="VYI204" s="2"/>
      <c r="VYK204" s="2"/>
      <c r="VYM204" s="2"/>
      <c r="VYO204" s="2"/>
      <c r="VYQ204" s="2"/>
      <c r="VYS204" s="2"/>
      <c r="VYU204" s="2"/>
      <c r="VYW204" s="2"/>
      <c r="VYY204" s="2"/>
      <c r="VZA204" s="2"/>
      <c r="VZC204" s="2"/>
      <c r="VZE204" s="2"/>
      <c r="VZG204" s="2"/>
      <c r="VZI204" s="2"/>
      <c r="VZK204" s="2"/>
      <c r="VZM204" s="2"/>
      <c r="VZO204" s="2"/>
      <c r="VZQ204" s="2"/>
      <c r="VZS204" s="2"/>
      <c r="VZU204" s="2"/>
      <c r="VZW204" s="2"/>
      <c r="VZY204" s="2"/>
      <c r="WAA204" s="2"/>
      <c r="WAC204" s="2"/>
      <c r="WAE204" s="2"/>
      <c r="WAG204" s="2"/>
      <c r="WAI204" s="2"/>
      <c r="WAK204" s="2"/>
      <c r="WAM204" s="2"/>
      <c r="WAO204" s="2"/>
      <c r="WAQ204" s="2"/>
      <c r="WAS204" s="2"/>
      <c r="WAU204" s="2"/>
      <c r="WAW204" s="2"/>
      <c r="WAY204" s="2"/>
      <c r="WBA204" s="2"/>
      <c r="WBC204" s="2"/>
      <c r="WBE204" s="2"/>
      <c r="WBG204" s="2"/>
      <c r="WBI204" s="2"/>
      <c r="WBK204" s="2"/>
      <c r="WBM204" s="2"/>
      <c r="WBO204" s="2"/>
      <c r="WBQ204" s="2"/>
      <c r="WBS204" s="2"/>
      <c r="WBU204" s="2"/>
      <c r="WBW204" s="2"/>
      <c r="WBY204" s="2"/>
      <c r="WCA204" s="2"/>
      <c r="WCC204" s="2"/>
      <c r="WCE204" s="2"/>
      <c r="WCG204" s="2"/>
      <c r="WCI204" s="2"/>
      <c r="WCK204" s="2"/>
      <c r="WCM204" s="2"/>
      <c r="WCO204" s="2"/>
      <c r="WCQ204" s="2"/>
      <c r="WCS204" s="2"/>
      <c r="WCU204" s="2"/>
      <c r="WCW204" s="2"/>
      <c r="WCY204" s="2"/>
      <c r="WDA204" s="2"/>
      <c r="WDC204" s="2"/>
      <c r="WDE204" s="2"/>
      <c r="WDG204" s="2"/>
      <c r="WDI204" s="2"/>
      <c r="WDK204" s="2"/>
      <c r="WDM204" s="2"/>
      <c r="WDO204" s="2"/>
      <c r="WDQ204" s="2"/>
      <c r="WDS204" s="2"/>
      <c r="WDU204" s="2"/>
      <c r="WDW204" s="2"/>
      <c r="WDY204" s="2"/>
      <c r="WEA204" s="2"/>
      <c r="WEC204" s="2"/>
      <c r="WEE204" s="2"/>
      <c r="WEG204" s="2"/>
      <c r="WEI204" s="2"/>
      <c r="WEK204" s="2"/>
      <c r="WEM204" s="2"/>
      <c r="WEO204" s="2"/>
      <c r="WEQ204" s="2"/>
      <c r="WES204" s="2"/>
      <c r="WEU204" s="2"/>
      <c r="WEW204" s="2"/>
      <c r="WEY204" s="2"/>
      <c r="WFA204" s="2"/>
      <c r="WFC204" s="2"/>
      <c r="WFE204" s="2"/>
      <c r="WFG204" s="2"/>
      <c r="WFI204" s="2"/>
      <c r="WFK204" s="2"/>
      <c r="WFM204" s="2"/>
      <c r="WFO204" s="2"/>
      <c r="WFQ204" s="2"/>
      <c r="WFS204" s="2"/>
      <c r="WFU204" s="2"/>
      <c r="WFW204" s="2"/>
      <c r="WFY204" s="2"/>
      <c r="WGA204" s="2"/>
      <c r="WGC204" s="2"/>
      <c r="WGE204" s="2"/>
      <c r="WGG204" s="2"/>
      <c r="WGI204" s="2"/>
      <c r="WGK204" s="2"/>
      <c r="WGM204" s="2"/>
      <c r="WGO204" s="2"/>
      <c r="WGQ204" s="2"/>
      <c r="WGS204" s="2"/>
      <c r="WGU204" s="2"/>
      <c r="WGW204" s="2"/>
      <c r="WGY204" s="2"/>
      <c r="WHA204" s="2"/>
      <c r="WHC204" s="2"/>
      <c r="WHE204" s="2"/>
      <c r="WHG204" s="2"/>
      <c r="WHI204" s="2"/>
      <c r="WHK204" s="2"/>
      <c r="WHM204" s="2"/>
      <c r="WHO204" s="2"/>
      <c r="WHQ204" s="2"/>
      <c r="WHS204" s="2"/>
      <c r="WHU204" s="2"/>
      <c r="WHW204" s="2"/>
      <c r="WHY204" s="2"/>
      <c r="WIA204" s="2"/>
      <c r="WIC204" s="2"/>
      <c r="WIE204" s="2"/>
      <c r="WIG204" s="2"/>
      <c r="WII204" s="2"/>
      <c r="WIK204" s="2"/>
      <c r="WIM204" s="2"/>
      <c r="WIO204" s="2"/>
      <c r="WIQ204" s="2"/>
      <c r="WIS204" s="2"/>
      <c r="WIU204" s="2"/>
      <c r="WIW204" s="2"/>
      <c r="WIY204" s="2"/>
      <c r="WJA204" s="2"/>
      <c r="WJC204" s="2"/>
      <c r="WJE204" s="2"/>
      <c r="WJG204" s="2"/>
      <c r="WJI204" s="2"/>
      <c r="WJK204" s="2"/>
      <c r="WJM204" s="2"/>
      <c r="WJO204" s="2"/>
      <c r="WJQ204" s="2"/>
      <c r="WJS204" s="2"/>
      <c r="WJU204" s="2"/>
      <c r="WJW204" s="2"/>
      <c r="WJY204" s="2"/>
      <c r="WKA204" s="2"/>
      <c r="WKC204" s="2"/>
      <c r="WKE204" s="2"/>
      <c r="WKG204" s="2"/>
      <c r="WKI204" s="2"/>
      <c r="WKK204" s="2"/>
      <c r="WKM204" s="2"/>
      <c r="WKO204" s="2"/>
      <c r="WKQ204" s="2"/>
      <c r="WKS204" s="2"/>
      <c r="WKU204" s="2"/>
      <c r="WKW204" s="2"/>
      <c r="WKY204" s="2"/>
      <c r="WLA204" s="2"/>
      <c r="WLC204" s="2"/>
      <c r="WLE204" s="2"/>
      <c r="WLG204" s="2"/>
      <c r="WLI204" s="2"/>
      <c r="WLK204" s="2"/>
      <c r="WLM204" s="2"/>
      <c r="WLO204" s="2"/>
      <c r="WLQ204" s="2"/>
      <c r="WLS204" s="2"/>
      <c r="WLU204" s="2"/>
      <c r="WLW204" s="2"/>
      <c r="WLY204" s="2"/>
      <c r="WMA204" s="2"/>
      <c r="WMC204" s="2"/>
      <c r="WME204" s="2"/>
      <c r="WMG204" s="2"/>
      <c r="WMI204" s="2"/>
      <c r="WMK204" s="2"/>
      <c r="WMM204" s="2"/>
      <c r="WMO204" s="2"/>
      <c r="WMQ204" s="2"/>
      <c r="WMS204" s="2"/>
      <c r="WMU204" s="2"/>
      <c r="WMW204" s="2"/>
      <c r="WMY204" s="2"/>
      <c r="WNA204" s="2"/>
      <c r="WNC204" s="2"/>
      <c r="WNE204" s="2"/>
      <c r="WNG204" s="2"/>
      <c r="WNI204" s="2"/>
      <c r="WNK204" s="2"/>
      <c r="WNM204" s="2"/>
      <c r="WNO204" s="2"/>
      <c r="WNQ204" s="2"/>
      <c r="WNS204" s="2"/>
      <c r="WNU204" s="2"/>
      <c r="WNW204" s="2"/>
      <c r="WNY204" s="2"/>
      <c r="WOA204" s="2"/>
      <c r="WOC204" s="2"/>
      <c r="WOE204" s="2"/>
      <c r="WOG204" s="2"/>
      <c r="WOI204" s="2"/>
      <c r="WOK204" s="2"/>
      <c r="WOM204" s="2"/>
      <c r="WOO204" s="2"/>
      <c r="WOQ204" s="2"/>
      <c r="WOS204" s="2"/>
      <c r="WOU204" s="2"/>
      <c r="WOW204" s="2"/>
      <c r="WOY204" s="2"/>
      <c r="WPA204" s="2"/>
      <c r="WPC204" s="2"/>
      <c r="WPE204" s="2"/>
      <c r="WPG204" s="2"/>
      <c r="WPI204" s="2"/>
      <c r="WPK204" s="2"/>
      <c r="WPM204" s="2"/>
      <c r="WPO204" s="2"/>
      <c r="WPQ204" s="2"/>
      <c r="WPS204" s="2"/>
      <c r="WPU204" s="2"/>
      <c r="WPW204" s="2"/>
      <c r="WPY204" s="2"/>
      <c r="WQA204" s="2"/>
      <c r="WQC204" s="2"/>
      <c r="WQE204" s="2"/>
      <c r="WQG204" s="2"/>
      <c r="WQI204" s="2"/>
      <c r="WQK204" s="2"/>
      <c r="WQM204" s="2"/>
      <c r="WQO204" s="2"/>
      <c r="WQQ204" s="2"/>
      <c r="WQS204" s="2"/>
      <c r="WQU204" s="2"/>
      <c r="WQW204" s="2"/>
      <c r="WQY204" s="2"/>
      <c r="WRA204" s="2"/>
      <c r="WRC204" s="2"/>
      <c r="WRE204" s="2"/>
      <c r="WRG204" s="2"/>
      <c r="WRI204" s="2"/>
      <c r="WRK204" s="2"/>
      <c r="WRM204" s="2"/>
      <c r="WRO204" s="2"/>
      <c r="WRQ204" s="2"/>
      <c r="WRS204" s="2"/>
      <c r="WRU204" s="2"/>
      <c r="WRW204" s="2"/>
      <c r="WRY204" s="2"/>
      <c r="WSA204" s="2"/>
      <c r="WSC204" s="2"/>
      <c r="WSE204" s="2"/>
      <c r="WSG204" s="2"/>
      <c r="WSI204" s="2"/>
      <c r="WSK204" s="2"/>
      <c r="WSM204" s="2"/>
      <c r="WSO204" s="2"/>
      <c r="WSQ204" s="2"/>
      <c r="WSS204" s="2"/>
      <c r="WSU204" s="2"/>
      <c r="WSW204" s="2"/>
      <c r="WSY204" s="2"/>
      <c r="WTA204" s="2"/>
      <c r="WTC204" s="2"/>
      <c r="WTE204" s="2"/>
      <c r="WTG204" s="2"/>
      <c r="WTI204" s="2"/>
      <c r="WTK204" s="2"/>
      <c r="WTM204" s="2"/>
      <c r="WTO204" s="2"/>
      <c r="WTQ204" s="2"/>
      <c r="WTS204" s="2"/>
      <c r="WTU204" s="2"/>
      <c r="WTW204" s="2"/>
      <c r="WTY204" s="2"/>
      <c r="WUA204" s="2"/>
      <c r="WUC204" s="2"/>
      <c r="WUE204" s="2"/>
      <c r="WUG204" s="2"/>
      <c r="WUI204" s="2"/>
      <c r="WUK204" s="2"/>
      <c r="WUM204" s="2"/>
      <c r="WUO204" s="2"/>
      <c r="WUQ204" s="2"/>
      <c r="WUS204" s="2"/>
      <c r="WUU204" s="2"/>
      <c r="WUW204" s="2"/>
      <c r="WUY204" s="2"/>
      <c r="WVA204" s="2"/>
      <c r="WVC204" s="2"/>
      <c r="WVE204" s="2"/>
      <c r="WVG204" s="2"/>
      <c r="WVI204" s="2"/>
      <c r="WVK204" s="2"/>
      <c r="WVM204" s="2"/>
      <c r="WVO204" s="2"/>
      <c r="WVQ204" s="2"/>
      <c r="WVS204" s="2"/>
      <c r="WVU204" s="2"/>
      <c r="WVW204" s="2"/>
      <c r="WVY204" s="2"/>
      <c r="WWA204" s="2"/>
      <c r="WWC204" s="2"/>
      <c r="WWE204" s="2"/>
      <c r="WWG204" s="2"/>
      <c r="WWI204" s="2"/>
      <c r="WWK204" s="2"/>
      <c r="WWM204" s="2"/>
      <c r="WWO204" s="2"/>
      <c r="WWQ204" s="2"/>
      <c r="WWS204" s="2"/>
      <c r="WWU204" s="2"/>
      <c r="WWW204" s="2"/>
      <c r="WWY204" s="2"/>
      <c r="WXA204" s="2"/>
      <c r="WXC204" s="2"/>
      <c r="WXE204" s="2"/>
      <c r="WXG204" s="2"/>
      <c r="WXI204" s="2"/>
      <c r="WXK204" s="2"/>
      <c r="WXM204" s="2"/>
      <c r="WXO204" s="2"/>
      <c r="WXQ204" s="2"/>
      <c r="WXS204" s="2"/>
      <c r="WXU204" s="2"/>
      <c r="WXW204" s="2"/>
      <c r="WXY204" s="2"/>
      <c r="WYA204" s="2"/>
      <c r="WYC204" s="2"/>
      <c r="WYE204" s="2"/>
      <c r="WYG204" s="2"/>
      <c r="WYI204" s="2"/>
      <c r="WYK204" s="2"/>
      <c r="WYM204" s="2"/>
      <c r="WYO204" s="2"/>
      <c r="WYQ204" s="2"/>
      <c r="WYS204" s="2"/>
      <c r="WYU204" s="2"/>
      <c r="WYW204" s="2"/>
      <c r="WYY204" s="2"/>
      <c r="WZA204" s="2"/>
      <c r="WZC204" s="2"/>
      <c r="WZE204" s="2"/>
      <c r="WZG204" s="2"/>
      <c r="WZI204" s="2"/>
      <c r="WZK204" s="2"/>
      <c r="WZM204" s="2"/>
      <c r="WZO204" s="2"/>
      <c r="WZQ204" s="2"/>
      <c r="WZS204" s="2"/>
      <c r="WZU204" s="2"/>
      <c r="WZW204" s="2"/>
      <c r="WZY204" s="2"/>
      <c r="XAA204" s="2"/>
      <c r="XAC204" s="2"/>
      <c r="XAE204" s="2"/>
      <c r="XAG204" s="2"/>
      <c r="XAI204" s="2"/>
      <c r="XAK204" s="2"/>
      <c r="XAM204" s="2"/>
      <c r="XAO204" s="2"/>
      <c r="XAQ204" s="2"/>
      <c r="XAS204" s="2"/>
      <c r="XAU204" s="2"/>
      <c r="XAW204" s="2"/>
      <c r="XAY204" s="2"/>
      <c r="XBA204" s="2"/>
      <c r="XBC204" s="2"/>
      <c r="XBE204" s="2"/>
      <c r="XBG204" s="2"/>
      <c r="XBI204" s="2"/>
      <c r="XBK204" s="2"/>
      <c r="XBM204" s="2"/>
      <c r="XBO204" s="2"/>
      <c r="XBQ204" s="2"/>
      <c r="XBS204" s="2"/>
      <c r="XBU204" s="2"/>
      <c r="XBW204" s="2"/>
      <c r="XBY204" s="2"/>
      <c r="XCA204" s="2"/>
      <c r="XCC204" s="2"/>
      <c r="XCE204" s="2"/>
      <c r="XCG204" s="2"/>
      <c r="XCI204" s="2"/>
      <c r="XCK204" s="2"/>
      <c r="XCM204" s="2"/>
      <c r="XCO204" s="2"/>
      <c r="XCQ204" s="2"/>
      <c r="XCS204" s="2"/>
      <c r="XCU204" s="2"/>
      <c r="XCW204" s="2"/>
      <c r="XCY204" s="2"/>
      <c r="XDA204" s="2"/>
      <c r="XDC204" s="2"/>
      <c r="XDE204" s="2"/>
      <c r="XDG204" s="2"/>
      <c r="XDI204" s="2"/>
      <c r="XDK204" s="2"/>
      <c r="XDM204" s="2"/>
      <c r="XDO204" s="2"/>
      <c r="XDQ204" s="2"/>
      <c r="XDS204" s="2"/>
      <c r="XDU204" s="2"/>
      <c r="XDW204" s="2"/>
      <c r="XDY204" s="2"/>
      <c r="XEA204" s="2"/>
      <c r="XEC204" s="2"/>
      <c r="XEE204" s="2"/>
      <c r="XEG204" s="2"/>
      <c r="XEI204" s="2"/>
      <c r="XEK204" s="2"/>
      <c r="XEM204" s="2"/>
      <c r="XEO204" s="2"/>
      <c r="XEQ204" s="2"/>
      <c r="XES204" s="2"/>
      <c r="XEU204" s="2"/>
      <c r="XEW204" s="2"/>
      <c r="XEY204" s="2"/>
      <c r="XFA204" s="2"/>
    </row>
    <row r="205" spans="4:4">
      <c r="D205" s="2"/>
    </row>
    <row r="206" spans="4:4">
      <c r="D206" s="2"/>
    </row>
    <row r="207" spans="4:4">
      <c r="D207" s="2"/>
    </row>
    <row r="208" spans="4:4">
      <c r="D208" s="2"/>
    </row>
    <row r="209" spans="4:4">
      <c r="D209" s="2"/>
    </row>
    <row r="210" spans="4:4">
      <c r="D210" s="2"/>
    </row>
    <row r="211" spans="4:4">
      <c r="D211" s="2"/>
    </row>
    <row r="212" spans="4:4">
      <c r="D212" s="2"/>
    </row>
    <row r="213" spans="4:4">
      <c r="D213" s="2"/>
    </row>
    <row r="214" spans="4:4">
      <c r="D214" s="2"/>
    </row>
    <row r="215" spans="4:4">
      <c r="D215" s="2"/>
    </row>
    <row r="216" spans="4:4">
      <c r="D216" s="2"/>
    </row>
    <row r="217" spans="4:4">
      <c r="D217" s="2"/>
    </row>
    <row r="218" spans="4:4">
      <c r="D218" s="2"/>
    </row>
    <row r="219" spans="4:4">
      <c r="D219" s="2"/>
    </row>
    <row r="220" spans="4:4">
      <c r="D220" s="2"/>
    </row>
    <row r="221" spans="4:4">
      <c r="D221" s="2"/>
    </row>
    <row r="222" spans="4:4">
      <c r="D222" s="2"/>
    </row>
    <row r="223" spans="4:4">
      <c r="D223" s="2"/>
    </row>
    <row r="224" spans="4:4">
      <c r="D224" s="2"/>
    </row>
    <row r="225" spans="4:4">
      <c r="D225" s="2"/>
    </row>
    <row r="226" spans="4:4">
      <c r="D226" s="2"/>
    </row>
    <row r="227" spans="4:4">
      <c r="D227" s="2"/>
    </row>
    <row r="228" spans="4:4">
      <c r="D228" s="2"/>
    </row>
    <row r="229" spans="4:4">
      <c r="D229" s="2"/>
    </row>
    <row r="230" spans="4:4">
      <c r="D230" s="2"/>
    </row>
    <row r="231" spans="4:4">
      <c r="D231" s="2"/>
    </row>
    <row r="232" spans="4:4">
      <c r="D232" s="2"/>
    </row>
    <row r="233" spans="4:4">
      <c r="D233" s="2"/>
    </row>
    <row r="234" spans="4:4">
      <c r="D234" s="2"/>
    </row>
    <row r="235" spans="4:4">
      <c r="D235" s="2"/>
    </row>
    <row r="236" spans="4:4">
      <c r="D236" s="2"/>
    </row>
    <row r="237" spans="4:4">
      <c r="D237" s="2"/>
    </row>
    <row r="238" spans="4:4">
      <c r="D238" s="2"/>
    </row>
    <row r="239" spans="4:4">
      <c r="D239" s="2"/>
    </row>
    <row r="240" spans="4:4">
      <c r="D240" s="2"/>
    </row>
    <row r="241" spans="4:4">
      <c r="D241" s="2"/>
    </row>
    <row r="242" spans="4:4">
      <c r="D242" s="2"/>
    </row>
    <row r="243" spans="4:4">
      <c r="D243" s="2"/>
    </row>
    <row r="244" spans="4:4">
      <c r="D244" s="2"/>
    </row>
    <row r="245" spans="4:4">
      <c r="D245" s="2"/>
    </row>
    <row r="246" spans="4:4">
      <c r="D246" s="2"/>
    </row>
    <row r="247" spans="4:4">
      <c r="D247" s="2"/>
    </row>
    <row r="248" spans="4:4">
      <c r="D248" s="2"/>
    </row>
    <row r="249" spans="4:4">
      <c r="D249" s="2"/>
    </row>
    <row r="250" spans="4:4">
      <c r="D250" s="2"/>
    </row>
    <row r="251" spans="4:4">
      <c r="D251" s="2"/>
    </row>
    <row r="252" spans="4:4">
      <c r="D252" s="2"/>
    </row>
    <row r="253" spans="4:4">
      <c r="D253" s="2"/>
    </row>
    <row r="254" spans="4:4">
      <c r="D254" s="2"/>
    </row>
    <row r="255" spans="4:4">
      <c r="D255" s="2"/>
    </row>
    <row r="256" spans="4:4">
      <c r="D256" s="2"/>
    </row>
    <row r="257" spans="4:4">
      <c r="D257" s="2"/>
    </row>
    <row r="258" spans="4:4">
      <c r="D258" s="2"/>
    </row>
    <row r="259" spans="4:4">
      <c r="D259" s="2"/>
    </row>
    <row r="260" spans="4:4">
      <c r="D260" s="2"/>
    </row>
    <row r="261" spans="4:4">
      <c r="D261" s="2"/>
    </row>
    <row r="262" spans="4:4">
      <c r="D262" s="2"/>
    </row>
    <row r="263" spans="4:4">
      <c r="D263" s="2"/>
    </row>
    <row r="264" spans="4:4">
      <c r="D264" s="2"/>
    </row>
    <row r="265" spans="4:4">
      <c r="D265" s="2"/>
    </row>
    <row r="266" spans="4:4">
      <c r="D266" s="2"/>
    </row>
    <row r="267" spans="4:4">
      <c r="D267" s="2"/>
    </row>
    <row r="268" spans="4:4">
      <c r="D268" s="2"/>
    </row>
    <row r="269" spans="4:4">
      <c r="D269" s="2"/>
    </row>
    <row r="270" spans="4:4">
      <c r="D270" s="2"/>
    </row>
    <row r="271" spans="4:4">
      <c r="D271" s="2"/>
    </row>
    <row r="272" spans="4:4">
      <c r="D272" s="2"/>
    </row>
    <row r="273" spans="4:4">
      <c r="D273" s="2"/>
    </row>
    <row r="274" spans="4:4">
      <c r="D274" s="2"/>
    </row>
    <row r="275" spans="4:4">
      <c r="D275" s="2"/>
    </row>
    <row r="276" spans="4:4">
      <c r="D276" s="2"/>
    </row>
    <row r="277" spans="4:4">
      <c r="D277" s="2"/>
    </row>
    <row r="278" spans="4:4">
      <c r="D278" s="2"/>
    </row>
    <row r="279" spans="4:4">
      <c r="D279" s="2"/>
    </row>
    <row r="280" spans="4:4">
      <c r="D280" s="2"/>
    </row>
    <row r="281" spans="4:4">
      <c r="D281" s="2"/>
    </row>
    <row r="282" spans="4:4">
      <c r="D282" s="2"/>
    </row>
    <row r="283" spans="4:4">
      <c r="D283" s="2"/>
    </row>
    <row r="284" spans="4:4">
      <c r="D284" s="2"/>
    </row>
    <row r="285" spans="4:4">
      <c r="D285" s="2"/>
    </row>
    <row r="286" spans="4:4">
      <c r="D286" s="2"/>
    </row>
    <row r="287" spans="4:4">
      <c r="D287" s="2"/>
    </row>
    <row r="288" spans="4:4">
      <c r="D288" s="2"/>
    </row>
    <row r="289" spans="4:4">
      <c r="D289" s="2"/>
    </row>
    <row r="290" spans="4:4">
      <c r="D290" s="2"/>
    </row>
    <row r="291" spans="4:4">
      <c r="D291" s="2"/>
    </row>
    <row r="292" spans="4:4">
      <c r="D292" s="2"/>
    </row>
    <row r="293" spans="4:4">
      <c r="D293" s="2"/>
    </row>
    <row r="294" spans="4:4">
      <c r="D294" s="2"/>
    </row>
    <row r="295" spans="4:4">
      <c r="D295" s="2"/>
    </row>
    <row r="296" spans="4:4">
      <c r="D296" s="2"/>
    </row>
    <row r="297" spans="4:4">
      <c r="D297" s="2"/>
    </row>
    <row r="298" spans="4:4">
      <c r="D298" s="2"/>
    </row>
    <row r="299" spans="4:4">
      <c r="D299" s="2"/>
    </row>
    <row r="300" spans="4:4">
      <c r="D300" s="2"/>
    </row>
    <row r="301" spans="4:4">
      <c r="D301" s="2"/>
    </row>
    <row r="302" spans="4:4">
      <c r="D302" s="2"/>
    </row>
    <row r="303" spans="4:4">
      <c r="D303" s="2"/>
    </row>
    <row r="304" spans="4:4">
      <c r="D304" s="2"/>
    </row>
    <row r="305" spans="4:4">
      <c r="D305" s="2"/>
    </row>
    <row r="306" spans="4:4">
      <c r="D306" s="2"/>
    </row>
    <row r="307" spans="4:4">
      <c r="D307" s="2"/>
    </row>
    <row r="308" spans="4:4">
      <c r="D308" s="2"/>
    </row>
    <row r="309" spans="4:4">
      <c r="D309" s="2"/>
    </row>
    <row r="310" spans="4:4">
      <c r="D310" s="2"/>
    </row>
    <row r="311" spans="4:4">
      <c r="D311" s="2"/>
    </row>
    <row r="312" spans="4:4">
      <c r="D312" s="2"/>
    </row>
    <row r="313" spans="4:4">
      <c r="D313" s="2"/>
    </row>
    <row r="314" spans="4:4">
      <c r="D314" s="2"/>
    </row>
    <row r="315" spans="4:4">
      <c r="D315" s="2"/>
    </row>
    <row r="316" spans="4:4">
      <c r="D316" s="2"/>
    </row>
    <row r="317" spans="4:4">
      <c r="D317" s="2"/>
    </row>
    <row r="318" spans="4:4">
      <c r="D318" s="2"/>
    </row>
    <row r="319" spans="4:4">
      <c r="D319" s="2"/>
    </row>
    <row r="320" spans="4:4">
      <c r="D320" s="2"/>
    </row>
    <row r="321" spans="4:4">
      <c r="D321" s="2"/>
    </row>
  </sheetData>
  <autoFilter ref="C6:I182">
    <sortState ref="C7:I182">
      <sortCondition descending="1" ref="E7:E182"/>
    </sortState>
  </autoFilter>
  <hyperlinks>
    <hyperlink ref="C5" location="Contents!A1" display="Click here to return to contents"/>
    <hyperlink ref="C201" r:id="rId1" display="https://www.hesa.ac.uk/data-and-analysis/performance-indicators/benchmarks "/>
  </hyperlinks>
  <pageMargins left="0.75" right="0.75" top="1" bottom="1" header="0.5" footer="0.5"/>
  <pageSetup paperSize="9" scale="26"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4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6">
    <tabColor theme="6"/>
    <pageSetUpPr fitToPage="1"/>
  </sheetPr>
  <dimension ref="A1:K195"/>
  <sheetViews>
    <sheetView topLeftCell="A1" zoomScale="70" view="normal" workbookViewId="0">
      <pane ySplit="6" topLeftCell="A127" activePane="bottomLeft" state="frozen"/>
      <selection pane="bottomLeft" activeCell="C156" sqref="C156"/>
    </sheetView>
  </sheetViews>
  <sheetFormatPr defaultColWidth="9.28515625" defaultRowHeight="16.5"/>
  <cols>
    <col min="1" max="1" width="8.5703125" style="1" customWidth="1"/>
    <col min="2" max="2" width="2.7109375" style="1" customWidth="1"/>
    <col min="3" max="3" width="45.7109375" style="1" customWidth="1"/>
    <col min="4" max="4" width="16" style="1" bestFit="1" customWidth="1"/>
    <col min="5" max="5" width="18.7109375" style="2" customWidth="1"/>
    <col min="6" max="6" width="18.27734375" style="2" customWidth="1"/>
    <col min="7" max="7" width="11.7109375" style="2" customWidth="1"/>
    <col min="8" max="8" width="16.41796875" style="2" customWidth="1"/>
    <col min="9" max="9" width="21.27734375" style="605" customWidth="1"/>
    <col min="10" max="10" width="2.7109375" style="1" customWidth="1"/>
    <col min="11" max="16384" width="9.27734375" style="1" customWidth="1"/>
  </cols>
  <sheetData>
    <row r="1" spans="7:8" ht="15" customHeight="1" thickBot="1">
      <c r="G1" s="66"/>
      <c r="H1" s="66"/>
    </row>
    <row r="2" spans="2:10">
      <c r="B2" s="4"/>
      <c r="C2" s="5"/>
      <c r="D2" s="5"/>
      <c r="E2" s="11"/>
      <c r="F2" s="11"/>
      <c r="G2" s="11"/>
      <c r="H2" s="11"/>
      <c r="I2" s="606"/>
      <c r="J2" s="6"/>
    </row>
    <row r="3" spans="2:10" s="141" customFormat="1" customHeight="1">
      <c r="B3" s="216"/>
      <c r="C3" s="213" t="s">
        <v>1321</v>
      </c>
      <c r="D3" s="213"/>
      <c r="E3" s="185"/>
      <c r="F3" s="185"/>
      <c r="G3" s="185"/>
      <c r="H3" s="185"/>
      <c r="I3" s="607"/>
      <c r="J3" s="214"/>
    </row>
    <row r="4" spans="2:10" s="141" customFormat="1">
      <c r="B4" s="216"/>
      <c r="C4" s="213"/>
      <c r="D4" s="213"/>
      <c r="E4" s="185"/>
      <c r="F4" s="185"/>
      <c r="G4" s="185"/>
      <c r="H4" s="185"/>
      <c r="I4" s="607"/>
      <c r="J4" s="214"/>
    </row>
    <row r="5" spans="2:10" s="141" customFormat="1" ht="26.25">
      <c r="B5" s="216"/>
      <c r="C5" s="376" t="s">
        <v>772</v>
      </c>
      <c r="E5" s="222" t="s">
        <v>605</v>
      </c>
      <c r="F5" s="185"/>
      <c r="G5" s="185"/>
      <c r="H5" s="185"/>
      <c r="I5" s="607"/>
      <c r="J5" s="214"/>
    </row>
    <row r="6" spans="2:10" s="141" customFormat="1" ht="99">
      <c r="B6" s="216"/>
      <c r="C6" s="223" t="s">
        <v>222</v>
      </c>
      <c r="D6" s="224" t="s">
        <v>1319</v>
      </c>
      <c r="E6" s="224" t="s">
        <v>1320</v>
      </c>
      <c r="F6" s="217" t="s">
        <v>1315</v>
      </c>
      <c r="G6" s="217" t="s">
        <v>1316</v>
      </c>
      <c r="H6" s="217" t="s">
        <v>1317</v>
      </c>
      <c r="I6" s="608" t="s">
        <v>1318</v>
      </c>
      <c r="J6" s="214"/>
    </row>
    <row r="7" spans="2:10" s="141" customFormat="1">
      <c r="B7" s="216"/>
      <c r="C7" s="136" t="s">
        <v>364</v>
      </c>
      <c r="D7" s="391">
        <v>1</v>
      </c>
      <c r="E7" s="439">
        <v>31.1</v>
      </c>
      <c r="F7" s="283">
        <v>26.3</v>
      </c>
      <c r="G7" s="638">
        <v>4.8000000000000007</v>
      </c>
      <c r="H7" s="638">
        <v>20</v>
      </c>
      <c r="I7" s="638"/>
      <c r="J7" s="214"/>
    </row>
    <row r="8" spans="2:10" s="141" customFormat="1">
      <c r="B8" s="216"/>
      <c r="C8" s="136" t="s">
        <v>370</v>
      </c>
      <c r="D8" s="391">
        <v>2</v>
      </c>
      <c r="E8" s="439">
        <v>29.9</v>
      </c>
      <c r="F8" s="283">
        <v>24.5</v>
      </c>
      <c r="G8" s="638">
        <v>5.3999999999999986</v>
      </c>
      <c r="H8" s="638">
        <v>15</v>
      </c>
      <c r="I8" s="638"/>
      <c r="J8" s="214"/>
    </row>
    <row r="9" spans="2:10" s="141" customFormat="1">
      <c r="B9" s="216"/>
      <c r="C9" s="136" t="s">
        <v>348</v>
      </c>
      <c r="D9" s="391">
        <v>3</v>
      </c>
      <c r="E9" s="439">
        <v>28.8</v>
      </c>
      <c r="F9" s="283">
        <v>19.9</v>
      </c>
      <c r="G9" s="638">
        <v>8.9000000000000021</v>
      </c>
      <c r="H9" s="638">
        <v>9</v>
      </c>
      <c r="I9" s="638"/>
      <c r="J9" s="214"/>
    </row>
    <row r="10" spans="2:10" s="141" customFormat="1">
      <c r="B10" s="216"/>
      <c r="C10" s="136" t="s">
        <v>601</v>
      </c>
      <c r="D10" s="391" t="s">
        <v>142</v>
      </c>
      <c r="E10" s="439">
        <v>28.2</v>
      </c>
      <c r="F10" s="283">
        <v>20.8</v>
      </c>
      <c r="G10" s="638">
        <v>7.3999999999999986</v>
      </c>
      <c r="H10" s="638">
        <v>11</v>
      </c>
      <c r="I10" s="638"/>
      <c r="J10" s="214"/>
    </row>
    <row r="11" spans="2:10" s="141" customFormat="1">
      <c r="B11" s="216"/>
      <c r="C11" s="136" t="s">
        <v>408</v>
      </c>
      <c r="D11" s="391" t="s">
        <v>142</v>
      </c>
      <c r="E11" s="439">
        <v>28.2</v>
      </c>
      <c r="F11" s="283"/>
      <c r="G11" s="638">
        <v>28.2</v>
      </c>
      <c r="H11" s="638">
        <v>1</v>
      </c>
      <c r="I11" s="638"/>
      <c r="J11" s="214"/>
    </row>
    <row r="12" spans="2:10" s="141" customFormat="1">
      <c r="B12" s="216"/>
      <c r="C12" s="136" t="s">
        <v>1078</v>
      </c>
      <c r="D12" s="391">
        <v>6</v>
      </c>
      <c r="E12" s="439">
        <v>26.3</v>
      </c>
      <c r="F12" s="283">
        <v>21.6</v>
      </c>
      <c r="G12" s="638">
        <v>4.6999999999999993</v>
      </c>
      <c r="H12" s="638">
        <v>21</v>
      </c>
      <c r="I12" s="638"/>
      <c r="J12" s="214"/>
    </row>
    <row r="13" spans="2:10" s="141" customFormat="1">
      <c r="B13" s="216"/>
      <c r="C13" s="136" t="s">
        <v>375</v>
      </c>
      <c r="D13" s="391">
        <v>7</v>
      </c>
      <c r="E13" s="439">
        <v>24.7</v>
      </c>
      <c r="F13" s="283">
        <v>19.1</v>
      </c>
      <c r="G13" s="638">
        <v>5.5999999999999979</v>
      </c>
      <c r="H13" s="638">
        <v>14</v>
      </c>
      <c r="I13" s="638"/>
      <c r="J13" s="214"/>
    </row>
    <row r="14" spans="2:10" s="141" customFormat="1">
      <c r="B14" s="216"/>
      <c r="C14" s="136" t="s">
        <v>373</v>
      </c>
      <c r="D14" s="391">
        <v>8</v>
      </c>
      <c r="E14" s="439">
        <v>24.6</v>
      </c>
      <c r="F14" s="283">
        <v>17</v>
      </c>
      <c r="G14" s="638">
        <v>7.6000000000000014</v>
      </c>
      <c r="H14" s="638">
        <v>10</v>
      </c>
      <c r="I14" s="638"/>
      <c r="J14" s="214"/>
    </row>
    <row r="15" spans="2:10" s="141" customFormat="1">
      <c r="B15" s="216"/>
      <c r="C15" s="136" t="s">
        <v>325</v>
      </c>
      <c r="D15" s="391">
        <v>9</v>
      </c>
      <c r="E15" s="439">
        <v>24.4</v>
      </c>
      <c r="F15" s="283">
        <v>19.8</v>
      </c>
      <c r="G15" s="638">
        <v>4.5999999999999979</v>
      </c>
      <c r="H15" s="638">
        <v>23</v>
      </c>
      <c r="I15" s="638"/>
      <c r="J15" s="214"/>
    </row>
    <row r="16" spans="2:10" s="141" customFormat="1">
      <c r="B16" s="216"/>
      <c r="C16" s="136" t="s">
        <v>629</v>
      </c>
      <c r="D16" s="391">
        <v>10</v>
      </c>
      <c r="E16" s="439">
        <v>22.6</v>
      </c>
      <c r="F16" s="283"/>
      <c r="G16" s="638">
        <v>22.6</v>
      </c>
      <c r="H16" s="638">
        <v>2</v>
      </c>
      <c r="I16" s="638"/>
      <c r="J16" s="214"/>
    </row>
    <row r="17" spans="2:10" s="141" customFormat="1">
      <c r="B17" s="216"/>
      <c r="C17" s="136" t="s">
        <v>404</v>
      </c>
      <c r="D17" s="391">
        <v>11</v>
      </c>
      <c r="E17" s="439">
        <v>21.6</v>
      </c>
      <c r="F17" s="283">
        <v>16.4</v>
      </c>
      <c r="G17" s="638">
        <v>5.2000000000000028</v>
      </c>
      <c r="H17" s="638">
        <v>16</v>
      </c>
      <c r="I17" s="638"/>
      <c r="J17" s="214"/>
    </row>
    <row r="18" spans="2:10" s="141" customFormat="1">
      <c r="B18" s="216"/>
      <c r="C18" s="136" t="s">
        <v>624</v>
      </c>
      <c r="D18" s="391">
        <v>12</v>
      </c>
      <c r="E18" s="439">
        <v>21.4</v>
      </c>
      <c r="F18" s="283">
        <v>19.4</v>
      </c>
      <c r="G18" s="638">
        <v>2</v>
      </c>
      <c r="H18" s="638">
        <v>39</v>
      </c>
      <c r="I18" s="638"/>
      <c r="J18" s="214"/>
    </row>
    <row r="19" spans="2:10" s="141" customFormat="1">
      <c r="B19" s="216"/>
      <c r="C19" s="136" t="s">
        <v>360</v>
      </c>
      <c r="D19" s="391">
        <v>13</v>
      </c>
      <c r="E19" s="439">
        <v>21.2</v>
      </c>
      <c r="F19" s="283">
        <v>17.6</v>
      </c>
      <c r="G19" s="638">
        <v>3.5999999999999979</v>
      </c>
      <c r="H19" s="638">
        <v>27</v>
      </c>
      <c r="I19" s="638"/>
      <c r="J19" s="214"/>
    </row>
    <row r="20" spans="2:10" s="141" customFormat="1">
      <c r="B20" s="216"/>
      <c r="C20" s="136" t="s">
        <v>1140</v>
      </c>
      <c r="D20" s="391">
        <v>14</v>
      </c>
      <c r="E20" s="439">
        <v>20.7</v>
      </c>
      <c r="F20" s="283">
        <v>18.4</v>
      </c>
      <c r="G20" s="638">
        <v>2.3000000000000007</v>
      </c>
      <c r="H20" s="638">
        <v>36</v>
      </c>
      <c r="I20" s="638"/>
      <c r="J20" s="214"/>
    </row>
    <row r="21" spans="2:10" s="141" customFormat="1">
      <c r="B21" s="216"/>
      <c r="C21" s="136" t="s">
        <v>950</v>
      </c>
      <c r="D21" s="391">
        <v>15</v>
      </c>
      <c r="E21" s="439">
        <v>20.2</v>
      </c>
      <c r="F21" s="283">
        <v>14.3</v>
      </c>
      <c r="G21" s="638">
        <v>5.8999999999999986</v>
      </c>
      <c r="H21" s="638">
        <v>13</v>
      </c>
      <c r="I21" s="638"/>
      <c r="J21" s="214"/>
    </row>
    <row r="22" spans="2:10" s="141" customFormat="1">
      <c r="B22" s="216"/>
      <c r="C22" s="136" t="s">
        <v>744</v>
      </c>
      <c r="D22" s="391">
        <v>16</v>
      </c>
      <c r="E22" s="439">
        <v>20.1</v>
      </c>
      <c r="F22" s="283">
        <v>15</v>
      </c>
      <c r="G22" s="638">
        <v>5.1000000000000014</v>
      </c>
      <c r="H22" s="638">
        <v>17</v>
      </c>
      <c r="I22" s="638"/>
      <c r="J22" s="214"/>
    </row>
    <row r="23" spans="2:10" s="141" customFormat="1">
      <c r="B23" s="216"/>
      <c r="C23" s="136" t="s">
        <v>396</v>
      </c>
      <c r="D23" s="391" t="s">
        <v>83</v>
      </c>
      <c r="E23" s="439">
        <v>20</v>
      </c>
      <c r="F23" s="283">
        <v>17.2</v>
      </c>
      <c r="G23" s="638">
        <v>2.8000000000000007</v>
      </c>
      <c r="H23" s="638">
        <v>33</v>
      </c>
      <c r="I23" s="638"/>
      <c r="J23" s="214"/>
    </row>
    <row r="24" spans="2:10" s="141" customFormat="1">
      <c r="B24" s="216"/>
      <c r="C24" s="136" t="s">
        <v>382</v>
      </c>
      <c r="D24" s="391" t="s">
        <v>83</v>
      </c>
      <c r="E24" s="439">
        <v>20</v>
      </c>
      <c r="F24" s="283">
        <v>17.4</v>
      </c>
      <c r="G24" s="638">
        <v>2.6000000000000014</v>
      </c>
      <c r="H24" s="638">
        <v>35</v>
      </c>
      <c r="I24" s="638"/>
      <c r="J24" s="214"/>
    </row>
    <row r="25" spans="2:10" s="141" customFormat="1">
      <c r="B25" s="216"/>
      <c r="C25" s="136" t="s">
        <v>389</v>
      </c>
      <c r="D25" s="391">
        <v>19</v>
      </c>
      <c r="E25" s="439">
        <v>19.8</v>
      </c>
      <c r="F25" s="283">
        <v>16.9</v>
      </c>
      <c r="G25" s="638">
        <v>2.9000000000000021</v>
      </c>
      <c r="H25" s="638">
        <v>32</v>
      </c>
      <c r="I25" s="638"/>
      <c r="J25" s="214"/>
    </row>
    <row r="26" spans="2:10" s="141" customFormat="1">
      <c r="B26" s="216"/>
      <c r="C26" s="136" t="s">
        <v>376</v>
      </c>
      <c r="D26" s="391">
        <v>20</v>
      </c>
      <c r="E26" s="439">
        <v>19.3</v>
      </c>
      <c r="F26" s="283">
        <v>12.7</v>
      </c>
      <c r="G26" s="638">
        <v>6.6000000000000014</v>
      </c>
      <c r="H26" s="638">
        <v>12</v>
      </c>
      <c r="I26" s="638"/>
      <c r="J26" s="214"/>
    </row>
    <row r="27" spans="2:10" s="141" customFormat="1">
      <c r="B27" s="216"/>
      <c r="C27" s="136" t="s">
        <v>411</v>
      </c>
      <c r="D27" s="391" t="s">
        <v>523</v>
      </c>
      <c r="E27" s="439">
        <v>19.1</v>
      </c>
      <c r="F27" s="283">
        <v>14</v>
      </c>
      <c r="G27" s="638">
        <v>5.1000000000000014</v>
      </c>
      <c r="H27" s="638">
        <v>17</v>
      </c>
      <c r="I27" s="638"/>
      <c r="J27" s="214"/>
    </row>
    <row r="28" spans="2:10" s="141" customFormat="1">
      <c r="B28" s="216"/>
      <c r="C28" s="136" t="s">
        <v>600</v>
      </c>
      <c r="D28" s="391" t="s">
        <v>523</v>
      </c>
      <c r="E28" s="439">
        <v>19.1</v>
      </c>
      <c r="F28" s="283">
        <v>22.1</v>
      </c>
      <c r="G28" s="638">
        <v>-3</v>
      </c>
      <c r="H28" s="638">
        <v>135</v>
      </c>
      <c r="I28" s="638"/>
      <c r="J28" s="214"/>
    </row>
    <row r="29" spans="2:10" s="141" customFormat="1">
      <c r="B29" s="216"/>
      <c r="C29" s="136" t="s">
        <v>658</v>
      </c>
      <c r="D29" s="391" t="s">
        <v>548</v>
      </c>
      <c r="E29" s="439">
        <v>18.8</v>
      </c>
      <c r="F29" s="283">
        <v>19.1</v>
      </c>
      <c r="G29" s="638">
        <v>-0.30000000000000071</v>
      </c>
      <c r="H29" s="638">
        <v>78</v>
      </c>
      <c r="I29" s="638"/>
      <c r="J29" s="214"/>
    </row>
    <row r="30" spans="2:10" s="141" customFormat="1">
      <c r="B30" s="216"/>
      <c r="C30" s="136" t="s">
        <v>656</v>
      </c>
      <c r="D30" s="391" t="s">
        <v>548</v>
      </c>
      <c r="E30" s="439">
        <v>18.8</v>
      </c>
      <c r="F30" s="283">
        <v>14.6</v>
      </c>
      <c r="G30" s="638">
        <v>4.2000000000000011</v>
      </c>
      <c r="H30" s="638">
        <v>25</v>
      </c>
      <c r="I30" s="638"/>
      <c r="J30" s="214"/>
    </row>
    <row r="31" spans="2:10" s="141" customFormat="1">
      <c r="B31" s="216"/>
      <c r="C31" s="136" t="s">
        <v>505</v>
      </c>
      <c r="D31" s="391">
        <v>25</v>
      </c>
      <c r="E31" s="439">
        <v>18.6</v>
      </c>
      <c r="F31" s="283">
        <v>14.5</v>
      </c>
      <c r="G31" s="638">
        <v>4.1000000000000014</v>
      </c>
      <c r="H31" s="638">
        <v>26</v>
      </c>
      <c r="I31" s="638"/>
      <c r="J31" s="214"/>
    </row>
    <row r="32" spans="2:10" s="141" customFormat="1">
      <c r="B32" s="216"/>
      <c r="C32" s="136" t="s">
        <v>486</v>
      </c>
      <c r="D32" s="391">
        <v>26</v>
      </c>
      <c r="E32" s="439">
        <v>18.4</v>
      </c>
      <c r="F32" s="283">
        <v>21.3</v>
      </c>
      <c r="G32" s="638">
        <v>-2.9000000000000021</v>
      </c>
      <c r="H32" s="638">
        <v>134</v>
      </c>
      <c r="I32" s="638"/>
      <c r="J32" s="214"/>
    </row>
    <row r="33" spans="2:10" s="141" customFormat="1">
      <c r="B33" s="216"/>
      <c r="C33" s="136" t="s">
        <v>349</v>
      </c>
      <c r="D33" s="391">
        <v>27</v>
      </c>
      <c r="E33" s="439">
        <v>17.8</v>
      </c>
      <c r="F33" s="283">
        <v>16.1</v>
      </c>
      <c r="G33" s="638">
        <v>1.6999999999999993</v>
      </c>
      <c r="H33" s="638">
        <v>45</v>
      </c>
      <c r="I33" s="638"/>
      <c r="J33" s="214"/>
    </row>
    <row r="34" spans="2:10" s="141" customFormat="1">
      <c r="B34" s="216"/>
      <c r="C34" s="136" t="s">
        <v>406</v>
      </c>
      <c r="D34" s="391">
        <v>28</v>
      </c>
      <c r="E34" s="439">
        <v>17.5</v>
      </c>
      <c r="F34" s="283">
        <v>17.1</v>
      </c>
      <c r="G34" s="638">
        <v>0.39999999999999858</v>
      </c>
      <c r="H34" s="638">
        <v>62</v>
      </c>
      <c r="I34" s="638"/>
      <c r="J34" s="214"/>
    </row>
    <row r="35" spans="2:10" s="141" customFormat="1">
      <c r="B35" s="216"/>
      <c r="C35" s="136" t="s">
        <v>346</v>
      </c>
      <c r="D35" s="391" t="s">
        <v>1278</v>
      </c>
      <c r="E35" s="439">
        <v>17</v>
      </c>
      <c r="F35" s="283">
        <v>12</v>
      </c>
      <c r="G35" s="638">
        <v>5</v>
      </c>
      <c r="H35" s="638">
        <v>19</v>
      </c>
      <c r="I35" s="638"/>
      <c r="J35" s="214"/>
    </row>
    <row r="36" spans="2:10" s="141" customFormat="1">
      <c r="B36" s="216"/>
      <c r="C36" s="136" t="s">
        <v>410</v>
      </c>
      <c r="D36" s="391" t="s">
        <v>1278</v>
      </c>
      <c r="E36" s="439">
        <v>17</v>
      </c>
      <c r="F36" s="283">
        <v>20.2</v>
      </c>
      <c r="G36" s="638">
        <v>-3.1999999999999993</v>
      </c>
      <c r="H36" s="638">
        <v>140</v>
      </c>
      <c r="I36" s="638"/>
      <c r="J36" s="214"/>
    </row>
    <row r="37" spans="2:10" s="141" customFormat="1">
      <c r="B37" s="216"/>
      <c r="C37" s="136" t="s">
        <v>602</v>
      </c>
      <c r="D37" s="391">
        <v>31</v>
      </c>
      <c r="E37" s="439">
        <v>16.9</v>
      </c>
      <c r="F37" s="283">
        <v>12.3</v>
      </c>
      <c r="G37" s="638">
        <v>4.5999999999999979</v>
      </c>
      <c r="H37" s="638">
        <v>23</v>
      </c>
      <c r="I37" s="638"/>
      <c r="J37" s="214"/>
    </row>
    <row r="38" spans="2:10" s="141" customFormat="1">
      <c r="B38" s="216"/>
      <c r="C38" s="136" t="s">
        <v>386</v>
      </c>
      <c r="D38" s="391">
        <v>32</v>
      </c>
      <c r="E38" s="439">
        <v>16.7</v>
      </c>
      <c r="F38" s="283">
        <v>14.5</v>
      </c>
      <c r="G38" s="638">
        <v>2.1999999999999993</v>
      </c>
      <c r="H38" s="638">
        <v>37</v>
      </c>
      <c r="I38" s="638"/>
      <c r="J38" s="214"/>
    </row>
    <row r="39" spans="2:10" s="141" customFormat="1">
      <c r="B39" s="216"/>
      <c r="C39" s="136" t="s">
        <v>765</v>
      </c>
      <c r="D39" s="391">
        <v>33</v>
      </c>
      <c r="E39" s="439">
        <v>16.6</v>
      </c>
      <c r="F39" s="283">
        <v>13.3</v>
      </c>
      <c r="G39" s="638">
        <v>3.3000000000000007</v>
      </c>
      <c r="H39" s="638">
        <v>28</v>
      </c>
      <c r="I39" s="638"/>
      <c r="J39" s="214"/>
    </row>
    <row r="40" spans="2:10" s="141" customFormat="1">
      <c r="B40" s="216"/>
      <c r="C40" s="136" t="s">
        <v>356</v>
      </c>
      <c r="D40" s="391" t="s">
        <v>1300</v>
      </c>
      <c r="E40" s="439">
        <v>16.3</v>
      </c>
      <c r="F40" s="283">
        <v>13.2</v>
      </c>
      <c r="G40" s="638">
        <v>3.1000000000000014</v>
      </c>
      <c r="H40" s="638">
        <v>30</v>
      </c>
      <c r="I40" s="638"/>
      <c r="J40" s="214"/>
    </row>
    <row r="41" spans="2:10" s="141" customFormat="1">
      <c r="B41" s="216"/>
      <c r="C41" s="136" t="s">
        <v>391</v>
      </c>
      <c r="D41" s="391" t="s">
        <v>1300</v>
      </c>
      <c r="E41" s="439">
        <v>16.3</v>
      </c>
      <c r="F41" s="283">
        <v>16.5</v>
      </c>
      <c r="G41" s="638">
        <v>-0.19999999999999929</v>
      </c>
      <c r="H41" s="638">
        <v>73</v>
      </c>
      <c r="I41" s="638"/>
      <c r="J41" s="214"/>
    </row>
    <row r="42" spans="2:10" s="141" customFormat="1">
      <c r="B42" s="216"/>
      <c r="C42" s="136" t="s">
        <v>363</v>
      </c>
      <c r="D42" s="391" t="s">
        <v>1271</v>
      </c>
      <c r="E42" s="439">
        <v>16.1</v>
      </c>
      <c r="F42" s="283">
        <v>16.8</v>
      </c>
      <c r="G42" s="638">
        <v>-0.69999999999999929</v>
      </c>
      <c r="H42" s="638">
        <v>90</v>
      </c>
      <c r="I42" s="638"/>
      <c r="J42" s="214"/>
    </row>
    <row r="43" spans="2:10" s="141" customFormat="1">
      <c r="B43" s="216"/>
      <c r="C43" s="136" t="s">
        <v>367</v>
      </c>
      <c r="D43" s="391" t="s">
        <v>1271</v>
      </c>
      <c r="E43" s="439">
        <v>16.1</v>
      </c>
      <c r="F43" s="283">
        <v>20.1</v>
      </c>
      <c r="G43" s="638">
        <v>-4</v>
      </c>
      <c r="H43" s="638">
        <v>145</v>
      </c>
      <c r="I43" s="638"/>
      <c r="J43" s="214"/>
    </row>
    <row r="44" spans="2:10" s="141" customFormat="1">
      <c r="B44" s="216"/>
      <c r="C44" s="136" t="s">
        <v>625</v>
      </c>
      <c r="D44" s="391" t="s">
        <v>1271</v>
      </c>
      <c r="E44" s="439">
        <v>16.1</v>
      </c>
      <c r="F44" s="283">
        <v>15.5</v>
      </c>
      <c r="G44" s="638">
        <v>0.60000000000000142</v>
      </c>
      <c r="H44" s="638">
        <v>56</v>
      </c>
      <c r="I44" s="638"/>
      <c r="J44" s="214"/>
    </row>
    <row r="45" spans="2:10" s="141" customFormat="1">
      <c r="B45" s="216"/>
      <c r="C45" s="136" t="s">
        <v>353</v>
      </c>
      <c r="D45" s="391" t="s">
        <v>1223</v>
      </c>
      <c r="E45" s="439">
        <v>16</v>
      </c>
      <c r="F45" s="283">
        <v>16.2</v>
      </c>
      <c r="G45" s="638">
        <v>-0.19999999999999929</v>
      </c>
      <c r="H45" s="638">
        <v>73</v>
      </c>
      <c r="I45" s="638"/>
      <c r="J45" s="214"/>
    </row>
    <row r="46" spans="2:10" s="141" customFormat="1">
      <c r="B46" s="216"/>
      <c r="C46" s="136" t="s">
        <v>393</v>
      </c>
      <c r="D46" s="391" t="s">
        <v>1223</v>
      </c>
      <c r="E46" s="439">
        <v>16</v>
      </c>
      <c r="F46" s="283"/>
      <c r="G46" s="638">
        <v>16</v>
      </c>
      <c r="H46" s="638">
        <v>3</v>
      </c>
      <c r="I46" s="638"/>
      <c r="J46" s="214"/>
    </row>
    <row r="47" spans="2:10" s="141" customFormat="1">
      <c r="B47" s="216"/>
      <c r="C47" s="136" t="s">
        <v>342</v>
      </c>
      <c r="D47" s="391">
        <v>41</v>
      </c>
      <c r="E47" s="439">
        <v>15.7</v>
      </c>
      <c r="F47" s="283">
        <v>17.3</v>
      </c>
      <c r="G47" s="638">
        <v>-1.6000000000000014</v>
      </c>
      <c r="H47" s="638">
        <v>112</v>
      </c>
      <c r="I47" s="638"/>
      <c r="J47" s="214"/>
    </row>
    <row r="48" spans="2:10" s="141" customFormat="1">
      <c r="B48" s="216"/>
      <c r="C48" s="136" t="s">
        <v>405</v>
      </c>
      <c r="D48" s="391" t="s">
        <v>524</v>
      </c>
      <c r="E48" s="439">
        <v>15.4</v>
      </c>
      <c r="F48" s="283">
        <v>14.4</v>
      </c>
      <c r="G48" s="638">
        <v>1</v>
      </c>
      <c r="H48" s="638">
        <v>47</v>
      </c>
      <c r="I48" s="638"/>
      <c r="J48" s="214"/>
    </row>
    <row r="49" spans="2:10" s="141" customFormat="1">
      <c r="B49" s="216"/>
      <c r="C49" s="136" t="s">
        <v>935</v>
      </c>
      <c r="D49" s="391" t="s">
        <v>524</v>
      </c>
      <c r="E49" s="439">
        <v>15.4</v>
      </c>
      <c r="F49" s="283">
        <v>15.1</v>
      </c>
      <c r="G49" s="638">
        <v>0.30000000000000071</v>
      </c>
      <c r="H49" s="638">
        <v>63</v>
      </c>
      <c r="I49" s="638"/>
      <c r="J49" s="214"/>
    </row>
    <row r="50" spans="2:10" s="141" customFormat="1">
      <c r="B50" s="216"/>
      <c r="C50" s="136" t="s">
        <v>477</v>
      </c>
      <c r="D50" s="391" t="s">
        <v>1302</v>
      </c>
      <c r="E50" s="439">
        <v>15.2</v>
      </c>
      <c r="F50" s="283">
        <v>14.2</v>
      </c>
      <c r="G50" s="638">
        <v>1</v>
      </c>
      <c r="H50" s="638">
        <v>47</v>
      </c>
      <c r="I50" s="638"/>
      <c r="J50" s="214"/>
    </row>
    <row r="51" spans="2:10" s="141" customFormat="1">
      <c r="B51" s="216"/>
      <c r="C51" s="136" t="s">
        <v>330</v>
      </c>
      <c r="D51" s="391" t="s">
        <v>1302</v>
      </c>
      <c r="E51" s="439">
        <v>15.2</v>
      </c>
      <c r="F51" s="283">
        <v>15.1</v>
      </c>
      <c r="G51" s="638">
        <v>0.099999999999999645</v>
      </c>
      <c r="H51" s="638">
        <v>67</v>
      </c>
      <c r="I51" s="638"/>
      <c r="J51" s="214"/>
    </row>
    <row r="52" spans="2:10" s="141" customFormat="1">
      <c r="B52" s="216"/>
      <c r="C52" s="136" t="s">
        <v>1144</v>
      </c>
      <c r="D52" s="391">
        <v>46</v>
      </c>
      <c r="E52" s="439">
        <v>15</v>
      </c>
      <c r="F52" s="283">
        <v>14.2</v>
      </c>
      <c r="G52" s="638">
        <v>0.80000000000000071</v>
      </c>
      <c r="H52" s="638">
        <v>49</v>
      </c>
      <c r="I52" s="638"/>
      <c r="J52" s="214"/>
    </row>
    <row r="53" spans="2:10" s="141" customFormat="1">
      <c r="B53" s="216"/>
      <c r="C53" s="136" t="s">
        <v>358</v>
      </c>
      <c r="D53" s="391" t="s">
        <v>1280</v>
      </c>
      <c r="E53" s="439">
        <v>14.7</v>
      </c>
      <c r="F53" s="283">
        <v>10.1</v>
      </c>
      <c r="G53" s="638">
        <v>4.6</v>
      </c>
      <c r="H53" s="638">
        <v>22</v>
      </c>
      <c r="I53" s="638"/>
      <c r="J53" s="214"/>
    </row>
    <row r="54" spans="2:10" s="141" customFormat="1">
      <c r="B54" s="216"/>
      <c r="C54" s="136" t="s">
        <v>324</v>
      </c>
      <c r="D54" s="391" t="s">
        <v>1280</v>
      </c>
      <c r="E54" s="439">
        <v>14.7</v>
      </c>
      <c r="F54" s="283">
        <v>16.3</v>
      </c>
      <c r="G54" s="638">
        <v>-1.6000000000000014</v>
      </c>
      <c r="H54" s="638">
        <v>112</v>
      </c>
      <c r="I54" s="638"/>
      <c r="J54" s="214"/>
    </row>
    <row r="55" spans="2:10" s="141" customFormat="1">
      <c r="B55" s="216"/>
      <c r="C55" s="136" t="s">
        <v>338</v>
      </c>
      <c r="D55" s="391" t="s">
        <v>1280</v>
      </c>
      <c r="E55" s="439">
        <v>14.7</v>
      </c>
      <c r="F55" s="283">
        <v>14</v>
      </c>
      <c r="G55" s="638">
        <v>0.69999999999999929</v>
      </c>
      <c r="H55" s="638">
        <v>54</v>
      </c>
      <c r="I55" s="638"/>
      <c r="J55" s="214"/>
    </row>
    <row r="56" spans="2:10" s="141" customFormat="1">
      <c r="B56" s="216"/>
      <c r="C56" s="136" t="s">
        <v>511</v>
      </c>
      <c r="D56" s="391">
        <v>50</v>
      </c>
      <c r="E56" s="439">
        <v>14.4</v>
      </c>
      <c r="F56" s="283">
        <v>16.7</v>
      </c>
      <c r="G56" s="638">
        <v>-2.2999999999999989</v>
      </c>
      <c r="H56" s="638">
        <v>121</v>
      </c>
      <c r="I56" s="638"/>
      <c r="J56" s="214"/>
    </row>
    <row r="57" spans="2:10" s="141" customFormat="1">
      <c r="B57" s="216"/>
      <c r="C57" s="136" t="s">
        <v>430</v>
      </c>
      <c r="D57" s="391">
        <v>51</v>
      </c>
      <c r="E57" s="439">
        <v>14.3</v>
      </c>
      <c r="F57" s="283">
        <v>14.9</v>
      </c>
      <c r="G57" s="638">
        <v>-0.59999999999999964</v>
      </c>
      <c r="H57" s="638">
        <v>87</v>
      </c>
      <c r="I57" s="638"/>
      <c r="J57" s="214"/>
    </row>
    <row r="58" spans="2:10" s="141" customFormat="1">
      <c r="B58" s="216"/>
      <c r="C58" s="136" t="s">
        <v>351</v>
      </c>
      <c r="D58" s="391" t="s">
        <v>450</v>
      </c>
      <c r="E58" s="439">
        <v>14.2</v>
      </c>
      <c r="F58" s="283">
        <v>12.1</v>
      </c>
      <c r="G58" s="638">
        <v>2.0999999999999996</v>
      </c>
      <c r="H58" s="638">
        <v>38</v>
      </c>
      <c r="I58" s="638"/>
      <c r="J58" s="214"/>
    </row>
    <row r="59" spans="2:10" s="141" customFormat="1">
      <c r="B59" s="216"/>
      <c r="C59" s="136" t="s">
        <v>336</v>
      </c>
      <c r="D59" s="391" t="s">
        <v>450</v>
      </c>
      <c r="E59" s="439">
        <v>14.2</v>
      </c>
      <c r="F59" s="283">
        <v>17.2</v>
      </c>
      <c r="G59" s="638">
        <v>-3</v>
      </c>
      <c r="H59" s="638">
        <v>135</v>
      </c>
      <c r="I59" s="638"/>
      <c r="J59" s="214"/>
    </row>
    <row r="60" spans="2:10" s="141" customFormat="1">
      <c r="B60" s="216"/>
      <c r="C60" s="136" t="s">
        <v>407</v>
      </c>
      <c r="D60" s="391" t="s">
        <v>450</v>
      </c>
      <c r="E60" s="439">
        <v>14.2</v>
      </c>
      <c r="F60" s="283">
        <v>14.2</v>
      </c>
      <c r="G60" s="638">
        <v>0</v>
      </c>
      <c r="H60" s="638">
        <v>69</v>
      </c>
      <c r="I60" s="638"/>
      <c r="J60" s="214"/>
    </row>
    <row r="61" spans="2:10" s="141" customFormat="1">
      <c r="B61" s="216"/>
      <c r="C61" s="136" t="s">
        <v>996</v>
      </c>
      <c r="D61" s="391">
        <v>55</v>
      </c>
      <c r="E61" s="439">
        <v>14</v>
      </c>
      <c r="F61" s="283">
        <v>14.8</v>
      </c>
      <c r="G61" s="638">
        <v>-0.80000000000000071</v>
      </c>
      <c r="H61" s="638">
        <v>96</v>
      </c>
      <c r="I61" s="638"/>
      <c r="J61" s="214"/>
    </row>
    <row r="62" spans="2:10" s="141" customFormat="1">
      <c r="B62" s="216"/>
      <c r="C62" s="136" t="s">
        <v>1142</v>
      </c>
      <c r="D62" s="391">
        <v>56</v>
      </c>
      <c r="E62" s="439">
        <v>13.6</v>
      </c>
      <c r="F62" s="283">
        <v>14</v>
      </c>
      <c r="G62" s="638">
        <v>-0.40000000000000036</v>
      </c>
      <c r="H62" s="638">
        <v>83</v>
      </c>
      <c r="I62" s="638"/>
      <c r="J62" s="214"/>
    </row>
    <row r="63" spans="2:10" s="141" customFormat="1">
      <c r="B63" s="216"/>
      <c r="C63" s="136" t="s">
        <v>409</v>
      </c>
      <c r="D63" s="391">
        <v>57</v>
      </c>
      <c r="E63" s="439">
        <v>13.3</v>
      </c>
      <c r="F63" s="283">
        <v>15.6</v>
      </c>
      <c r="G63" s="638">
        <v>-2.2999999999999989</v>
      </c>
      <c r="H63" s="638">
        <v>121</v>
      </c>
      <c r="I63" s="638"/>
      <c r="J63" s="214"/>
    </row>
    <row r="64" spans="2:10" s="141" customFormat="1">
      <c r="B64" s="216"/>
      <c r="C64" s="136" t="s">
        <v>340</v>
      </c>
      <c r="D64" s="391" t="s">
        <v>470</v>
      </c>
      <c r="E64" s="439">
        <v>13.1</v>
      </c>
      <c r="F64" s="283">
        <v>13</v>
      </c>
      <c r="G64" s="638">
        <v>0.099999999999999645</v>
      </c>
      <c r="H64" s="638">
        <v>67</v>
      </c>
      <c r="I64" s="638"/>
      <c r="J64" s="214"/>
    </row>
    <row r="65" spans="2:10" s="141" customFormat="1">
      <c r="B65" s="216"/>
      <c r="C65" s="136" t="s">
        <v>398</v>
      </c>
      <c r="D65" s="391" t="s">
        <v>470</v>
      </c>
      <c r="E65" s="439">
        <v>13.1</v>
      </c>
      <c r="F65" s="283">
        <v>15.9</v>
      </c>
      <c r="G65" s="638">
        <v>-2.8000000000000007</v>
      </c>
      <c r="H65" s="638">
        <v>132</v>
      </c>
      <c r="I65" s="638"/>
      <c r="J65" s="214"/>
    </row>
    <row r="66" spans="2:10" s="141" customFormat="1">
      <c r="B66" s="216"/>
      <c r="C66" s="136" t="s">
        <v>369</v>
      </c>
      <c r="D66" s="391">
        <v>60</v>
      </c>
      <c r="E66" s="439">
        <v>13</v>
      </c>
      <c r="F66" s="283"/>
      <c r="G66" s="638">
        <v>13</v>
      </c>
      <c r="H66" s="638">
        <v>4</v>
      </c>
      <c r="I66" s="638"/>
      <c r="J66" s="214"/>
    </row>
    <row r="67" spans="2:10" s="141" customFormat="1">
      <c r="B67" s="216"/>
      <c r="C67" s="136" t="s">
        <v>951</v>
      </c>
      <c r="D67" s="391" t="s">
        <v>1281</v>
      </c>
      <c r="E67" s="439">
        <v>12.9</v>
      </c>
      <c r="F67" s="283">
        <v>15.9</v>
      </c>
      <c r="G67" s="638">
        <v>-3</v>
      </c>
      <c r="H67" s="638">
        <v>135</v>
      </c>
      <c r="I67" s="638"/>
      <c r="J67" s="214"/>
    </row>
    <row r="68" spans="2:10" s="141" customFormat="1">
      <c r="B68" s="216"/>
      <c r="C68" s="136" t="s">
        <v>1139</v>
      </c>
      <c r="D68" s="391" t="s">
        <v>1281</v>
      </c>
      <c r="E68" s="439">
        <v>12.9</v>
      </c>
      <c r="F68" s="283">
        <v>11.5</v>
      </c>
      <c r="G68" s="638">
        <v>1.4000000000000004</v>
      </c>
      <c r="H68" s="638">
        <v>46</v>
      </c>
      <c r="I68" s="638"/>
      <c r="J68" s="214"/>
    </row>
    <row r="69" spans="2:10" s="141" customFormat="1">
      <c r="B69" s="216"/>
      <c r="C69" s="136" t="s">
        <v>327</v>
      </c>
      <c r="D69" s="391">
        <v>63</v>
      </c>
      <c r="E69" s="439">
        <v>12.8</v>
      </c>
      <c r="F69" s="283">
        <v>10.9</v>
      </c>
      <c r="G69" s="638">
        <v>1.9000000000000004</v>
      </c>
      <c r="H69" s="638">
        <v>41</v>
      </c>
      <c r="I69" s="638"/>
      <c r="J69" s="214"/>
    </row>
    <row r="70" spans="2:10" s="141" customFormat="1">
      <c r="B70" s="216"/>
      <c r="C70" s="136" t="s">
        <v>374</v>
      </c>
      <c r="D70" s="391" t="s">
        <v>1304</v>
      </c>
      <c r="E70" s="439">
        <v>12.6</v>
      </c>
      <c r="F70" s="283">
        <v>13.7</v>
      </c>
      <c r="G70" s="638">
        <v>-1.0999999999999996</v>
      </c>
      <c r="H70" s="638">
        <v>104</v>
      </c>
      <c r="I70" s="638"/>
      <c r="J70" s="214"/>
    </row>
    <row r="71" spans="2:10" s="141" customFormat="1">
      <c r="B71" s="216"/>
      <c r="C71" s="136" t="s">
        <v>1135</v>
      </c>
      <c r="D71" s="391" t="s">
        <v>1304</v>
      </c>
      <c r="E71" s="439">
        <v>12.6</v>
      </c>
      <c r="F71" s="283">
        <v>14.6</v>
      </c>
      <c r="G71" s="638">
        <v>-2</v>
      </c>
      <c r="H71" s="638">
        <v>117</v>
      </c>
      <c r="I71" s="638"/>
      <c r="J71" s="214"/>
    </row>
    <row r="72" spans="2:10" s="141" customFormat="1">
      <c r="B72" s="216"/>
      <c r="C72" s="136" t="s">
        <v>413</v>
      </c>
      <c r="D72" s="391">
        <v>66</v>
      </c>
      <c r="E72" s="439">
        <v>12.5</v>
      </c>
      <c r="F72" s="283"/>
      <c r="G72" s="638">
        <v>12.5</v>
      </c>
      <c r="H72" s="638">
        <v>5</v>
      </c>
      <c r="I72" s="638"/>
      <c r="J72" s="214"/>
    </row>
    <row r="73" spans="2:10" s="141" customFormat="1">
      <c r="B73" s="216"/>
      <c r="C73" s="136" t="s">
        <v>403</v>
      </c>
      <c r="D73" s="391" t="s">
        <v>530</v>
      </c>
      <c r="E73" s="439">
        <v>12.4</v>
      </c>
      <c r="F73" s="283">
        <v>10.5</v>
      </c>
      <c r="G73" s="638">
        <v>1.9000000000000004</v>
      </c>
      <c r="H73" s="638">
        <v>41</v>
      </c>
      <c r="I73" s="638"/>
      <c r="J73" s="214"/>
    </row>
    <row r="74" spans="2:10" s="141" customFormat="1">
      <c r="B74" s="216"/>
      <c r="C74" s="136" t="s">
        <v>350</v>
      </c>
      <c r="D74" s="391" t="s">
        <v>530</v>
      </c>
      <c r="E74" s="439">
        <v>12.4</v>
      </c>
      <c r="F74" s="283"/>
      <c r="G74" s="638">
        <v>12.4</v>
      </c>
      <c r="H74" s="638">
        <v>6</v>
      </c>
      <c r="I74" s="638"/>
      <c r="J74" s="214"/>
    </row>
    <row r="75" spans="2:10" s="141" customFormat="1">
      <c r="B75" s="216"/>
      <c r="C75" s="136" t="s">
        <v>377</v>
      </c>
      <c r="D75" s="391">
        <v>69</v>
      </c>
      <c r="E75" s="439">
        <v>12.1</v>
      </c>
      <c r="F75" s="283"/>
      <c r="G75" s="638">
        <v>12.1</v>
      </c>
      <c r="H75" s="638">
        <v>7</v>
      </c>
      <c r="I75" s="638"/>
      <c r="J75" s="214"/>
    </row>
    <row r="76" spans="2:10" s="141" customFormat="1">
      <c r="B76" s="216"/>
      <c r="C76" s="136" t="s">
        <v>379</v>
      </c>
      <c r="D76" s="391" t="s">
        <v>434</v>
      </c>
      <c r="E76" s="439">
        <v>11.6</v>
      </c>
      <c r="F76" s="283">
        <v>12.8</v>
      </c>
      <c r="G76" s="638">
        <v>-1.2000000000000011</v>
      </c>
      <c r="H76" s="638">
        <v>110</v>
      </c>
      <c r="I76" s="638"/>
      <c r="J76" s="214"/>
    </row>
    <row r="77" spans="2:10" s="141" customFormat="1">
      <c r="B77" s="216"/>
      <c r="C77" s="136" t="s">
        <v>402</v>
      </c>
      <c r="D77" s="391" t="s">
        <v>434</v>
      </c>
      <c r="E77" s="439">
        <v>11.6</v>
      </c>
      <c r="F77" s="283">
        <v>12.6</v>
      </c>
      <c r="G77" s="638">
        <v>-1</v>
      </c>
      <c r="H77" s="638">
        <v>99</v>
      </c>
      <c r="I77" s="638"/>
      <c r="J77" s="214"/>
    </row>
    <row r="78" spans="2:10" s="141" customFormat="1">
      <c r="B78" s="216"/>
      <c r="C78" s="136" t="s">
        <v>1146</v>
      </c>
      <c r="D78" s="391" t="s">
        <v>434</v>
      </c>
      <c r="E78" s="439">
        <v>11.6</v>
      </c>
      <c r="F78" s="283">
        <v>9.7</v>
      </c>
      <c r="G78" s="638">
        <v>1.9000000000000004</v>
      </c>
      <c r="H78" s="638">
        <v>41</v>
      </c>
      <c r="I78" s="638"/>
      <c r="J78" s="214"/>
    </row>
    <row r="79" spans="2:10" s="141" customFormat="1">
      <c r="B79" s="216"/>
      <c r="C79" s="136" t="s">
        <v>343</v>
      </c>
      <c r="D79" s="391">
        <v>73</v>
      </c>
      <c r="E79" s="439">
        <v>11.5</v>
      </c>
      <c r="F79" s="283">
        <v>8.2</v>
      </c>
      <c r="G79" s="638">
        <v>3.3000000000000007</v>
      </c>
      <c r="H79" s="638">
        <v>28</v>
      </c>
      <c r="I79" s="638"/>
      <c r="J79" s="214"/>
    </row>
    <row r="80" spans="2:10" s="141" customFormat="1">
      <c r="B80" s="216"/>
      <c r="C80" s="136" t="s">
        <v>1165</v>
      </c>
      <c r="D80" s="391">
        <v>74</v>
      </c>
      <c r="E80" s="439">
        <v>11.1</v>
      </c>
      <c r="F80" s="283">
        <v>11.8</v>
      </c>
      <c r="G80" s="638">
        <v>-0.70000000000000107</v>
      </c>
      <c r="H80" s="638">
        <v>92</v>
      </c>
      <c r="I80" s="638"/>
      <c r="J80" s="214"/>
    </row>
    <row r="81" spans="2:10" s="141" customFormat="1">
      <c r="B81" s="216"/>
      <c r="C81" s="136" t="s">
        <v>399</v>
      </c>
      <c r="D81" s="391">
        <v>75</v>
      </c>
      <c r="E81" s="439">
        <v>10.6</v>
      </c>
      <c r="F81" s="283">
        <v>8.6</v>
      </c>
      <c r="G81" s="638">
        <v>2</v>
      </c>
      <c r="H81" s="638">
        <v>39</v>
      </c>
      <c r="I81" s="638"/>
      <c r="J81" s="214"/>
    </row>
    <row r="82" spans="2:10" s="141" customFormat="1">
      <c r="B82" s="216"/>
      <c r="C82" s="136" t="s">
        <v>597</v>
      </c>
      <c r="D82" s="391" t="s">
        <v>1322</v>
      </c>
      <c r="E82" s="439">
        <v>10.3</v>
      </c>
      <c r="F82" s="283">
        <v>13.5</v>
      </c>
      <c r="G82" s="638">
        <v>-3.1999999999999993</v>
      </c>
      <c r="H82" s="638">
        <v>140</v>
      </c>
      <c r="I82" s="638"/>
      <c r="J82" s="214"/>
    </row>
    <row r="83" spans="2:10" s="141" customFormat="1">
      <c r="B83" s="216"/>
      <c r="C83" s="136" t="s">
        <v>176</v>
      </c>
      <c r="D83" s="391" t="s">
        <v>1322</v>
      </c>
      <c r="E83" s="439">
        <v>10.3</v>
      </c>
      <c r="F83" s="283">
        <v>10.8</v>
      </c>
      <c r="G83" s="638">
        <v>-0.5</v>
      </c>
      <c r="H83" s="638">
        <v>85</v>
      </c>
      <c r="I83" s="638"/>
      <c r="J83" s="214"/>
    </row>
    <row r="84" spans="2:10" s="141" customFormat="1">
      <c r="B84" s="216"/>
      <c r="C84" s="136" t="s">
        <v>1138</v>
      </c>
      <c r="D84" s="391">
        <v>78</v>
      </c>
      <c r="E84" s="439">
        <v>10.1</v>
      </c>
      <c r="F84" s="283">
        <v>9.4</v>
      </c>
      <c r="G84" s="638">
        <v>0.69999999999999929</v>
      </c>
      <c r="H84" s="638">
        <v>54</v>
      </c>
      <c r="I84" s="638"/>
      <c r="J84" s="214"/>
    </row>
    <row r="85" spans="2:10" s="141" customFormat="1">
      <c r="B85" s="216"/>
      <c r="C85" s="136" t="s">
        <v>371</v>
      </c>
      <c r="D85" s="391">
        <v>79</v>
      </c>
      <c r="E85" s="439">
        <v>10</v>
      </c>
      <c r="F85" s="283">
        <v>20.8</v>
      </c>
      <c r="G85" s="638">
        <v>-10.8</v>
      </c>
      <c r="H85" s="638">
        <v>156</v>
      </c>
      <c r="I85" s="638"/>
      <c r="J85" s="214"/>
    </row>
    <row r="86" spans="2:10" s="141" customFormat="1">
      <c r="B86" s="216"/>
      <c r="C86" s="136" t="s">
        <v>1149</v>
      </c>
      <c r="D86" s="391">
        <v>80</v>
      </c>
      <c r="E86" s="439">
        <v>9.9</v>
      </c>
      <c r="F86" s="283">
        <v>10.5</v>
      </c>
      <c r="G86" s="638">
        <v>-0.59999999999999964</v>
      </c>
      <c r="H86" s="638">
        <v>87</v>
      </c>
      <c r="I86" s="638"/>
      <c r="J86" s="214"/>
    </row>
    <row r="87" spans="2:10" s="141" customFormat="1">
      <c r="B87" s="216"/>
      <c r="C87" s="136" t="s">
        <v>322</v>
      </c>
      <c r="D87" s="391" t="s">
        <v>454</v>
      </c>
      <c r="E87" s="439">
        <v>9.8</v>
      </c>
      <c r="F87" s="283">
        <v>11.5</v>
      </c>
      <c r="G87" s="638">
        <v>-1.6999999999999993</v>
      </c>
      <c r="H87" s="638">
        <v>114</v>
      </c>
      <c r="I87" s="638"/>
      <c r="J87" s="214"/>
    </row>
    <row r="88" spans="2:10" s="141" customFormat="1">
      <c r="B88" s="216"/>
      <c r="C88" s="136" t="s">
        <v>57</v>
      </c>
      <c r="D88" s="391" t="s">
        <v>454</v>
      </c>
      <c r="E88" s="439">
        <v>9.8</v>
      </c>
      <c r="F88" s="283">
        <v>10.8</v>
      </c>
      <c r="G88" s="638">
        <v>-1</v>
      </c>
      <c r="H88" s="638">
        <v>99</v>
      </c>
      <c r="I88" s="443"/>
      <c r="J88" s="214"/>
    </row>
    <row r="89" spans="2:10" s="141" customFormat="1">
      <c r="B89" s="216"/>
      <c r="C89" s="136" t="s">
        <v>426</v>
      </c>
      <c r="D89" s="391">
        <v>83</v>
      </c>
      <c r="E89" s="439">
        <v>9.4</v>
      </c>
      <c r="F89" s="283">
        <v>12.5</v>
      </c>
      <c r="G89" s="638">
        <v>-3.0999999999999996</v>
      </c>
      <c r="H89" s="638">
        <v>139</v>
      </c>
      <c r="I89" s="638"/>
      <c r="J89" s="214"/>
    </row>
    <row r="90" spans="2:10" s="141" customFormat="1">
      <c r="B90" s="216"/>
      <c r="C90" s="136" t="s">
        <v>1143</v>
      </c>
      <c r="D90" s="391">
        <v>84</v>
      </c>
      <c r="E90" s="439">
        <v>9.2</v>
      </c>
      <c r="F90" s="283">
        <v>9.5</v>
      </c>
      <c r="G90" s="638">
        <v>-0.30000000000000071</v>
      </c>
      <c r="H90" s="638">
        <v>78</v>
      </c>
      <c r="I90" s="638"/>
      <c r="J90" s="214"/>
    </row>
    <row r="91" spans="2:10" s="141" customFormat="1">
      <c r="B91" s="216"/>
      <c r="C91" s="136" t="s">
        <v>177</v>
      </c>
      <c r="D91" s="391" t="s">
        <v>471</v>
      </c>
      <c r="E91" s="439">
        <v>9.1</v>
      </c>
      <c r="F91" s="283"/>
      <c r="G91" s="638">
        <v>9.1</v>
      </c>
      <c r="H91" s="638">
        <v>8</v>
      </c>
      <c r="I91" s="443"/>
      <c r="J91" s="214"/>
    </row>
    <row r="92" spans="2:10" s="141" customFormat="1">
      <c r="B92" s="216"/>
      <c r="C92" s="136" t="s">
        <v>216</v>
      </c>
      <c r="D92" s="391" t="s">
        <v>471</v>
      </c>
      <c r="E92" s="439">
        <v>9.1</v>
      </c>
      <c r="F92" s="283">
        <v>11.3</v>
      </c>
      <c r="G92" s="638">
        <v>-2.2000000000000011</v>
      </c>
      <c r="H92" s="638">
        <v>120</v>
      </c>
      <c r="I92" s="638"/>
      <c r="J92" s="214"/>
    </row>
    <row r="93" spans="2:10" s="141" customFormat="1">
      <c r="B93" s="216"/>
      <c r="C93" s="136" t="s">
        <v>599</v>
      </c>
      <c r="D93" s="391">
        <v>87</v>
      </c>
      <c r="E93" s="439">
        <v>9</v>
      </c>
      <c r="F93" s="283">
        <v>11.4</v>
      </c>
      <c r="G93" s="638">
        <v>-2.4000000000000004</v>
      </c>
      <c r="H93" s="638">
        <v>123</v>
      </c>
      <c r="I93" s="638"/>
      <c r="J93" s="214"/>
    </row>
    <row r="94" spans="2:10" s="141" customFormat="1">
      <c r="B94" s="216"/>
      <c r="C94" s="136" t="s">
        <v>215</v>
      </c>
      <c r="D94" s="391" t="s">
        <v>472</v>
      </c>
      <c r="E94" s="439">
        <v>8.9</v>
      </c>
      <c r="F94" s="283">
        <v>9.6</v>
      </c>
      <c r="G94" s="638">
        <v>-0.69999999999999929</v>
      </c>
      <c r="H94" s="638">
        <v>90</v>
      </c>
      <c r="I94" s="638"/>
      <c r="J94" s="214"/>
    </row>
    <row r="95" spans="2:10" s="141" customFormat="1">
      <c r="B95" s="216"/>
      <c r="C95" s="136" t="s">
        <v>347</v>
      </c>
      <c r="D95" s="391" t="s">
        <v>472</v>
      </c>
      <c r="E95" s="439">
        <v>8.9</v>
      </c>
      <c r="F95" s="283">
        <v>8.2</v>
      </c>
      <c r="G95" s="638">
        <v>0.70000000000000107</v>
      </c>
      <c r="H95" s="638">
        <v>52</v>
      </c>
      <c r="I95" s="638"/>
      <c r="J95" s="214"/>
    </row>
    <row r="96" spans="2:10" s="141" customFormat="1">
      <c r="B96" s="216"/>
      <c r="C96" s="136" t="s">
        <v>174</v>
      </c>
      <c r="D96" s="391" t="s">
        <v>1242</v>
      </c>
      <c r="E96" s="439">
        <v>8.8</v>
      </c>
      <c r="F96" s="283">
        <v>8.8</v>
      </c>
      <c r="G96" s="638">
        <v>0</v>
      </c>
      <c r="H96" s="638">
        <v>69</v>
      </c>
      <c r="I96" s="638"/>
      <c r="J96" s="214"/>
    </row>
    <row r="97" spans="2:10" s="141" customFormat="1">
      <c r="B97" s="216"/>
      <c r="C97" s="136" t="s">
        <v>179</v>
      </c>
      <c r="D97" s="391" t="s">
        <v>1242</v>
      </c>
      <c r="E97" s="439">
        <v>8.8</v>
      </c>
      <c r="F97" s="283">
        <v>11.8</v>
      </c>
      <c r="G97" s="638">
        <v>-3</v>
      </c>
      <c r="H97" s="638">
        <v>135</v>
      </c>
      <c r="I97" s="638"/>
      <c r="J97" s="214"/>
    </row>
    <row r="98" spans="2:10" s="141" customFormat="1">
      <c r="B98" s="216"/>
      <c r="C98" s="136" t="s">
        <v>745</v>
      </c>
      <c r="D98" s="391" t="s">
        <v>1242</v>
      </c>
      <c r="E98" s="439">
        <v>8.8</v>
      </c>
      <c r="F98" s="283">
        <v>11.5</v>
      </c>
      <c r="G98" s="638">
        <v>-2.6999999999999993</v>
      </c>
      <c r="H98" s="638">
        <v>131</v>
      </c>
      <c r="I98" s="638"/>
      <c r="J98" s="214"/>
    </row>
    <row r="99" spans="2:10" s="141" customFormat="1">
      <c r="B99" s="216"/>
      <c r="C99" s="136" t="s">
        <v>1141</v>
      </c>
      <c r="D99" s="391" t="s">
        <v>442</v>
      </c>
      <c r="E99" s="439">
        <v>8.7</v>
      </c>
      <c r="F99" s="283">
        <v>11.2</v>
      </c>
      <c r="G99" s="638">
        <v>-2.5</v>
      </c>
      <c r="H99" s="638">
        <v>125</v>
      </c>
      <c r="I99" s="443"/>
      <c r="J99" s="214"/>
    </row>
    <row r="100" spans="2:10" s="141" customFormat="1">
      <c r="B100" s="216"/>
      <c r="C100" s="136" t="s">
        <v>936</v>
      </c>
      <c r="D100" s="391" t="s">
        <v>442</v>
      </c>
      <c r="E100" s="439">
        <v>8.7</v>
      </c>
      <c r="F100" s="283">
        <v>11.3</v>
      </c>
      <c r="G100" s="638">
        <v>-2.6000000000000014</v>
      </c>
      <c r="H100" s="638">
        <v>130</v>
      </c>
      <c r="I100" s="638"/>
      <c r="J100" s="214"/>
    </row>
    <row r="101" spans="2:10" s="141" customFormat="1">
      <c r="B101" s="216"/>
      <c r="C101" s="136" t="s">
        <v>1148</v>
      </c>
      <c r="D101" s="391" t="s">
        <v>1323</v>
      </c>
      <c r="E101" s="439">
        <v>8.5</v>
      </c>
      <c r="F101" s="283">
        <v>14.9</v>
      </c>
      <c r="G101" s="638">
        <v>-6.4</v>
      </c>
      <c r="H101" s="638">
        <v>151</v>
      </c>
      <c r="I101" s="443"/>
      <c r="J101" s="214"/>
    </row>
    <row r="102" spans="2:10" s="141" customFormat="1">
      <c r="B102" s="216"/>
      <c r="C102" s="136" t="s">
        <v>423</v>
      </c>
      <c r="D102" s="391" t="s">
        <v>1323</v>
      </c>
      <c r="E102" s="439">
        <v>8.5</v>
      </c>
      <c r="F102" s="283">
        <v>13.4</v>
      </c>
      <c r="G102" s="638">
        <v>-4.9</v>
      </c>
      <c r="H102" s="638">
        <v>146</v>
      </c>
      <c r="I102" s="443"/>
      <c r="J102" s="214"/>
    </row>
    <row r="103" spans="2:10" s="141" customFormat="1">
      <c r="B103" s="216"/>
      <c r="C103" s="136" t="s">
        <v>211</v>
      </c>
      <c r="D103" s="391">
        <v>97</v>
      </c>
      <c r="E103" s="439">
        <v>8.4</v>
      </c>
      <c r="F103" s="283">
        <v>9</v>
      </c>
      <c r="G103" s="638">
        <v>-0.59999999999999964</v>
      </c>
      <c r="H103" s="638">
        <v>87</v>
      </c>
      <c r="I103" s="638"/>
      <c r="J103" s="214"/>
    </row>
    <row r="104" spans="2:10" s="141" customFormat="1">
      <c r="B104" s="216"/>
      <c r="C104" s="136" t="s">
        <v>598</v>
      </c>
      <c r="D104" s="391" t="s">
        <v>463</v>
      </c>
      <c r="E104" s="439">
        <v>8.3</v>
      </c>
      <c r="F104" s="283">
        <v>12.1</v>
      </c>
      <c r="G104" s="638">
        <v>-3.7999999999999989</v>
      </c>
      <c r="H104" s="638">
        <v>144</v>
      </c>
      <c r="I104" s="638"/>
      <c r="J104" s="214"/>
    </row>
    <row r="105" spans="2:10" s="141" customFormat="1">
      <c r="B105" s="216"/>
      <c r="C105" s="136" t="s">
        <v>241</v>
      </c>
      <c r="D105" s="391" t="s">
        <v>463</v>
      </c>
      <c r="E105" s="439">
        <v>8.3</v>
      </c>
      <c r="F105" s="283">
        <v>8.4</v>
      </c>
      <c r="G105" s="638">
        <v>-0.099999999999999645</v>
      </c>
      <c r="H105" s="638">
        <v>71</v>
      </c>
      <c r="I105" s="443">
        <v>1</v>
      </c>
      <c r="J105" s="214"/>
    </row>
    <row r="106" spans="2:10" s="141" customFormat="1">
      <c r="B106" s="216"/>
      <c r="C106" s="136" t="s">
        <v>219</v>
      </c>
      <c r="D106" s="391">
        <v>100</v>
      </c>
      <c r="E106" s="439">
        <v>8.1</v>
      </c>
      <c r="F106" s="283">
        <v>7.7</v>
      </c>
      <c r="G106" s="638">
        <v>0.39999999999999947</v>
      </c>
      <c r="H106" s="638">
        <v>60</v>
      </c>
      <c r="I106" s="638"/>
      <c r="J106" s="214"/>
    </row>
    <row r="107" spans="2:10" s="141" customFormat="1">
      <c r="B107" s="216"/>
      <c r="C107" s="136" t="s">
        <v>344</v>
      </c>
      <c r="D107" s="391">
        <v>101</v>
      </c>
      <c r="E107" s="439">
        <v>8</v>
      </c>
      <c r="F107" s="283">
        <v>10.4</v>
      </c>
      <c r="G107" s="638">
        <v>-2.4000000000000004</v>
      </c>
      <c r="H107" s="638">
        <v>123</v>
      </c>
      <c r="I107" s="443"/>
      <c r="J107" s="214"/>
    </row>
    <row r="108" spans="2:10" s="141" customFormat="1">
      <c r="B108" s="216"/>
      <c r="C108" s="136" t="s">
        <v>333</v>
      </c>
      <c r="D108" s="391">
        <v>102</v>
      </c>
      <c r="E108" s="439">
        <v>7.9</v>
      </c>
      <c r="F108" s="283">
        <v>9.1</v>
      </c>
      <c r="G108" s="638">
        <v>-1.1999999999999993</v>
      </c>
      <c r="H108" s="638">
        <v>108</v>
      </c>
      <c r="I108" s="638"/>
      <c r="J108" s="214"/>
    </row>
    <row r="109" spans="2:10" s="141" customFormat="1">
      <c r="B109" s="216"/>
      <c r="C109" s="136" t="s">
        <v>665</v>
      </c>
      <c r="D109" s="391">
        <v>103</v>
      </c>
      <c r="E109" s="439">
        <v>7.8</v>
      </c>
      <c r="F109" s="283">
        <v>10.3</v>
      </c>
      <c r="G109" s="638">
        <v>-2.5000000000000009</v>
      </c>
      <c r="H109" s="638">
        <v>126</v>
      </c>
      <c r="I109" s="638"/>
      <c r="J109" s="214"/>
    </row>
    <row r="110" spans="2:10" s="141" customFormat="1">
      <c r="B110" s="216"/>
      <c r="C110" s="136" t="s">
        <v>372</v>
      </c>
      <c r="D110" s="391" t="s">
        <v>455</v>
      </c>
      <c r="E110" s="439">
        <v>7.6</v>
      </c>
      <c r="F110" s="283">
        <v>15.1</v>
      </c>
      <c r="G110" s="638">
        <v>-7.5</v>
      </c>
      <c r="H110" s="638">
        <v>153</v>
      </c>
      <c r="I110" s="638"/>
      <c r="J110" s="214"/>
    </row>
    <row r="111" spans="2:10" s="141" customFormat="1">
      <c r="B111" s="216"/>
      <c r="C111" s="136" t="s">
        <v>180</v>
      </c>
      <c r="D111" s="391" t="s">
        <v>455</v>
      </c>
      <c r="E111" s="439">
        <v>7.6</v>
      </c>
      <c r="F111" s="283">
        <v>7.9</v>
      </c>
      <c r="G111" s="638">
        <v>-0.30000000000000071</v>
      </c>
      <c r="H111" s="638">
        <v>78</v>
      </c>
      <c r="I111" s="638"/>
      <c r="J111" s="214"/>
    </row>
    <row r="112" spans="2:10" s="141" customFormat="1">
      <c r="B112" s="216"/>
      <c r="C112" s="136" t="s">
        <v>335</v>
      </c>
      <c r="D112" s="391">
        <v>106</v>
      </c>
      <c r="E112" s="439">
        <v>7.5</v>
      </c>
      <c r="F112" s="283">
        <v>8.5</v>
      </c>
      <c r="G112" s="638">
        <v>-1</v>
      </c>
      <c r="H112" s="638">
        <v>99</v>
      </c>
      <c r="I112" s="638"/>
      <c r="J112" s="214"/>
    </row>
    <row r="113" spans="2:10" s="141" customFormat="1">
      <c r="B113" s="216"/>
      <c r="C113" s="136" t="s">
        <v>339</v>
      </c>
      <c r="D113" s="391" t="s">
        <v>464</v>
      </c>
      <c r="E113" s="439">
        <v>7.4</v>
      </c>
      <c r="F113" s="283">
        <v>5.5</v>
      </c>
      <c r="G113" s="638">
        <v>1.9000000000000004</v>
      </c>
      <c r="H113" s="638">
        <v>41</v>
      </c>
      <c r="I113" s="638"/>
      <c r="J113" s="214"/>
    </row>
    <row r="114" spans="2:10" s="141" customFormat="1">
      <c r="B114" s="216"/>
      <c r="C114" s="136" t="s">
        <v>418</v>
      </c>
      <c r="D114" s="391" t="s">
        <v>464</v>
      </c>
      <c r="E114" s="439">
        <v>7.4</v>
      </c>
      <c r="F114" s="283">
        <v>8.7</v>
      </c>
      <c r="G114" s="638">
        <v>-1.2999999999999989</v>
      </c>
      <c r="H114" s="638">
        <v>111</v>
      </c>
      <c r="I114" s="443"/>
      <c r="J114" s="214"/>
    </row>
    <row r="115" spans="2:10" s="141" customFormat="1">
      <c r="B115" s="216"/>
      <c r="C115" s="136" t="s">
        <v>394</v>
      </c>
      <c r="D115" s="391" t="s">
        <v>464</v>
      </c>
      <c r="E115" s="439">
        <v>7.4</v>
      </c>
      <c r="F115" s="283">
        <v>8.2</v>
      </c>
      <c r="G115" s="638">
        <v>-0.79999999999999893</v>
      </c>
      <c r="H115" s="638">
        <v>93</v>
      </c>
      <c r="I115" s="443"/>
      <c r="J115" s="214"/>
    </row>
    <row r="116" spans="2:10" s="141" customFormat="1">
      <c r="B116" s="216"/>
      <c r="C116" s="136" t="s">
        <v>419</v>
      </c>
      <c r="D116" s="391">
        <v>110</v>
      </c>
      <c r="E116" s="439">
        <v>7.3</v>
      </c>
      <c r="F116" s="283">
        <v>8.1</v>
      </c>
      <c r="G116" s="638">
        <v>-0.79999999999999982</v>
      </c>
      <c r="H116" s="638">
        <v>94</v>
      </c>
      <c r="I116" s="638"/>
      <c r="J116" s="214"/>
    </row>
    <row r="117" spans="2:10" s="141" customFormat="1">
      <c r="B117" s="216"/>
      <c r="C117" s="136" t="s">
        <v>361</v>
      </c>
      <c r="D117" s="391">
        <v>111</v>
      </c>
      <c r="E117" s="439">
        <v>7.1</v>
      </c>
      <c r="F117" s="283">
        <v>6.9</v>
      </c>
      <c r="G117" s="638">
        <v>0.19999999999999929</v>
      </c>
      <c r="H117" s="638">
        <v>66</v>
      </c>
      <c r="I117" s="638"/>
      <c r="J117" s="214"/>
    </row>
    <row r="118" spans="2:10" s="141" customFormat="1">
      <c r="B118" s="216"/>
      <c r="C118" s="136" t="s">
        <v>323</v>
      </c>
      <c r="D118" s="391" t="s">
        <v>445</v>
      </c>
      <c r="E118" s="439">
        <v>7</v>
      </c>
      <c r="F118" s="283">
        <v>9.9</v>
      </c>
      <c r="G118" s="638">
        <v>-2.9000000000000004</v>
      </c>
      <c r="H118" s="638">
        <v>133</v>
      </c>
      <c r="I118" s="443">
        <v>2</v>
      </c>
      <c r="J118" s="214"/>
    </row>
    <row r="119" spans="2:10" s="141" customFormat="1">
      <c r="B119" s="216"/>
      <c r="C119" s="136" t="s">
        <v>249</v>
      </c>
      <c r="D119" s="391" t="s">
        <v>445</v>
      </c>
      <c r="E119" s="439">
        <v>7</v>
      </c>
      <c r="F119" s="283">
        <v>3.9</v>
      </c>
      <c r="G119" s="638">
        <v>3.1</v>
      </c>
      <c r="H119" s="638">
        <v>31</v>
      </c>
      <c r="I119" s="443"/>
      <c r="J119" s="214"/>
    </row>
    <row r="120" spans="2:10" s="141" customFormat="1">
      <c r="B120" s="216"/>
      <c r="C120" s="136" t="s">
        <v>212</v>
      </c>
      <c r="D120" s="391" t="s">
        <v>1227</v>
      </c>
      <c r="E120" s="439">
        <v>6.9</v>
      </c>
      <c r="F120" s="283">
        <v>7.3</v>
      </c>
      <c r="G120" s="638">
        <v>-0.39999999999999947</v>
      </c>
      <c r="H120" s="638">
        <v>81</v>
      </c>
      <c r="I120" s="638"/>
      <c r="J120" s="214"/>
    </row>
    <row r="121" spans="2:10" s="141" customFormat="1">
      <c r="B121" s="216"/>
      <c r="C121" s="136" t="s">
        <v>352</v>
      </c>
      <c r="D121" s="391" t="s">
        <v>1227</v>
      </c>
      <c r="E121" s="439">
        <v>6.9</v>
      </c>
      <c r="F121" s="283">
        <v>12.2</v>
      </c>
      <c r="G121" s="638">
        <v>-5.2999999999999989</v>
      </c>
      <c r="H121" s="638">
        <v>147</v>
      </c>
      <c r="I121" s="638"/>
      <c r="J121" s="214"/>
    </row>
    <row r="122" spans="2:10" s="141" customFormat="1">
      <c r="B122" s="216"/>
      <c r="C122" s="136" t="s">
        <v>331</v>
      </c>
      <c r="D122" s="391" t="s">
        <v>1227</v>
      </c>
      <c r="E122" s="439">
        <v>6.9</v>
      </c>
      <c r="F122" s="283">
        <v>9.5</v>
      </c>
      <c r="G122" s="638">
        <v>-2.5999999999999996</v>
      </c>
      <c r="H122" s="638">
        <v>127</v>
      </c>
      <c r="I122" s="638"/>
      <c r="J122" s="214"/>
    </row>
    <row r="123" spans="2:10" s="141" customFormat="1">
      <c r="B123" s="216"/>
      <c r="C123" s="136" t="s">
        <v>326</v>
      </c>
      <c r="D123" s="391">
        <v>117</v>
      </c>
      <c r="E123" s="439">
        <v>6.5</v>
      </c>
      <c r="F123" s="283">
        <v>8.2</v>
      </c>
      <c r="G123" s="638">
        <v>-1.6999999999999993</v>
      </c>
      <c r="H123" s="638">
        <v>114</v>
      </c>
      <c r="I123" s="638"/>
      <c r="J123" s="214"/>
    </row>
    <row r="124" spans="2:10" s="141" customFormat="1">
      <c r="B124" s="216"/>
      <c r="C124" s="136" t="s">
        <v>355</v>
      </c>
      <c r="D124" s="391" t="s">
        <v>456</v>
      </c>
      <c r="E124" s="439">
        <v>6.4</v>
      </c>
      <c r="F124" s="283">
        <v>5.8</v>
      </c>
      <c r="G124" s="638">
        <v>0.60000000000000053</v>
      </c>
      <c r="H124" s="638">
        <v>57</v>
      </c>
      <c r="I124" s="638"/>
      <c r="J124" s="214"/>
    </row>
    <row r="125" spans="2:10" s="141" customFormat="1">
      <c r="B125" s="216"/>
      <c r="C125" s="136" t="s">
        <v>218</v>
      </c>
      <c r="D125" s="391" t="s">
        <v>456</v>
      </c>
      <c r="E125" s="439">
        <v>6.4</v>
      </c>
      <c r="F125" s="283">
        <v>5.6</v>
      </c>
      <c r="G125" s="638">
        <v>0.80000000000000071</v>
      </c>
      <c r="H125" s="638">
        <v>49</v>
      </c>
      <c r="I125" s="638"/>
      <c r="J125" s="214"/>
    </row>
    <row r="126" spans="2:10" s="141" customFormat="1">
      <c r="B126" s="216"/>
      <c r="C126" s="136" t="s">
        <v>427</v>
      </c>
      <c r="D126" s="391" t="s">
        <v>457</v>
      </c>
      <c r="E126" s="439">
        <v>6.3</v>
      </c>
      <c r="F126" s="283">
        <v>5.6</v>
      </c>
      <c r="G126" s="638">
        <v>0.70000000000000018</v>
      </c>
      <c r="H126" s="638">
        <v>53</v>
      </c>
      <c r="I126" s="638"/>
      <c r="J126" s="214"/>
    </row>
    <row r="127" spans="2:10" s="141" customFormat="1">
      <c r="B127" s="216"/>
      <c r="C127" s="136" t="s">
        <v>1147</v>
      </c>
      <c r="D127" s="391" t="s">
        <v>457</v>
      </c>
      <c r="E127" s="439">
        <v>6.3</v>
      </c>
      <c r="F127" s="283">
        <v>7.4</v>
      </c>
      <c r="G127" s="638">
        <v>-1.1000000000000005</v>
      </c>
      <c r="H127" s="638">
        <v>107</v>
      </c>
      <c r="I127" s="638"/>
      <c r="J127" s="214"/>
    </row>
    <row r="128" spans="2:10" s="141" customFormat="1">
      <c r="B128" s="216"/>
      <c r="C128" s="136" t="s">
        <v>971</v>
      </c>
      <c r="D128" s="391" t="s">
        <v>446</v>
      </c>
      <c r="E128" s="439">
        <v>6</v>
      </c>
      <c r="F128" s="283">
        <v>5.2</v>
      </c>
      <c r="G128" s="638">
        <v>0.79999999999999982</v>
      </c>
      <c r="H128" s="638">
        <v>51</v>
      </c>
      <c r="I128" s="638"/>
      <c r="J128" s="214"/>
    </row>
    <row r="129" spans="2:10" s="141" customFormat="1">
      <c r="B129" s="216"/>
      <c r="C129" s="245" t="s">
        <v>422</v>
      </c>
      <c r="D129" s="391" t="s">
        <v>446</v>
      </c>
      <c r="E129" s="145">
        <v>6</v>
      </c>
      <c r="F129" s="145">
        <v>11.7</v>
      </c>
      <c r="G129" s="638">
        <v>-5.6999999999999993</v>
      </c>
      <c r="H129" s="638">
        <v>149</v>
      </c>
      <c r="I129" s="638"/>
      <c r="J129" s="214"/>
    </row>
    <row r="130" spans="2:11">
      <c r="B130" s="216"/>
      <c r="C130" s="136" t="s">
        <v>1152</v>
      </c>
      <c r="D130" s="391">
        <v>124</v>
      </c>
      <c r="E130" s="439">
        <v>5.9</v>
      </c>
      <c r="F130" s="283">
        <v>6.9</v>
      </c>
      <c r="G130" s="638">
        <v>-1</v>
      </c>
      <c r="H130" s="638">
        <v>99</v>
      </c>
      <c r="I130" s="638"/>
      <c r="J130" s="214"/>
      <c r="K130" s="141"/>
    </row>
    <row r="131" spans="2:11">
      <c r="B131" s="216"/>
      <c r="C131" s="245" t="s">
        <v>274</v>
      </c>
      <c r="D131" s="391" t="s">
        <v>1324</v>
      </c>
      <c r="E131" s="145">
        <v>5.7</v>
      </c>
      <c r="F131" s="145">
        <v>8.3</v>
      </c>
      <c r="G131" s="638">
        <v>-2.6000000000000005</v>
      </c>
      <c r="H131" s="638">
        <v>129</v>
      </c>
      <c r="I131" s="638"/>
      <c r="J131" s="214"/>
      <c r="K131" s="141"/>
    </row>
    <row r="132" spans="2:11">
      <c r="B132" s="216"/>
      <c r="C132" s="245" t="s">
        <v>220</v>
      </c>
      <c r="D132" s="391" t="s">
        <v>1324</v>
      </c>
      <c r="E132" s="145">
        <v>5.7</v>
      </c>
      <c r="F132" s="145">
        <v>6.2</v>
      </c>
      <c r="G132" s="638">
        <v>-0.5</v>
      </c>
      <c r="H132" s="638">
        <v>85</v>
      </c>
      <c r="I132" s="443"/>
      <c r="J132" s="214"/>
      <c r="K132" s="141"/>
    </row>
    <row r="133" spans="2:11">
      <c r="B133" s="216"/>
      <c r="C133" s="245" t="s">
        <v>366</v>
      </c>
      <c r="D133" s="391">
        <v>127</v>
      </c>
      <c r="E133" s="145">
        <v>5.6</v>
      </c>
      <c r="F133" s="145">
        <v>5.1</v>
      </c>
      <c r="G133" s="638">
        <v>0.5</v>
      </c>
      <c r="H133" s="638">
        <v>58</v>
      </c>
      <c r="I133" s="443">
        <v>3</v>
      </c>
      <c r="J133" s="214"/>
      <c r="K133" s="141"/>
    </row>
    <row r="134" spans="2:11">
      <c r="B134" s="216"/>
      <c r="C134" s="245" t="s">
        <v>390</v>
      </c>
      <c r="D134" s="391" t="s">
        <v>468</v>
      </c>
      <c r="E134" s="145">
        <v>5.5</v>
      </c>
      <c r="F134" s="145">
        <v>5.2</v>
      </c>
      <c r="G134" s="638">
        <v>0.29999999999999982</v>
      </c>
      <c r="H134" s="638">
        <v>64</v>
      </c>
      <c r="I134" s="638"/>
      <c r="J134" s="214"/>
      <c r="K134" s="141"/>
    </row>
    <row r="135" spans="2:11">
      <c r="B135" s="216"/>
      <c r="C135" s="245" t="s">
        <v>1153</v>
      </c>
      <c r="D135" s="391" t="s">
        <v>468</v>
      </c>
      <c r="E135" s="145">
        <v>5.5</v>
      </c>
      <c r="F135" s="145">
        <v>8.1</v>
      </c>
      <c r="G135" s="638">
        <v>-2.5999999999999996</v>
      </c>
      <c r="H135" s="638">
        <v>127</v>
      </c>
      <c r="I135" s="638"/>
      <c r="J135" s="214"/>
      <c r="K135" s="141"/>
    </row>
    <row r="136" spans="2:11">
      <c r="B136" s="216"/>
      <c r="C136" s="245" t="s">
        <v>334</v>
      </c>
      <c r="D136" s="391" t="s">
        <v>1325</v>
      </c>
      <c r="E136" s="145">
        <v>5.4</v>
      </c>
      <c r="F136" s="145">
        <v>6.3</v>
      </c>
      <c r="G136" s="638">
        <v>-0.89999999999999947</v>
      </c>
      <c r="H136" s="638">
        <v>97</v>
      </c>
      <c r="I136" s="638"/>
      <c r="J136" s="214"/>
      <c r="K136" s="141"/>
    </row>
    <row r="137" spans="2:11">
      <c r="B137" s="216"/>
      <c r="C137" s="245" t="s">
        <v>1072</v>
      </c>
      <c r="D137" s="391" t="s">
        <v>1325</v>
      </c>
      <c r="E137" s="145">
        <v>5.4</v>
      </c>
      <c r="F137" s="145">
        <v>6.6</v>
      </c>
      <c r="G137" s="638">
        <v>-1.1999999999999993</v>
      </c>
      <c r="H137" s="638">
        <v>108</v>
      </c>
      <c r="I137" s="443"/>
      <c r="J137" s="214"/>
      <c r="K137" s="141"/>
    </row>
    <row r="138" spans="2:11">
      <c r="B138" s="216"/>
      <c r="C138" s="245" t="s">
        <v>652</v>
      </c>
      <c r="D138" s="391" t="s">
        <v>1325</v>
      </c>
      <c r="E138" s="145">
        <v>5.4</v>
      </c>
      <c r="F138" s="145">
        <v>9.1</v>
      </c>
      <c r="G138" s="638">
        <v>-3.6999999999999993</v>
      </c>
      <c r="H138" s="638">
        <v>143</v>
      </c>
      <c r="I138" s="638"/>
      <c r="J138" s="214"/>
      <c r="K138" s="141"/>
    </row>
    <row r="139" spans="2:11">
      <c r="B139" s="216"/>
      <c r="C139" s="245" t="s">
        <v>341</v>
      </c>
      <c r="D139" s="391">
        <v>133</v>
      </c>
      <c r="E139" s="145">
        <v>5.3</v>
      </c>
      <c r="F139" s="145">
        <v>7.3</v>
      </c>
      <c r="G139" s="638">
        <v>-2</v>
      </c>
      <c r="H139" s="638">
        <v>117</v>
      </c>
      <c r="I139" s="638"/>
      <c r="J139" s="214"/>
      <c r="K139" s="141"/>
    </row>
    <row r="140" spans="2:11">
      <c r="B140" s="216"/>
      <c r="C140" s="245" t="s">
        <v>420</v>
      </c>
      <c r="D140" s="391" t="s">
        <v>1326</v>
      </c>
      <c r="E140" s="145">
        <v>5.2</v>
      </c>
      <c r="F140" s="145">
        <v>8.5</v>
      </c>
      <c r="G140" s="638">
        <v>-3.3</v>
      </c>
      <c r="H140" s="638">
        <v>142</v>
      </c>
      <c r="I140" s="638"/>
      <c r="J140" s="214"/>
      <c r="K140" s="141"/>
    </row>
    <row r="141" spans="2:11">
      <c r="B141" s="216"/>
      <c r="C141" s="245" t="s">
        <v>359</v>
      </c>
      <c r="D141" s="391" t="s">
        <v>1326</v>
      </c>
      <c r="E141" s="145">
        <v>5.2</v>
      </c>
      <c r="F141" s="145">
        <v>4.9</v>
      </c>
      <c r="G141" s="638">
        <v>0.29999999999999982</v>
      </c>
      <c r="H141" s="638">
        <v>64</v>
      </c>
      <c r="I141" s="638"/>
      <c r="J141" s="214"/>
      <c r="K141" s="141"/>
    </row>
    <row r="142" spans="2:11">
      <c r="B142" s="216"/>
      <c r="C142" s="245" t="s">
        <v>213</v>
      </c>
      <c r="D142" s="391" t="s">
        <v>604</v>
      </c>
      <c r="E142" s="145">
        <v>5</v>
      </c>
      <c r="F142" s="145">
        <v>5.3</v>
      </c>
      <c r="G142" s="638">
        <v>-0.29999999999999982</v>
      </c>
      <c r="H142" s="638">
        <v>76</v>
      </c>
      <c r="I142" s="638"/>
      <c r="J142" s="214"/>
      <c r="K142" s="141"/>
    </row>
    <row r="143" spans="2:11">
      <c r="B143" s="216"/>
      <c r="C143" s="245" t="s">
        <v>395</v>
      </c>
      <c r="D143" s="391" t="s">
        <v>604</v>
      </c>
      <c r="E143" s="145">
        <v>5</v>
      </c>
      <c r="F143" s="145">
        <v>6.1</v>
      </c>
      <c r="G143" s="638">
        <v>-1.0999999999999996</v>
      </c>
      <c r="H143" s="638">
        <v>104</v>
      </c>
      <c r="I143" s="638"/>
      <c r="J143" s="214"/>
      <c r="K143" s="141"/>
    </row>
    <row r="144" spans="2:11">
      <c r="B144" s="216"/>
      <c r="C144" s="245" t="s">
        <v>1145</v>
      </c>
      <c r="D144" s="391">
        <v>138</v>
      </c>
      <c r="E144" s="145">
        <v>4.8</v>
      </c>
      <c r="F144" s="145">
        <v>10.4</v>
      </c>
      <c r="G144" s="638">
        <v>-5.6000000000000005</v>
      </c>
      <c r="H144" s="638">
        <v>148</v>
      </c>
      <c r="I144" s="638"/>
      <c r="J144" s="214"/>
      <c r="K144" s="141"/>
    </row>
    <row r="145" spans="2:11">
      <c r="B145" s="216"/>
      <c r="C145" s="245" t="s">
        <v>240</v>
      </c>
      <c r="D145" s="391" t="s">
        <v>474</v>
      </c>
      <c r="E145" s="145">
        <v>4.6</v>
      </c>
      <c r="F145" s="145">
        <v>4.2</v>
      </c>
      <c r="G145" s="638">
        <v>0.39999999999999947</v>
      </c>
      <c r="H145" s="638">
        <v>60</v>
      </c>
      <c r="I145" s="443">
        <v>4</v>
      </c>
      <c r="J145" s="214"/>
      <c r="K145" s="141"/>
    </row>
    <row r="146" spans="2:11">
      <c r="B146" s="216"/>
      <c r="C146" s="245" t="s">
        <v>368</v>
      </c>
      <c r="D146" s="391" t="s">
        <v>474</v>
      </c>
      <c r="E146" s="145">
        <v>4.6</v>
      </c>
      <c r="F146" s="145">
        <v>6.5</v>
      </c>
      <c r="G146" s="638">
        <v>-1.9000000000000004</v>
      </c>
      <c r="H146" s="638">
        <v>116</v>
      </c>
      <c r="I146" s="443"/>
      <c r="J146" s="214"/>
      <c r="K146" s="141"/>
    </row>
    <row r="147" spans="2:11">
      <c r="B147" s="216"/>
      <c r="C147" s="245" t="s">
        <v>214</v>
      </c>
      <c r="D147" s="391" t="s">
        <v>1327</v>
      </c>
      <c r="E147" s="145">
        <v>4.5</v>
      </c>
      <c r="F147" s="145">
        <v>4.7</v>
      </c>
      <c r="G147" s="638">
        <v>-0.20000000000000018</v>
      </c>
      <c r="H147" s="638">
        <v>75</v>
      </c>
      <c r="I147" s="638"/>
      <c r="J147" s="214"/>
      <c r="K147" s="141"/>
    </row>
    <row r="148" spans="2:11">
      <c r="B148" s="216"/>
      <c r="C148" s="245" t="s">
        <v>345</v>
      </c>
      <c r="D148" s="391" t="s">
        <v>1327</v>
      </c>
      <c r="E148" s="145">
        <v>4.5</v>
      </c>
      <c r="F148" s="145">
        <v>5.5</v>
      </c>
      <c r="G148" s="638">
        <v>-1</v>
      </c>
      <c r="H148" s="638">
        <v>99</v>
      </c>
      <c r="I148" s="443"/>
      <c r="J148" s="214"/>
      <c r="K148" s="141"/>
    </row>
    <row r="149" spans="2:11">
      <c r="B149" s="216"/>
      <c r="C149" s="245" t="s">
        <v>397</v>
      </c>
      <c r="D149" s="391">
        <v>143</v>
      </c>
      <c r="E149" s="145">
        <v>4.4</v>
      </c>
      <c r="F149" s="145">
        <v>4.7</v>
      </c>
      <c r="G149" s="638">
        <v>-0.29999999999999982</v>
      </c>
      <c r="H149" s="638">
        <v>76</v>
      </c>
      <c r="I149" s="638"/>
      <c r="J149" s="214"/>
      <c r="K149" s="141"/>
    </row>
    <row r="150" spans="2:11">
      <c r="B150" s="216"/>
      <c r="C150" s="245" t="s">
        <v>237</v>
      </c>
      <c r="D150" s="391">
        <v>144</v>
      </c>
      <c r="E150" s="145">
        <v>4.3</v>
      </c>
      <c r="F150" s="145">
        <v>3.9</v>
      </c>
      <c r="G150" s="638">
        <v>0.39999999999999991</v>
      </c>
      <c r="H150" s="638">
        <v>59</v>
      </c>
      <c r="I150" s="443">
        <v>5</v>
      </c>
      <c r="J150" s="214"/>
      <c r="K150" s="141"/>
    </row>
    <row r="151" spans="2:11">
      <c r="B151" s="216"/>
      <c r="C151" s="245" t="s">
        <v>1077</v>
      </c>
      <c r="D151" s="391" t="s">
        <v>1328</v>
      </c>
      <c r="E151" s="145">
        <v>4.2</v>
      </c>
      <c r="F151" s="145">
        <v>16.6</v>
      </c>
      <c r="G151" s="638">
        <v>-12.400000000000002</v>
      </c>
      <c r="H151" s="638">
        <v>157</v>
      </c>
      <c r="I151" s="443"/>
      <c r="J151" s="214"/>
      <c r="K151" s="141"/>
    </row>
    <row r="152" spans="2:11">
      <c r="B152" s="216"/>
      <c r="C152" s="245" t="s">
        <v>417</v>
      </c>
      <c r="D152" s="391" t="s">
        <v>1328</v>
      </c>
      <c r="E152" s="145">
        <v>4.2</v>
      </c>
      <c r="F152" s="145">
        <v>10.2</v>
      </c>
      <c r="G152" s="638">
        <v>-5.9999999999999991</v>
      </c>
      <c r="H152" s="638">
        <v>150</v>
      </c>
      <c r="I152" s="443"/>
      <c r="J152" s="214"/>
      <c r="K152" s="141"/>
    </row>
    <row r="153" spans="2:11">
      <c r="B153" s="216"/>
      <c r="C153" s="245" t="s">
        <v>1193</v>
      </c>
      <c r="D153" s="391">
        <v>147</v>
      </c>
      <c r="E153" s="145">
        <v>4</v>
      </c>
      <c r="F153" s="145">
        <v>4.4</v>
      </c>
      <c r="G153" s="638">
        <v>-0.40000000000000036</v>
      </c>
      <c r="H153" s="638">
        <v>83</v>
      </c>
      <c r="I153" s="638"/>
      <c r="J153" s="214"/>
      <c r="K153" s="141"/>
    </row>
    <row r="154" spans="2:11">
      <c r="B154" s="216"/>
      <c r="C154" s="245" t="s">
        <v>1075</v>
      </c>
      <c r="D154" s="391">
        <v>148</v>
      </c>
      <c r="E154" s="145">
        <v>3.8</v>
      </c>
      <c r="F154" s="145">
        <v>4.6</v>
      </c>
      <c r="G154" s="638">
        <v>-0.79999999999999982</v>
      </c>
      <c r="H154" s="638">
        <v>94</v>
      </c>
      <c r="I154" s="638"/>
      <c r="J154" s="214"/>
      <c r="K154" s="141"/>
    </row>
    <row r="155" spans="2:11">
      <c r="B155" s="216"/>
      <c r="C155" s="245" t="s">
        <v>654</v>
      </c>
      <c r="D155" s="391">
        <v>149</v>
      </c>
      <c r="E155" s="145">
        <v>3.5</v>
      </c>
      <c r="F155" s="145">
        <v>4.4</v>
      </c>
      <c r="G155" s="638">
        <v>-0.90000000000000036</v>
      </c>
      <c r="H155" s="638">
        <v>98</v>
      </c>
      <c r="I155" s="638"/>
      <c r="J155" s="214"/>
      <c r="K155" s="141"/>
    </row>
    <row r="156" spans="2:11">
      <c r="B156" s="216"/>
      <c r="C156" s="758" t="s">
        <v>546</v>
      </c>
      <c r="D156" s="764">
        <v>150</v>
      </c>
      <c r="E156" s="761">
        <v>3.3</v>
      </c>
      <c r="F156" s="761">
        <v>5.3</v>
      </c>
      <c r="G156" s="762">
        <v>-2</v>
      </c>
      <c r="H156" s="761">
        <v>117</v>
      </c>
      <c r="I156" s="765">
        <v>6</v>
      </c>
      <c r="J156" s="214"/>
      <c r="K156" s="141"/>
    </row>
    <row r="157" spans="2:11">
      <c r="B157" s="216"/>
      <c r="C157" s="245" t="s">
        <v>632</v>
      </c>
      <c r="D157" s="391">
        <v>151</v>
      </c>
      <c r="E157" s="145">
        <v>3</v>
      </c>
      <c r="F157" s="145">
        <v>3.1</v>
      </c>
      <c r="G157" s="638">
        <v>-0.10000000000000009</v>
      </c>
      <c r="H157" s="638">
        <v>72</v>
      </c>
      <c r="I157" s="443">
        <v>7</v>
      </c>
      <c r="J157" s="214"/>
      <c r="K157" s="141"/>
    </row>
    <row r="158" spans="2:11">
      <c r="B158" s="216"/>
      <c r="C158" s="245" t="s">
        <v>746</v>
      </c>
      <c r="D158" s="391">
        <v>152</v>
      </c>
      <c r="E158" s="145">
        <v>2.9</v>
      </c>
      <c r="F158" s="145">
        <v>3.3</v>
      </c>
      <c r="G158" s="638">
        <v>-0.39999999999999991</v>
      </c>
      <c r="H158" s="638">
        <v>82</v>
      </c>
      <c r="I158" s="638"/>
      <c r="J158" s="214"/>
      <c r="K158" s="141"/>
    </row>
    <row r="159" spans="2:11">
      <c r="B159" s="216"/>
      <c r="C159" s="245" t="s">
        <v>937</v>
      </c>
      <c r="D159" s="391" t="s">
        <v>1329</v>
      </c>
      <c r="E159" s="145">
        <v>2.8</v>
      </c>
      <c r="F159" s="145"/>
      <c r="G159" s="638">
        <v>2.8</v>
      </c>
      <c r="H159" s="638">
        <v>34</v>
      </c>
      <c r="I159" s="638"/>
      <c r="J159" s="214"/>
      <c r="K159" s="141"/>
    </row>
    <row r="160" spans="2:11">
      <c r="B160" s="216"/>
      <c r="C160" s="245" t="s">
        <v>610</v>
      </c>
      <c r="D160" s="391" t="s">
        <v>1329</v>
      </c>
      <c r="E160" s="145">
        <v>2.8</v>
      </c>
      <c r="F160" s="145">
        <v>11.9</v>
      </c>
      <c r="G160" s="638">
        <v>-9.1000000000000014</v>
      </c>
      <c r="H160" s="638">
        <v>155</v>
      </c>
      <c r="I160" s="638"/>
      <c r="J160" s="214"/>
      <c r="K160" s="141"/>
    </row>
    <row r="161" spans="2:11">
      <c r="B161" s="216"/>
      <c r="C161" s="245" t="s">
        <v>1151</v>
      </c>
      <c r="D161" s="391">
        <v>155</v>
      </c>
      <c r="E161" s="145">
        <v>2.6</v>
      </c>
      <c r="F161" s="145">
        <v>11.5</v>
      </c>
      <c r="G161" s="638">
        <v>-8.9</v>
      </c>
      <c r="H161" s="638">
        <v>154</v>
      </c>
      <c r="I161" s="638"/>
      <c r="J161" s="214"/>
      <c r="K161" s="141"/>
    </row>
    <row r="162" spans="2:11">
      <c r="B162" s="216"/>
      <c r="C162" s="245" t="s">
        <v>773</v>
      </c>
      <c r="D162" s="391">
        <v>156</v>
      </c>
      <c r="E162" s="145">
        <v>2</v>
      </c>
      <c r="F162" s="145">
        <v>3.1</v>
      </c>
      <c r="G162" s="638">
        <v>-1.1</v>
      </c>
      <c r="H162" s="638">
        <v>106</v>
      </c>
      <c r="I162" s="638"/>
      <c r="J162" s="214"/>
      <c r="K162" s="141"/>
    </row>
    <row r="163" spans="2:11">
      <c r="B163" s="216"/>
      <c r="C163" s="245" t="s">
        <v>1150</v>
      </c>
      <c r="D163" s="391">
        <v>157</v>
      </c>
      <c r="E163" s="145">
        <v>0</v>
      </c>
      <c r="F163" s="145">
        <v>7.1</v>
      </c>
      <c r="G163" s="638">
        <v>-7.1</v>
      </c>
      <c r="H163" s="638">
        <v>152</v>
      </c>
      <c r="I163" s="638"/>
      <c r="J163" s="214"/>
      <c r="K163" s="141"/>
    </row>
    <row r="164" spans="2:10" s="141" customFormat="1">
      <c r="B164" s="216"/>
      <c r="C164" s="175"/>
      <c r="D164" s="175"/>
      <c r="E164" s="185"/>
      <c r="F164" s="185"/>
      <c r="G164" s="254"/>
      <c r="H164" s="255"/>
      <c r="I164" s="607"/>
      <c r="J164" s="214"/>
    </row>
    <row r="165" spans="2:10" s="141" customFormat="1">
      <c r="B165" s="216"/>
      <c r="C165" s="209" t="s">
        <v>551</v>
      </c>
      <c r="D165" s="209"/>
      <c r="E165" s="185"/>
      <c r="F165" s="185"/>
      <c r="G165" s="254"/>
      <c r="H165" s="255"/>
      <c r="I165" s="607"/>
      <c r="J165" s="214"/>
    </row>
    <row r="166" spans="2:10" s="141" customFormat="1">
      <c r="B166" s="216"/>
      <c r="C166" s="220" t="s">
        <v>1295</v>
      </c>
      <c r="D166" s="220"/>
      <c r="E166" s="185"/>
      <c r="F166" s="185"/>
      <c r="G166" s="185"/>
      <c r="H166" s="185"/>
      <c r="I166" s="607"/>
      <c r="J166" s="214"/>
    </row>
    <row r="167" spans="2:10" s="141" customFormat="1" ht="17.25" thickBot="1">
      <c r="B167" s="252"/>
      <c r="C167" s="221" t="s">
        <v>1274</v>
      </c>
      <c r="D167" s="221"/>
      <c r="E167" s="219"/>
      <c r="F167" s="219"/>
      <c r="G167" s="219"/>
      <c r="H167" s="219"/>
      <c r="I167" s="609"/>
      <c r="J167" s="215"/>
    </row>
    <row r="168" spans="3:9" s="141" customFormat="1">
      <c r="C168" s="377"/>
      <c r="D168" s="377"/>
      <c r="E168" s="185"/>
      <c r="F168" s="185"/>
      <c r="G168" s="185"/>
      <c r="H168" s="185"/>
      <c r="I168" s="607"/>
    </row>
    <row r="169" spans="3:9" s="141" customFormat="1">
      <c r="C169" s="377"/>
      <c r="D169" s="377"/>
      <c r="E169" s="185"/>
      <c r="F169" s="185"/>
      <c r="G169" s="185"/>
      <c r="H169" s="185"/>
      <c r="I169" s="607"/>
    </row>
    <row r="170" spans="3:9" s="141" customFormat="1">
      <c r="C170" s="377"/>
      <c r="D170" s="377"/>
      <c r="E170" s="185"/>
      <c r="F170" s="185"/>
      <c r="G170" s="185"/>
      <c r="H170" s="185"/>
      <c r="I170" s="607"/>
    </row>
    <row r="172" spans="3:4">
      <c r="C172" s="13" t="s">
        <v>206</v>
      </c>
      <c r="D172" s="13"/>
    </row>
    <row r="173" spans="3:3">
      <c r="C173" s="1" t="s">
        <v>1057</v>
      </c>
    </row>
    <row r="174" spans="3:4">
      <c r="C174" s="94" t="s">
        <v>1054</v>
      </c>
      <c r="D174" s="13"/>
    </row>
    <row r="175" spans="3:4">
      <c r="C175" s="94" t="s">
        <v>1058</v>
      </c>
      <c r="D175" s="13"/>
    </row>
    <row r="176" spans="3:4">
      <c r="C176" s="94" t="s">
        <v>1059</v>
      </c>
      <c r="D176" s="13"/>
    </row>
    <row r="177" spans="3:4">
      <c r="C177" s="94"/>
      <c r="D177" s="13"/>
    </row>
    <row r="178" spans="3:4">
      <c r="C178" s="94" t="s">
        <v>1055</v>
      </c>
      <c r="D178" s="13"/>
    </row>
    <row r="179" spans="3:4">
      <c r="C179" s="94" t="s">
        <v>1056</v>
      </c>
      <c r="D179" s="13"/>
    </row>
    <row r="180" spans="3:4">
      <c r="C180" s="94"/>
      <c r="D180" s="13"/>
    </row>
    <row r="181" spans="3:4">
      <c r="C181" s="94" t="s">
        <v>1063</v>
      </c>
      <c r="D181" s="13"/>
    </row>
    <row r="182" spans="3:4">
      <c r="C182" s="94" t="s">
        <v>1060</v>
      </c>
      <c r="D182" s="13"/>
    </row>
    <row r="183" spans="3:4">
      <c r="C183" s="94" t="s">
        <v>1061</v>
      </c>
      <c r="D183" s="13"/>
    </row>
    <row r="184" spans="3:4">
      <c r="C184" s="94" t="s">
        <v>1062</v>
      </c>
      <c r="D184" s="13"/>
    </row>
    <row r="185" spans="3:3">
      <c r="C185" s="93"/>
    </row>
    <row r="186" spans="3:4">
      <c r="C186" s="13" t="s">
        <v>207</v>
      </c>
      <c r="D186" s="13"/>
    </row>
    <row r="187" spans="3:3" ht="17.25" customHeight="1">
      <c r="C187" s="1" t="s">
        <v>1065</v>
      </c>
    </row>
    <row r="188" spans="3:3" ht="17.25" customHeight="1">
      <c r="C188" s="1" t="s">
        <v>1066</v>
      </c>
    </row>
    <row r="189" spans="3:3" ht="17.25" customHeight="1">
      <c r="C189" s="1" t="s">
        <v>1067</v>
      </c>
    </row>
    <row r="190" spans="3:3" ht="17.25" customHeight="1">
      <c r="C190" s="1" t="s">
        <v>1068</v>
      </c>
    </row>
    <row r="191" spans="3:3" ht="17.25" customHeight="1">
      <c r="C191" s="1" t="s">
        <v>209</v>
      </c>
    </row>
    <row r="192" spans="3:3" ht="17.25" customHeight="1">
      <c r="C192" s="1" t="s">
        <v>210</v>
      </c>
    </row>
    <row r="194" spans="3:3">
      <c r="C194" s="1" t="s">
        <v>1069</v>
      </c>
    </row>
    <row r="195" spans="3:3">
      <c r="C195" s="613" t="s">
        <v>1064</v>
      </c>
    </row>
  </sheetData>
  <autoFilter ref="C6:I163">
    <sortState ref="C7:I163">
      <sortCondition descending="1" ref="E7:E163"/>
    </sortState>
  </autoFilter>
  <hyperlinks>
    <hyperlink ref="C5" location="Contents!A1" display="Click here to return to contents"/>
    <hyperlink ref="C195" r:id="rId1" display="https://www.hesa.ac.uk/data-and-analysis/performance-indicators/benchmarks "/>
  </hyperlinks>
  <pageMargins left="0.75" right="0.75" top="1" bottom="1" header="0.5" footer="0.5"/>
  <pageSetup paperSize="9" scale="29"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4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7">
    <tabColor theme="6"/>
  </sheetPr>
  <dimension ref="A1:K252"/>
  <sheetViews>
    <sheetView topLeftCell="A1" zoomScale="80" view="normal" workbookViewId="0">
      <pane ySplit="6" topLeftCell="A73" activePane="bottomLeft" state="frozen"/>
      <selection pane="bottomLeft" activeCell="C100" sqref="C100"/>
    </sheetView>
  </sheetViews>
  <sheetFormatPr defaultColWidth="9.28515625" defaultRowHeight="16.5"/>
  <cols>
    <col min="1" max="1" width="8.5703125" style="1" customWidth="1"/>
    <col min="2" max="2" width="2.7109375" style="1" customWidth="1"/>
    <col min="3" max="3" width="51.27734375" style="1" customWidth="1"/>
    <col min="4" max="4" width="18.27734375" style="1" customWidth="1"/>
    <col min="5" max="5" width="19.27734375" style="2" customWidth="1"/>
    <col min="6" max="6" width="19.41796875" style="2" customWidth="1"/>
    <col min="7" max="7" width="13.27734375" style="2" customWidth="1"/>
    <col min="8" max="9" width="15.7109375" style="2" customWidth="1"/>
    <col min="10" max="10" width="2.7109375" style="1" customWidth="1"/>
    <col min="11" max="16384" width="9.27734375" style="1" customWidth="1"/>
  </cols>
  <sheetData>
    <row r="1" spans="7:9" ht="15" customHeight="1" thickBot="1">
      <c r="G1" s="66"/>
      <c r="H1" s="66"/>
      <c r="I1" s="66"/>
    </row>
    <row r="2" spans="2:10">
      <c r="B2" s="4"/>
      <c r="C2" s="5"/>
      <c r="D2" s="5"/>
      <c r="E2" s="11"/>
      <c r="F2" s="11"/>
      <c r="G2" s="11"/>
      <c r="H2" s="11"/>
      <c r="I2" s="11"/>
      <c r="J2" s="6"/>
    </row>
    <row r="3" spans="2:10" s="141" customFormat="1">
      <c r="B3" s="216"/>
      <c r="C3" s="213" t="s">
        <v>1330</v>
      </c>
      <c r="D3" s="213"/>
      <c r="E3" s="185"/>
      <c r="F3" s="185"/>
      <c r="G3" s="185"/>
      <c r="H3" s="185"/>
      <c r="I3" s="185"/>
      <c r="J3" s="214"/>
    </row>
    <row r="4" spans="2:10" s="141" customFormat="1">
      <c r="B4" s="216"/>
      <c r="C4" s="213"/>
      <c r="D4" s="213"/>
      <c r="E4" s="185"/>
      <c r="F4" s="185"/>
      <c r="G4" s="185"/>
      <c r="H4" s="185"/>
      <c r="I4" s="185"/>
      <c r="J4" s="214"/>
    </row>
    <row r="5" spans="2:10" s="141" customFormat="1" ht="26.25">
      <c r="B5" s="216"/>
      <c r="C5" s="376" t="s">
        <v>772</v>
      </c>
      <c r="D5" s="92"/>
      <c r="E5" s="358" t="s">
        <v>605</v>
      </c>
      <c r="F5" s="185"/>
      <c r="G5" s="185"/>
      <c r="H5" s="185"/>
      <c r="I5" s="185"/>
      <c r="J5" s="214"/>
    </row>
    <row r="6" spans="2:10" s="141" customFormat="1" ht="49.5">
      <c r="B6" s="216"/>
      <c r="C6" s="223" t="s">
        <v>222</v>
      </c>
      <c r="D6" s="359" t="s">
        <v>1331</v>
      </c>
      <c r="E6" s="359" t="s">
        <v>1332</v>
      </c>
      <c r="F6" s="217" t="s">
        <v>1333</v>
      </c>
      <c r="G6" s="217" t="s">
        <v>1316</v>
      </c>
      <c r="H6" s="217" t="s">
        <v>1317</v>
      </c>
      <c r="I6" s="608" t="s">
        <v>1318</v>
      </c>
      <c r="J6" s="214"/>
    </row>
    <row r="7" spans="2:10" s="141" customFormat="1">
      <c r="B7" s="216"/>
      <c r="C7" s="136" t="s">
        <v>1165</v>
      </c>
      <c r="D7" s="506">
        <v>1</v>
      </c>
      <c r="E7" s="524">
        <v>28.1</v>
      </c>
      <c r="F7" s="283">
        <v>10.1</v>
      </c>
      <c r="G7" s="638">
        <v>18</v>
      </c>
      <c r="H7" s="611">
        <v>1</v>
      </c>
      <c r="I7" s="391"/>
      <c r="J7" s="214"/>
    </row>
    <row r="8" spans="2:10" s="141" customFormat="1">
      <c r="B8" s="216"/>
      <c r="C8" s="136" t="s">
        <v>1157</v>
      </c>
      <c r="D8" s="506">
        <v>2</v>
      </c>
      <c r="E8" s="524">
        <v>26.2</v>
      </c>
      <c r="F8" s="283">
        <v>9</v>
      </c>
      <c r="G8" s="638">
        <v>17.2</v>
      </c>
      <c r="H8" s="611">
        <v>2</v>
      </c>
      <c r="I8" s="391"/>
      <c r="J8" s="214"/>
    </row>
    <row r="9" spans="2:10" s="141" customFormat="1">
      <c r="B9" s="216"/>
      <c r="C9" s="136" t="s">
        <v>1158</v>
      </c>
      <c r="D9" s="506">
        <v>3</v>
      </c>
      <c r="E9" s="524">
        <v>22.6</v>
      </c>
      <c r="F9" s="283">
        <v>11.1</v>
      </c>
      <c r="G9" s="638">
        <v>11.500000000000002</v>
      </c>
      <c r="H9" s="611">
        <v>4</v>
      </c>
      <c r="I9" s="391"/>
      <c r="J9" s="214"/>
    </row>
    <row r="10" spans="2:10" s="141" customFormat="1">
      <c r="B10" s="216"/>
      <c r="C10" s="136" t="s">
        <v>665</v>
      </c>
      <c r="D10" s="506">
        <v>4</v>
      </c>
      <c r="E10" s="524">
        <v>21.9</v>
      </c>
      <c r="F10" s="283">
        <v>10</v>
      </c>
      <c r="G10" s="638">
        <v>11.899999999999999</v>
      </c>
      <c r="H10" s="611">
        <v>3</v>
      </c>
      <c r="I10" s="391"/>
      <c r="J10" s="214"/>
    </row>
    <row r="11" spans="2:10" s="141" customFormat="1">
      <c r="B11" s="216"/>
      <c r="C11" s="136" t="s">
        <v>408</v>
      </c>
      <c r="D11" s="506">
        <v>5</v>
      </c>
      <c r="E11" s="524">
        <v>19.8</v>
      </c>
      <c r="F11" s="283">
        <v>8.8</v>
      </c>
      <c r="G11" s="638">
        <v>11</v>
      </c>
      <c r="H11" s="611">
        <v>5</v>
      </c>
      <c r="I11" s="391"/>
      <c r="J11" s="214"/>
    </row>
    <row r="12" spans="2:10" s="141" customFormat="1">
      <c r="B12" s="216"/>
      <c r="C12" s="136" t="s">
        <v>1334</v>
      </c>
      <c r="D12" s="506">
        <v>6</v>
      </c>
      <c r="E12" s="524">
        <v>18.8</v>
      </c>
      <c r="F12" s="283">
        <v>9.3</v>
      </c>
      <c r="G12" s="638">
        <v>9.5</v>
      </c>
      <c r="H12" s="611">
        <v>6</v>
      </c>
      <c r="I12" s="391"/>
      <c r="J12" s="214"/>
    </row>
    <row r="13" spans="2:10" s="141" customFormat="1">
      <c r="B13" s="216"/>
      <c r="C13" s="136" t="s">
        <v>426</v>
      </c>
      <c r="D13" s="506">
        <v>7</v>
      </c>
      <c r="E13" s="524">
        <v>18.6</v>
      </c>
      <c r="F13" s="283">
        <v>10.6</v>
      </c>
      <c r="G13" s="638">
        <v>8.0000000000000018</v>
      </c>
      <c r="H13" s="611">
        <v>7</v>
      </c>
      <c r="I13" s="391"/>
      <c r="J13" s="214"/>
    </row>
    <row r="14" spans="2:10" s="141" customFormat="1">
      <c r="B14" s="216"/>
      <c r="C14" s="136" t="s">
        <v>598</v>
      </c>
      <c r="D14" s="506">
        <v>8</v>
      </c>
      <c r="E14" s="524">
        <v>17.7</v>
      </c>
      <c r="F14" s="283">
        <v>10.2</v>
      </c>
      <c r="G14" s="638">
        <v>7.5</v>
      </c>
      <c r="H14" s="611">
        <v>9</v>
      </c>
      <c r="I14" s="391"/>
      <c r="J14" s="214"/>
    </row>
    <row r="15" spans="2:10" s="141" customFormat="1">
      <c r="B15" s="216"/>
      <c r="C15" s="136" t="s">
        <v>335</v>
      </c>
      <c r="D15" s="506">
        <v>9</v>
      </c>
      <c r="E15" s="524">
        <v>17.3</v>
      </c>
      <c r="F15" s="283">
        <v>9.7</v>
      </c>
      <c r="G15" s="638">
        <v>7.6000000000000014</v>
      </c>
      <c r="H15" s="611">
        <v>8</v>
      </c>
      <c r="I15" s="391"/>
      <c r="J15" s="214"/>
    </row>
    <row r="16" spans="2:10" s="141" customFormat="1">
      <c r="B16" s="216"/>
      <c r="C16" s="136" t="s">
        <v>1166</v>
      </c>
      <c r="D16" s="506">
        <v>10</v>
      </c>
      <c r="E16" s="524">
        <v>16.4</v>
      </c>
      <c r="F16" s="283">
        <v>11.4</v>
      </c>
      <c r="G16" s="638">
        <v>4.9999999999999982</v>
      </c>
      <c r="H16" s="611">
        <v>17</v>
      </c>
      <c r="I16" s="391"/>
      <c r="J16" s="214"/>
    </row>
    <row r="17" spans="2:10" s="141" customFormat="1">
      <c r="B17" s="216"/>
      <c r="C17" s="136" t="s">
        <v>656</v>
      </c>
      <c r="D17" s="506">
        <v>11</v>
      </c>
      <c r="E17" s="524">
        <v>16.3</v>
      </c>
      <c r="F17" s="283">
        <v>10.6</v>
      </c>
      <c r="G17" s="638">
        <v>5.7000000000000011</v>
      </c>
      <c r="H17" s="611">
        <v>14</v>
      </c>
      <c r="I17" s="391"/>
      <c r="J17" s="214"/>
    </row>
    <row r="18" spans="2:10" s="141" customFormat="1">
      <c r="B18" s="216"/>
      <c r="C18" s="136" t="s">
        <v>1335</v>
      </c>
      <c r="D18" s="506" t="s">
        <v>696</v>
      </c>
      <c r="E18" s="524">
        <v>16.1</v>
      </c>
      <c r="F18" s="283">
        <v>9.1</v>
      </c>
      <c r="G18" s="638">
        <v>7.0000000000000018</v>
      </c>
      <c r="H18" s="611">
        <v>11</v>
      </c>
      <c r="I18" s="391"/>
      <c r="J18" s="214"/>
    </row>
    <row r="19" spans="2:10" s="141" customFormat="1">
      <c r="B19" s="216"/>
      <c r="C19" s="136" t="s">
        <v>625</v>
      </c>
      <c r="D19" s="506" t="s">
        <v>696</v>
      </c>
      <c r="E19" s="524">
        <v>16.1</v>
      </c>
      <c r="F19" s="283">
        <v>9.2</v>
      </c>
      <c r="G19" s="638">
        <v>6.9000000000000021</v>
      </c>
      <c r="H19" s="611">
        <v>12</v>
      </c>
      <c r="I19" s="391"/>
      <c r="J19" s="214"/>
    </row>
    <row r="20" spans="2:10" s="141" customFormat="1">
      <c r="B20" s="216"/>
      <c r="C20" s="136" t="s">
        <v>601</v>
      </c>
      <c r="D20" s="506">
        <v>14</v>
      </c>
      <c r="E20" s="524">
        <v>15.9</v>
      </c>
      <c r="F20" s="283">
        <v>8.7</v>
      </c>
      <c r="G20" s="638">
        <v>7.2000000000000011</v>
      </c>
      <c r="H20" s="611">
        <v>10</v>
      </c>
      <c r="I20" s="391"/>
      <c r="J20" s="214"/>
    </row>
    <row r="21" spans="2:10" s="141" customFormat="1">
      <c r="B21" s="216"/>
      <c r="C21" s="136" t="s">
        <v>399</v>
      </c>
      <c r="D21" s="506">
        <v>15</v>
      </c>
      <c r="E21" s="524">
        <v>14.6</v>
      </c>
      <c r="F21" s="283">
        <v>7.7</v>
      </c>
      <c r="G21" s="638">
        <v>6.8999999999999995</v>
      </c>
      <c r="H21" s="611">
        <v>13</v>
      </c>
      <c r="I21" s="391"/>
      <c r="J21" s="214"/>
    </row>
    <row r="22" spans="2:10" s="141" customFormat="1">
      <c r="B22" s="216"/>
      <c r="C22" s="136" t="s">
        <v>1074</v>
      </c>
      <c r="D22" s="506">
        <v>16</v>
      </c>
      <c r="E22" s="524">
        <v>14.5</v>
      </c>
      <c r="F22" s="283">
        <v>9.9</v>
      </c>
      <c r="G22" s="638">
        <v>4.6</v>
      </c>
      <c r="H22" s="611">
        <v>18</v>
      </c>
      <c r="I22" s="391"/>
      <c r="J22" s="214"/>
    </row>
    <row r="23" spans="2:11">
      <c r="B23" s="7"/>
      <c r="C23" s="250" t="s">
        <v>430</v>
      </c>
      <c r="D23" s="506">
        <v>17</v>
      </c>
      <c r="E23" s="260">
        <v>13.7</v>
      </c>
      <c r="F23" s="260">
        <v>9.8</v>
      </c>
      <c r="G23" s="638">
        <v>3.8999999999999986</v>
      </c>
      <c r="H23" s="611">
        <v>22</v>
      </c>
      <c r="I23" s="257"/>
      <c r="J23" s="8"/>
      <c r="K23" s="141"/>
    </row>
    <row r="24" spans="2:11">
      <c r="B24" s="7"/>
      <c r="C24" s="250" t="s">
        <v>405</v>
      </c>
      <c r="D24" s="506">
        <v>18</v>
      </c>
      <c r="E24" s="260">
        <v>12.8</v>
      </c>
      <c r="F24" s="260">
        <v>7.8</v>
      </c>
      <c r="G24" s="638">
        <v>5.0000000000000009</v>
      </c>
      <c r="H24" s="611">
        <v>16</v>
      </c>
      <c r="I24" s="257"/>
      <c r="J24" s="8"/>
      <c r="K24" s="141"/>
    </row>
    <row r="25" spans="2:11">
      <c r="B25" s="7"/>
      <c r="C25" s="250" t="s">
        <v>417</v>
      </c>
      <c r="D25" s="506">
        <v>19</v>
      </c>
      <c r="E25" s="260">
        <v>12.7</v>
      </c>
      <c r="F25" s="260">
        <v>9.8</v>
      </c>
      <c r="G25" s="638">
        <v>2.8999999999999986</v>
      </c>
      <c r="H25" s="611">
        <v>33</v>
      </c>
      <c r="I25" s="257"/>
      <c r="J25" s="8"/>
      <c r="K25" s="141"/>
    </row>
    <row r="26" spans="2:11">
      <c r="B26" s="7"/>
      <c r="C26" s="250" t="s">
        <v>624</v>
      </c>
      <c r="D26" s="506" t="s">
        <v>272</v>
      </c>
      <c r="E26" s="260">
        <v>12.6</v>
      </c>
      <c r="F26" s="260">
        <v>9.1</v>
      </c>
      <c r="G26" s="638">
        <v>3.5</v>
      </c>
      <c r="H26" s="611">
        <v>25</v>
      </c>
      <c r="I26" s="257"/>
      <c r="J26" s="8"/>
      <c r="K26" s="141"/>
    </row>
    <row r="27" spans="2:11">
      <c r="B27" s="7"/>
      <c r="C27" s="250" t="s">
        <v>602</v>
      </c>
      <c r="D27" s="506" t="s">
        <v>272</v>
      </c>
      <c r="E27" s="260">
        <v>12.6</v>
      </c>
      <c r="F27" s="260">
        <v>9.4</v>
      </c>
      <c r="G27" s="638">
        <v>3.1999999999999993</v>
      </c>
      <c r="H27" s="611">
        <v>28</v>
      </c>
      <c r="I27" s="257"/>
      <c r="J27" s="8"/>
      <c r="K27" s="141"/>
    </row>
    <row r="28" spans="2:11">
      <c r="B28" s="7"/>
      <c r="C28" s="250" t="s">
        <v>511</v>
      </c>
      <c r="D28" s="506">
        <v>22</v>
      </c>
      <c r="E28" s="260">
        <v>12.5</v>
      </c>
      <c r="F28" s="260">
        <v>8.3</v>
      </c>
      <c r="G28" s="638">
        <v>4.1999999999999993</v>
      </c>
      <c r="H28" s="611">
        <v>21</v>
      </c>
      <c r="I28" s="257"/>
      <c r="J28" s="8"/>
      <c r="K28" s="141"/>
    </row>
    <row r="29" spans="2:11">
      <c r="B29" s="7"/>
      <c r="C29" s="250" t="s">
        <v>413</v>
      </c>
      <c r="D29" s="506" t="s">
        <v>548</v>
      </c>
      <c r="E29" s="260">
        <v>12</v>
      </c>
      <c r="F29" s="260">
        <v>6.8</v>
      </c>
      <c r="G29" s="638">
        <v>5.2</v>
      </c>
      <c r="H29" s="611">
        <v>15</v>
      </c>
      <c r="I29" s="257"/>
      <c r="J29" s="8"/>
      <c r="K29" s="141"/>
    </row>
    <row r="30" spans="2:11">
      <c r="B30" s="7"/>
      <c r="C30" s="250" t="s">
        <v>407</v>
      </c>
      <c r="D30" s="506" t="s">
        <v>548</v>
      </c>
      <c r="E30" s="260">
        <v>12</v>
      </c>
      <c r="F30" s="260">
        <v>7.8</v>
      </c>
      <c r="G30" s="638">
        <v>4.2</v>
      </c>
      <c r="H30" s="611">
        <v>20</v>
      </c>
      <c r="I30" s="257"/>
      <c r="J30" s="8"/>
      <c r="K30" s="141"/>
    </row>
    <row r="31" spans="2:11">
      <c r="B31" s="7"/>
      <c r="C31" s="250" t="s">
        <v>377</v>
      </c>
      <c r="D31" s="506" t="s">
        <v>1275</v>
      </c>
      <c r="E31" s="260">
        <v>11.8</v>
      </c>
      <c r="F31" s="260">
        <v>8</v>
      </c>
      <c r="G31" s="638">
        <v>3.8000000000000007</v>
      </c>
      <c r="H31" s="611">
        <v>23</v>
      </c>
      <c r="I31" s="257"/>
      <c r="J31" s="8"/>
      <c r="K31" s="141"/>
    </row>
    <row r="32" spans="2:11">
      <c r="B32" s="7"/>
      <c r="C32" s="250" t="s">
        <v>998</v>
      </c>
      <c r="D32" s="506" t="s">
        <v>1275</v>
      </c>
      <c r="E32" s="260">
        <v>11.8</v>
      </c>
      <c r="F32" s="260">
        <v>9.9</v>
      </c>
      <c r="G32" s="638">
        <v>1.9000000000000004</v>
      </c>
      <c r="H32" s="611">
        <v>48</v>
      </c>
      <c r="I32" s="257"/>
      <c r="J32" s="8"/>
      <c r="K32" s="141"/>
    </row>
    <row r="33" spans="2:11">
      <c r="B33" s="7"/>
      <c r="C33" s="250" t="s">
        <v>935</v>
      </c>
      <c r="D33" s="506">
        <v>27</v>
      </c>
      <c r="E33" s="260">
        <v>11.7</v>
      </c>
      <c r="F33" s="260">
        <v>10.1</v>
      </c>
      <c r="G33" s="638">
        <v>1.5999999999999996</v>
      </c>
      <c r="H33" s="611">
        <v>55</v>
      </c>
      <c r="I33" s="257"/>
      <c r="J33" s="8"/>
      <c r="K33" s="141"/>
    </row>
    <row r="34" spans="2:11">
      <c r="B34" s="7"/>
      <c r="C34" s="250" t="s">
        <v>1336</v>
      </c>
      <c r="D34" s="506">
        <v>28</v>
      </c>
      <c r="E34" s="260">
        <v>11.6</v>
      </c>
      <c r="F34" s="260">
        <v>9.3</v>
      </c>
      <c r="G34" s="638">
        <v>2.2999999999999989</v>
      </c>
      <c r="H34" s="611">
        <v>40</v>
      </c>
      <c r="I34" s="257"/>
      <c r="J34" s="8"/>
      <c r="K34" s="141"/>
    </row>
    <row r="35" spans="2:11">
      <c r="B35" s="7"/>
      <c r="C35" s="250" t="s">
        <v>1135</v>
      </c>
      <c r="D35" s="506">
        <v>29</v>
      </c>
      <c r="E35" s="260">
        <v>11.5</v>
      </c>
      <c r="F35" s="260">
        <v>10.2</v>
      </c>
      <c r="G35" s="638">
        <v>1.3000000000000007</v>
      </c>
      <c r="H35" s="611">
        <v>62</v>
      </c>
      <c r="I35" s="257"/>
      <c r="J35" s="8"/>
      <c r="K35" s="141"/>
    </row>
    <row r="36" spans="2:11">
      <c r="B36" s="7"/>
      <c r="C36" s="250" t="s">
        <v>597</v>
      </c>
      <c r="D36" s="506">
        <v>30</v>
      </c>
      <c r="E36" s="260">
        <v>11.4</v>
      </c>
      <c r="F36" s="260">
        <v>8.8</v>
      </c>
      <c r="G36" s="638">
        <v>2.5999999999999996</v>
      </c>
      <c r="H36" s="611">
        <v>35</v>
      </c>
      <c r="I36" s="257"/>
      <c r="J36" s="8"/>
      <c r="K36" s="141"/>
    </row>
    <row r="37" spans="2:11">
      <c r="B37" s="7"/>
      <c r="C37" s="250" t="s">
        <v>1337</v>
      </c>
      <c r="D37" s="506" t="s">
        <v>516</v>
      </c>
      <c r="E37" s="260">
        <v>11.3</v>
      </c>
      <c r="F37" s="260">
        <v>8</v>
      </c>
      <c r="G37" s="638">
        <v>3.3000000000000007</v>
      </c>
      <c r="H37" s="611">
        <v>27</v>
      </c>
      <c r="I37" s="257"/>
      <c r="J37" s="8"/>
      <c r="K37" s="141"/>
    </row>
    <row r="38" spans="2:11">
      <c r="B38" s="7"/>
      <c r="C38" s="250" t="s">
        <v>1338</v>
      </c>
      <c r="D38" s="506" t="s">
        <v>516</v>
      </c>
      <c r="E38" s="260">
        <v>11.3</v>
      </c>
      <c r="F38" s="260">
        <v>11.3</v>
      </c>
      <c r="G38" s="638">
        <v>0</v>
      </c>
      <c r="H38" s="611">
        <v>95</v>
      </c>
      <c r="I38" s="257"/>
      <c r="J38" s="8"/>
      <c r="K38" s="141"/>
    </row>
    <row r="39" spans="2:11">
      <c r="B39" s="7"/>
      <c r="C39" s="250" t="s">
        <v>363</v>
      </c>
      <c r="D39" s="506" t="s">
        <v>517</v>
      </c>
      <c r="E39" s="260">
        <v>11</v>
      </c>
      <c r="F39" s="260">
        <v>7.5</v>
      </c>
      <c r="G39" s="638">
        <v>3.5</v>
      </c>
      <c r="H39" s="611">
        <v>25</v>
      </c>
      <c r="I39" s="257"/>
      <c r="J39" s="8"/>
      <c r="K39" s="141"/>
    </row>
    <row r="40" spans="2:11">
      <c r="B40" s="7"/>
      <c r="C40" s="250" t="s">
        <v>420</v>
      </c>
      <c r="D40" s="506" t="s">
        <v>517</v>
      </c>
      <c r="E40" s="260">
        <v>11</v>
      </c>
      <c r="F40" s="260">
        <v>9.5</v>
      </c>
      <c r="G40" s="638">
        <v>1.5</v>
      </c>
      <c r="H40" s="611">
        <v>58</v>
      </c>
      <c r="I40" s="257"/>
      <c r="J40" s="8"/>
      <c r="K40" s="141"/>
    </row>
    <row r="41" spans="2:11">
      <c r="B41" s="7"/>
      <c r="C41" s="250" t="s">
        <v>610</v>
      </c>
      <c r="D41" s="506" t="s">
        <v>459</v>
      </c>
      <c r="E41" s="260">
        <v>10.8</v>
      </c>
      <c r="F41" s="260">
        <v>8.4</v>
      </c>
      <c r="G41" s="638">
        <v>2.4000000000000004</v>
      </c>
      <c r="H41" s="611">
        <v>36</v>
      </c>
      <c r="I41" s="257"/>
      <c r="J41" s="8"/>
      <c r="K41" s="141"/>
    </row>
    <row r="42" spans="2:11">
      <c r="B42" s="7"/>
      <c r="C42" s="250" t="s">
        <v>176</v>
      </c>
      <c r="D42" s="506" t="s">
        <v>459</v>
      </c>
      <c r="E42" s="260">
        <v>10.8</v>
      </c>
      <c r="F42" s="260">
        <v>6.3</v>
      </c>
      <c r="G42" s="638">
        <v>4.5000000000000009</v>
      </c>
      <c r="H42" s="611">
        <v>19</v>
      </c>
      <c r="I42" s="257"/>
      <c r="J42" s="8"/>
      <c r="K42" s="141"/>
    </row>
    <row r="43" spans="2:11">
      <c r="B43" s="7"/>
      <c r="C43" s="250" t="s">
        <v>390</v>
      </c>
      <c r="D43" s="506" t="s">
        <v>436</v>
      </c>
      <c r="E43" s="260">
        <v>10.7</v>
      </c>
      <c r="F43" s="260">
        <v>8</v>
      </c>
      <c r="G43" s="638">
        <v>2.6999999999999993</v>
      </c>
      <c r="H43" s="611">
        <v>34</v>
      </c>
      <c r="I43" s="257"/>
      <c r="J43" s="8"/>
      <c r="K43" s="141"/>
    </row>
    <row r="44" spans="2:11">
      <c r="B44" s="7"/>
      <c r="C44" s="250" t="s">
        <v>477</v>
      </c>
      <c r="D44" s="506" t="s">
        <v>436</v>
      </c>
      <c r="E44" s="260">
        <v>10.7</v>
      </c>
      <c r="F44" s="260">
        <v>7.7</v>
      </c>
      <c r="G44" s="638">
        <v>2.9999999999999991</v>
      </c>
      <c r="H44" s="611">
        <v>30</v>
      </c>
      <c r="I44" s="257"/>
      <c r="J44" s="8"/>
      <c r="K44" s="141"/>
    </row>
    <row r="45" spans="2:11">
      <c r="B45" s="7"/>
      <c r="C45" s="250" t="s">
        <v>765</v>
      </c>
      <c r="D45" s="506">
        <v>39</v>
      </c>
      <c r="E45" s="260">
        <v>10.6</v>
      </c>
      <c r="F45" s="260">
        <v>10.8</v>
      </c>
      <c r="G45" s="638">
        <v>-0.20000000000000107</v>
      </c>
      <c r="H45" s="611">
        <v>103</v>
      </c>
      <c r="I45" s="257"/>
      <c r="J45" s="8"/>
      <c r="K45" s="141"/>
    </row>
    <row r="46" spans="2:11">
      <c r="B46" s="7"/>
      <c r="C46" s="250" t="s">
        <v>371</v>
      </c>
      <c r="D46" s="506" t="s">
        <v>437</v>
      </c>
      <c r="E46" s="260">
        <v>10.5</v>
      </c>
      <c r="F46" s="260">
        <v>7.6</v>
      </c>
      <c r="G46" s="638">
        <v>2.9000000000000004</v>
      </c>
      <c r="H46" s="611">
        <v>31</v>
      </c>
      <c r="I46" s="257"/>
      <c r="J46" s="8"/>
      <c r="K46" s="141"/>
    </row>
    <row r="47" spans="2:11">
      <c r="B47" s="7"/>
      <c r="C47" s="250" t="s">
        <v>364</v>
      </c>
      <c r="D47" s="506" t="s">
        <v>437</v>
      </c>
      <c r="E47" s="260">
        <v>10.5</v>
      </c>
      <c r="F47" s="260">
        <v>8.7</v>
      </c>
      <c r="G47" s="638">
        <v>1.8000000000000007</v>
      </c>
      <c r="H47" s="611">
        <v>49</v>
      </c>
      <c r="I47" s="257"/>
      <c r="J47" s="8"/>
      <c r="K47" s="141"/>
    </row>
    <row r="48" spans="2:11">
      <c r="B48" s="7"/>
      <c r="C48" s="250" t="s">
        <v>375</v>
      </c>
      <c r="D48" s="506" t="s">
        <v>524</v>
      </c>
      <c r="E48" s="260">
        <v>10.4</v>
      </c>
      <c r="F48" s="260">
        <v>8.1</v>
      </c>
      <c r="G48" s="638">
        <v>2.3000000000000007</v>
      </c>
      <c r="H48" s="611">
        <v>38</v>
      </c>
      <c r="I48" s="257"/>
      <c r="J48" s="8"/>
      <c r="K48" s="141"/>
    </row>
    <row r="49" spans="2:11">
      <c r="B49" s="7"/>
      <c r="C49" s="250" t="s">
        <v>996</v>
      </c>
      <c r="D49" s="506" t="s">
        <v>524</v>
      </c>
      <c r="E49" s="260">
        <v>10.4</v>
      </c>
      <c r="F49" s="260">
        <v>10.1</v>
      </c>
      <c r="G49" s="638">
        <v>0.30000000000000071</v>
      </c>
      <c r="H49" s="611">
        <v>86</v>
      </c>
      <c r="I49" s="257"/>
      <c r="J49" s="8"/>
      <c r="K49" s="141"/>
    </row>
    <row r="50" spans="2:11">
      <c r="B50" s="7"/>
      <c r="C50" s="250" t="s">
        <v>652</v>
      </c>
      <c r="D50" s="506" t="s">
        <v>524</v>
      </c>
      <c r="E50" s="260">
        <v>10.4</v>
      </c>
      <c r="F50" s="260">
        <v>7.5</v>
      </c>
      <c r="G50" s="638">
        <v>2.9000000000000004</v>
      </c>
      <c r="H50" s="611">
        <v>31</v>
      </c>
      <c r="I50" s="257"/>
      <c r="J50" s="8"/>
      <c r="K50" s="141"/>
    </row>
    <row r="51" spans="2:11">
      <c r="B51" s="7"/>
      <c r="C51" s="250" t="s">
        <v>1164</v>
      </c>
      <c r="D51" s="506" t="s">
        <v>433</v>
      </c>
      <c r="E51" s="260">
        <v>10.3</v>
      </c>
      <c r="F51" s="260">
        <v>9.6</v>
      </c>
      <c r="G51" s="638">
        <v>0.70000000000000107</v>
      </c>
      <c r="H51" s="611">
        <v>77</v>
      </c>
      <c r="I51" s="257"/>
      <c r="J51" s="8"/>
      <c r="K51" s="141"/>
    </row>
    <row r="52" spans="2:11">
      <c r="B52" s="7"/>
      <c r="C52" s="250" t="s">
        <v>745</v>
      </c>
      <c r="D52" s="506" t="s">
        <v>433</v>
      </c>
      <c r="E52" s="260">
        <v>10.3</v>
      </c>
      <c r="F52" s="260">
        <v>9.7</v>
      </c>
      <c r="G52" s="638">
        <v>0.60000000000000142</v>
      </c>
      <c r="H52" s="611">
        <v>80</v>
      </c>
      <c r="I52" s="257"/>
      <c r="J52" s="8"/>
      <c r="K52" s="141"/>
    </row>
    <row r="53" spans="2:11">
      <c r="B53" s="7"/>
      <c r="C53" s="250" t="s">
        <v>369</v>
      </c>
      <c r="D53" s="506" t="s">
        <v>1280</v>
      </c>
      <c r="E53" s="260">
        <v>10.1</v>
      </c>
      <c r="F53" s="260">
        <v>8.4</v>
      </c>
      <c r="G53" s="638">
        <v>1.6999999999999993</v>
      </c>
      <c r="H53" s="611">
        <v>53</v>
      </c>
      <c r="I53" s="257"/>
      <c r="J53" s="8"/>
      <c r="K53" s="141"/>
    </row>
    <row r="54" spans="2:11">
      <c r="B54" s="7"/>
      <c r="C54" s="250" t="s">
        <v>373</v>
      </c>
      <c r="D54" s="506" t="s">
        <v>1280</v>
      </c>
      <c r="E54" s="260">
        <v>10.1</v>
      </c>
      <c r="F54" s="260">
        <v>8.4</v>
      </c>
      <c r="G54" s="638">
        <v>1.6999999999999993</v>
      </c>
      <c r="H54" s="611">
        <v>53</v>
      </c>
      <c r="I54" s="257"/>
      <c r="J54" s="8"/>
      <c r="K54" s="141"/>
    </row>
    <row r="55" spans="2:11">
      <c r="B55" s="7"/>
      <c r="C55" s="250" t="s">
        <v>398</v>
      </c>
      <c r="D55" s="506" t="s">
        <v>525</v>
      </c>
      <c r="E55" s="260">
        <v>10</v>
      </c>
      <c r="F55" s="260">
        <v>8.2</v>
      </c>
      <c r="G55" s="638">
        <v>1.8000000000000007</v>
      </c>
      <c r="H55" s="611">
        <v>49</v>
      </c>
      <c r="I55" s="257"/>
      <c r="J55" s="8"/>
      <c r="K55" s="141"/>
    </row>
    <row r="56" spans="2:11">
      <c r="B56" s="7"/>
      <c r="C56" s="250" t="s">
        <v>404</v>
      </c>
      <c r="D56" s="506" t="s">
        <v>525</v>
      </c>
      <c r="E56" s="260">
        <v>10</v>
      </c>
      <c r="F56" s="260">
        <v>8</v>
      </c>
      <c r="G56" s="638">
        <v>2</v>
      </c>
      <c r="H56" s="611">
        <v>45</v>
      </c>
      <c r="I56" s="257"/>
      <c r="J56" s="8"/>
      <c r="K56" s="141"/>
    </row>
    <row r="57" spans="2:11">
      <c r="B57" s="7"/>
      <c r="C57" s="250" t="s">
        <v>1077</v>
      </c>
      <c r="D57" s="506" t="s">
        <v>525</v>
      </c>
      <c r="E57" s="260">
        <v>10</v>
      </c>
      <c r="F57" s="260">
        <v>7.8</v>
      </c>
      <c r="G57" s="638">
        <v>2.2</v>
      </c>
      <c r="H57" s="611">
        <v>41</v>
      </c>
      <c r="I57" s="257"/>
      <c r="J57" s="8"/>
      <c r="K57" s="141"/>
    </row>
    <row r="58" spans="2:11">
      <c r="B58" s="7"/>
      <c r="C58" s="250" t="s">
        <v>351</v>
      </c>
      <c r="D58" s="506" t="s">
        <v>450</v>
      </c>
      <c r="E58" s="260">
        <v>9.9</v>
      </c>
      <c r="F58" s="260">
        <v>7.7</v>
      </c>
      <c r="G58" s="638">
        <v>2.2</v>
      </c>
      <c r="H58" s="611">
        <v>41</v>
      </c>
      <c r="I58" s="257"/>
      <c r="J58" s="8"/>
      <c r="K58" s="141"/>
    </row>
    <row r="59" spans="2:11">
      <c r="B59" s="7"/>
      <c r="C59" s="250" t="s">
        <v>393</v>
      </c>
      <c r="D59" s="506" t="s">
        <v>450</v>
      </c>
      <c r="E59" s="260">
        <v>9.9</v>
      </c>
      <c r="F59" s="260">
        <v>7.5</v>
      </c>
      <c r="G59" s="638">
        <v>2.4000000000000004</v>
      </c>
      <c r="H59" s="611">
        <v>36</v>
      </c>
      <c r="I59" s="257"/>
      <c r="J59" s="8"/>
      <c r="K59" s="141"/>
    </row>
    <row r="60" spans="2:11">
      <c r="B60" s="7"/>
      <c r="C60" s="250" t="s">
        <v>389</v>
      </c>
      <c r="D60" s="506" t="s">
        <v>450</v>
      </c>
      <c r="E60" s="260">
        <v>9.9</v>
      </c>
      <c r="F60" s="260">
        <v>7.6</v>
      </c>
      <c r="G60" s="638">
        <v>2.3000000000000007</v>
      </c>
      <c r="H60" s="611">
        <v>38</v>
      </c>
      <c r="I60" s="257"/>
      <c r="J60" s="8"/>
      <c r="K60" s="141"/>
    </row>
    <row r="61" spans="2:11">
      <c r="B61" s="7"/>
      <c r="C61" s="250" t="s">
        <v>936</v>
      </c>
      <c r="D61" s="506">
        <v>55</v>
      </c>
      <c r="E61" s="260">
        <v>9.8</v>
      </c>
      <c r="F61" s="260">
        <v>8.5</v>
      </c>
      <c r="G61" s="638">
        <v>1.3000000000000007</v>
      </c>
      <c r="H61" s="611">
        <v>62</v>
      </c>
      <c r="I61" s="257"/>
      <c r="J61" s="8"/>
      <c r="K61" s="141"/>
    </row>
    <row r="62" spans="2:11">
      <c r="B62" s="7"/>
      <c r="C62" s="250" t="s">
        <v>347</v>
      </c>
      <c r="D62" s="506">
        <v>56</v>
      </c>
      <c r="E62" s="260">
        <v>9.6</v>
      </c>
      <c r="F62" s="260">
        <v>6.6</v>
      </c>
      <c r="G62" s="638">
        <v>3</v>
      </c>
      <c r="H62" s="611">
        <v>29</v>
      </c>
      <c r="I62" s="257"/>
      <c r="J62" s="8"/>
      <c r="K62" s="141"/>
    </row>
    <row r="63" spans="2:11">
      <c r="B63" s="7"/>
      <c r="C63" s="250" t="s">
        <v>411</v>
      </c>
      <c r="D63" s="506" t="s">
        <v>1303</v>
      </c>
      <c r="E63" s="260">
        <v>9.4</v>
      </c>
      <c r="F63" s="260">
        <v>8.9</v>
      </c>
      <c r="G63" s="638">
        <v>0.5</v>
      </c>
      <c r="H63" s="611">
        <v>81</v>
      </c>
      <c r="I63" s="257"/>
      <c r="J63" s="8"/>
      <c r="K63" s="141"/>
    </row>
    <row r="64" spans="2:11">
      <c r="B64" s="7"/>
      <c r="C64" s="250" t="s">
        <v>330</v>
      </c>
      <c r="D64" s="506" t="s">
        <v>1303</v>
      </c>
      <c r="E64" s="260">
        <v>9.4</v>
      </c>
      <c r="F64" s="260">
        <v>7.4</v>
      </c>
      <c r="G64" s="638">
        <v>2</v>
      </c>
      <c r="H64" s="611">
        <v>45</v>
      </c>
      <c r="I64" s="257"/>
      <c r="J64" s="8"/>
      <c r="K64" s="141"/>
    </row>
    <row r="65" spans="2:11">
      <c r="B65" s="7"/>
      <c r="C65" s="250" t="s">
        <v>395</v>
      </c>
      <c r="D65" s="506" t="s">
        <v>438</v>
      </c>
      <c r="E65" s="260">
        <v>9.3</v>
      </c>
      <c r="F65" s="260">
        <v>8.1</v>
      </c>
      <c r="G65" s="638">
        <v>1.2000000000000011</v>
      </c>
      <c r="H65" s="611">
        <v>65</v>
      </c>
      <c r="I65" s="257"/>
      <c r="J65" s="8"/>
      <c r="K65" s="141"/>
    </row>
    <row r="66" spans="2:11">
      <c r="B66" s="7"/>
      <c r="C66" s="250" t="s">
        <v>1146</v>
      </c>
      <c r="D66" s="506" t="s">
        <v>438</v>
      </c>
      <c r="E66" s="260">
        <v>9.3</v>
      </c>
      <c r="F66" s="260">
        <v>11.1</v>
      </c>
      <c r="G66" s="638">
        <v>-1.7999999999999989</v>
      </c>
      <c r="H66" s="611">
        <v>143</v>
      </c>
      <c r="I66" s="257"/>
      <c r="J66" s="8"/>
      <c r="K66" s="141"/>
    </row>
    <row r="67" spans="2:11">
      <c r="B67" s="7"/>
      <c r="C67" s="250" t="s">
        <v>218</v>
      </c>
      <c r="D67" s="506" t="s">
        <v>438</v>
      </c>
      <c r="E67" s="260">
        <v>9.3</v>
      </c>
      <c r="F67" s="260">
        <v>5.8</v>
      </c>
      <c r="G67" s="638">
        <v>3.5000000000000009</v>
      </c>
      <c r="H67" s="611">
        <v>24</v>
      </c>
      <c r="I67" s="257"/>
      <c r="J67" s="8"/>
      <c r="K67" s="141"/>
    </row>
    <row r="68" spans="2:11">
      <c r="B68" s="7"/>
      <c r="C68" s="250" t="s">
        <v>971</v>
      </c>
      <c r="D68" s="506" t="s">
        <v>438</v>
      </c>
      <c r="E68" s="260">
        <v>9.3</v>
      </c>
      <c r="F68" s="260">
        <v>9.8</v>
      </c>
      <c r="G68" s="638">
        <v>-0.5</v>
      </c>
      <c r="H68" s="611">
        <v>112</v>
      </c>
      <c r="I68" s="257"/>
      <c r="J68" s="8"/>
      <c r="K68" s="141"/>
    </row>
    <row r="69" spans="2:11">
      <c r="B69" s="7"/>
      <c r="C69" s="250" t="s">
        <v>325</v>
      </c>
      <c r="D69" s="506">
        <v>63</v>
      </c>
      <c r="E69" s="260">
        <v>9.2</v>
      </c>
      <c r="F69" s="260">
        <v>7.4</v>
      </c>
      <c r="G69" s="638">
        <v>1.7999999999999989</v>
      </c>
      <c r="H69" s="611">
        <v>51</v>
      </c>
      <c r="I69" s="257"/>
      <c r="J69" s="8"/>
      <c r="K69" s="141"/>
    </row>
    <row r="70" spans="2:11">
      <c r="B70" s="7"/>
      <c r="C70" s="250" t="s">
        <v>599</v>
      </c>
      <c r="D70" s="506" t="s">
        <v>1304</v>
      </c>
      <c r="E70" s="260">
        <v>9</v>
      </c>
      <c r="F70" s="260">
        <v>9.8</v>
      </c>
      <c r="G70" s="638">
        <v>-0.80000000000000071</v>
      </c>
      <c r="H70" s="611">
        <v>121</v>
      </c>
      <c r="I70" s="257"/>
      <c r="J70" s="8"/>
      <c r="K70" s="141"/>
    </row>
    <row r="71" spans="2:11">
      <c r="B71" s="7"/>
      <c r="C71" s="250" t="s">
        <v>336</v>
      </c>
      <c r="D71" s="506" t="s">
        <v>1304</v>
      </c>
      <c r="E71" s="260">
        <v>9</v>
      </c>
      <c r="F71" s="260">
        <v>8.3</v>
      </c>
      <c r="G71" s="638">
        <v>0.69999999999999929</v>
      </c>
      <c r="H71" s="611">
        <v>79</v>
      </c>
      <c r="I71" s="257"/>
      <c r="J71" s="8"/>
      <c r="K71" s="141"/>
    </row>
    <row r="72" spans="2:11">
      <c r="B72" s="7"/>
      <c r="C72" s="250" t="s">
        <v>352</v>
      </c>
      <c r="D72" s="506" t="s">
        <v>1304</v>
      </c>
      <c r="E72" s="260">
        <v>9</v>
      </c>
      <c r="F72" s="260">
        <v>6.8</v>
      </c>
      <c r="G72" s="638">
        <v>2.2</v>
      </c>
      <c r="H72" s="611">
        <v>41</v>
      </c>
      <c r="I72" s="257"/>
      <c r="J72" s="8"/>
      <c r="K72" s="141"/>
    </row>
    <row r="73" spans="2:11">
      <c r="B73" s="7"/>
      <c r="C73" s="250" t="s">
        <v>419</v>
      </c>
      <c r="D73" s="506" t="s">
        <v>530</v>
      </c>
      <c r="E73" s="260">
        <v>8.8</v>
      </c>
      <c r="F73" s="260">
        <v>9.2</v>
      </c>
      <c r="G73" s="638">
        <v>-0.39999999999999858</v>
      </c>
      <c r="H73" s="611">
        <v>109</v>
      </c>
      <c r="I73" s="257"/>
      <c r="J73" s="8"/>
      <c r="K73" s="141"/>
    </row>
    <row r="74" spans="2:11">
      <c r="B74" s="7"/>
      <c r="C74" s="250" t="s">
        <v>629</v>
      </c>
      <c r="D74" s="506" t="s">
        <v>530</v>
      </c>
      <c r="E74" s="260">
        <v>8.8</v>
      </c>
      <c r="F74" s="260">
        <v>8</v>
      </c>
      <c r="G74" s="638">
        <v>0.80000000000000071</v>
      </c>
      <c r="H74" s="611">
        <v>75</v>
      </c>
      <c r="I74" s="257"/>
      <c r="J74" s="8"/>
      <c r="K74" s="141"/>
    </row>
    <row r="75" spans="2:11">
      <c r="B75" s="7"/>
      <c r="C75" s="250" t="s">
        <v>410</v>
      </c>
      <c r="D75" s="506" t="s">
        <v>530</v>
      </c>
      <c r="E75" s="260">
        <v>8.8</v>
      </c>
      <c r="F75" s="260">
        <v>7.9</v>
      </c>
      <c r="G75" s="638">
        <v>0.90000000000000036</v>
      </c>
      <c r="H75" s="611">
        <v>73</v>
      </c>
      <c r="I75" s="257"/>
      <c r="J75" s="8"/>
      <c r="K75" s="141"/>
    </row>
    <row r="76" spans="2:11">
      <c r="B76" s="7"/>
      <c r="C76" s="250" t="s">
        <v>406</v>
      </c>
      <c r="D76" s="506" t="s">
        <v>434</v>
      </c>
      <c r="E76" s="260">
        <v>8.7</v>
      </c>
      <c r="F76" s="260">
        <v>7.2</v>
      </c>
      <c r="G76" s="638">
        <v>1.4999999999999991</v>
      </c>
      <c r="H76" s="611">
        <v>59</v>
      </c>
      <c r="I76" s="257"/>
      <c r="J76" s="8"/>
      <c r="K76" s="141"/>
    </row>
    <row r="77" spans="2:11">
      <c r="B77" s="7"/>
      <c r="C77" s="250" t="s">
        <v>505</v>
      </c>
      <c r="D77" s="506" t="s">
        <v>434</v>
      </c>
      <c r="E77" s="260">
        <v>8.7</v>
      </c>
      <c r="F77" s="260">
        <v>7.3</v>
      </c>
      <c r="G77" s="638">
        <v>1.3999999999999995</v>
      </c>
      <c r="H77" s="611">
        <v>61</v>
      </c>
      <c r="I77" s="257"/>
      <c r="J77" s="8"/>
      <c r="K77" s="141"/>
    </row>
    <row r="78" spans="2:11">
      <c r="B78" s="7"/>
      <c r="C78" s="250" t="s">
        <v>1070</v>
      </c>
      <c r="D78" s="506" t="s">
        <v>434</v>
      </c>
      <c r="E78" s="260">
        <v>8.7</v>
      </c>
      <c r="F78" s="260">
        <v>8.5</v>
      </c>
      <c r="G78" s="638">
        <v>0.19999999999999929</v>
      </c>
      <c r="H78" s="611">
        <v>92</v>
      </c>
      <c r="I78" s="257"/>
      <c r="J78" s="8"/>
      <c r="K78" s="141"/>
    </row>
    <row r="79" spans="2:11">
      <c r="B79" s="7"/>
      <c r="C79" s="250" t="s">
        <v>1339</v>
      </c>
      <c r="D79" s="506">
        <v>73</v>
      </c>
      <c r="E79" s="260">
        <v>8.6</v>
      </c>
      <c r="F79" s="260">
        <v>7.4</v>
      </c>
      <c r="G79" s="638">
        <v>1.1999999999999993</v>
      </c>
      <c r="H79" s="611">
        <v>66</v>
      </c>
      <c r="I79" s="257"/>
      <c r="J79" s="8"/>
      <c r="K79" s="141"/>
    </row>
    <row r="80" spans="2:11">
      <c r="B80" s="7"/>
      <c r="C80" s="250" t="s">
        <v>403</v>
      </c>
      <c r="D80" s="506" t="s">
        <v>452</v>
      </c>
      <c r="E80" s="260">
        <v>8.5</v>
      </c>
      <c r="F80" s="260">
        <v>8.1</v>
      </c>
      <c r="G80" s="638">
        <v>0.40000000000000036</v>
      </c>
      <c r="H80" s="611">
        <v>84</v>
      </c>
      <c r="I80" s="257"/>
      <c r="J80" s="8"/>
      <c r="K80" s="141"/>
    </row>
    <row r="81" spans="2:11">
      <c r="B81" s="7"/>
      <c r="C81" s="250" t="s">
        <v>391</v>
      </c>
      <c r="D81" s="506" t="s">
        <v>452</v>
      </c>
      <c r="E81" s="260">
        <v>8.5</v>
      </c>
      <c r="F81" s="260">
        <v>8.1</v>
      </c>
      <c r="G81" s="638">
        <v>0.40000000000000036</v>
      </c>
      <c r="H81" s="611">
        <v>84</v>
      </c>
      <c r="I81" s="257"/>
      <c r="J81" s="8"/>
      <c r="K81" s="141"/>
    </row>
    <row r="82" spans="2:11">
      <c r="B82" s="7"/>
      <c r="C82" s="250" t="s">
        <v>174</v>
      </c>
      <c r="D82" s="506" t="s">
        <v>452</v>
      </c>
      <c r="E82" s="260">
        <v>8.5</v>
      </c>
      <c r="F82" s="260">
        <v>6.3</v>
      </c>
      <c r="G82" s="638">
        <v>2.2</v>
      </c>
      <c r="H82" s="611">
        <v>41</v>
      </c>
      <c r="I82" s="257"/>
      <c r="J82" s="8"/>
      <c r="K82" s="141"/>
    </row>
    <row r="83" spans="2:11">
      <c r="B83" s="7"/>
      <c r="C83" s="250" t="s">
        <v>368</v>
      </c>
      <c r="D83" s="506" t="s">
        <v>1225</v>
      </c>
      <c r="E83" s="260">
        <v>8.3</v>
      </c>
      <c r="F83" s="260">
        <v>6.6</v>
      </c>
      <c r="G83" s="638">
        <v>1.7000000000000011</v>
      </c>
      <c r="H83" s="611">
        <v>52</v>
      </c>
      <c r="I83" s="257"/>
      <c r="J83" s="8"/>
      <c r="K83" s="141"/>
    </row>
    <row r="84" spans="2:11">
      <c r="B84" s="7"/>
      <c r="C84" s="250" t="s">
        <v>773</v>
      </c>
      <c r="D84" s="506" t="s">
        <v>1225</v>
      </c>
      <c r="E84" s="260">
        <v>8.3</v>
      </c>
      <c r="F84" s="260">
        <v>7.3</v>
      </c>
      <c r="G84" s="638">
        <v>1.0000000000000009</v>
      </c>
      <c r="H84" s="611">
        <v>70</v>
      </c>
      <c r="I84" s="257"/>
      <c r="J84" s="8"/>
      <c r="K84" s="141"/>
    </row>
    <row r="85" spans="2:11">
      <c r="B85" s="7"/>
      <c r="C85" s="250" t="s">
        <v>374</v>
      </c>
      <c r="D85" s="506" t="s">
        <v>681</v>
      </c>
      <c r="E85" s="260">
        <v>8.2</v>
      </c>
      <c r="F85" s="260">
        <v>7.1</v>
      </c>
      <c r="G85" s="638">
        <v>1.0999999999999996</v>
      </c>
      <c r="H85" s="611">
        <v>67</v>
      </c>
      <c r="I85" s="257"/>
      <c r="J85" s="8"/>
      <c r="K85" s="141"/>
    </row>
    <row r="86" spans="2:11">
      <c r="B86" s="7"/>
      <c r="C86" s="250" t="s">
        <v>396</v>
      </c>
      <c r="D86" s="506" t="s">
        <v>681</v>
      </c>
      <c r="E86" s="260">
        <v>8.2</v>
      </c>
      <c r="F86" s="260">
        <v>8.4</v>
      </c>
      <c r="G86" s="638">
        <v>-0.20000000000000107</v>
      </c>
      <c r="H86" s="611">
        <v>103</v>
      </c>
      <c r="I86" s="257"/>
      <c r="J86" s="8"/>
      <c r="K86" s="141"/>
    </row>
    <row r="87" spans="2:11">
      <c r="B87" s="7"/>
      <c r="C87" s="250" t="s">
        <v>394</v>
      </c>
      <c r="D87" s="506" t="s">
        <v>681</v>
      </c>
      <c r="E87" s="260">
        <v>8.2</v>
      </c>
      <c r="F87" s="260">
        <v>7.4</v>
      </c>
      <c r="G87" s="638">
        <v>0.79999999999999893</v>
      </c>
      <c r="H87" s="611">
        <v>76</v>
      </c>
      <c r="I87" s="257"/>
      <c r="J87" s="8"/>
      <c r="K87" s="141"/>
    </row>
    <row r="88" spans="2:11">
      <c r="B88" s="7"/>
      <c r="C88" s="250" t="s">
        <v>57</v>
      </c>
      <c r="D88" s="506" t="s">
        <v>681</v>
      </c>
      <c r="E88" s="260">
        <v>8.2</v>
      </c>
      <c r="F88" s="260">
        <v>6.6</v>
      </c>
      <c r="G88" s="638">
        <v>1.5999999999999996</v>
      </c>
      <c r="H88" s="611">
        <v>55</v>
      </c>
      <c r="I88" s="257"/>
      <c r="J88" s="8"/>
      <c r="K88" s="141"/>
    </row>
    <row r="89" spans="2:11">
      <c r="B89" s="7"/>
      <c r="C89" s="250" t="s">
        <v>326</v>
      </c>
      <c r="D89" s="506" t="s">
        <v>440</v>
      </c>
      <c r="E89" s="260">
        <v>8.1</v>
      </c>
      <c r="F89" s="260">
        <v>6.1</v>
      </c>
      <c r="G89" s="638">
        <v>2</v>
      </c>
      <c r="H89" s="611">
        <v>45</v>
      </c>
      <c r="I89" s="257"/>
      <c r="J89" s="8"/>
      <c r="K89" s="141"/>
    </row>
    <row r="90" spans="2:11">
      <c r="B90" s="7"/>
      <c r="C90" s="250" t="s">
        <v>346</v>
      </c>
      <c r="D90" s="506" t="s">
        <v>440</v>
      </c>
      <c r="E90" s="260">
        <v>8.1</v>
      </c>
      <c r="F90" s="260">
        <v>7.2</v>
      </c>
      <c r="G90" s="638">
        <v>0.89999999999999947</v>
      </c>
      <c r="H90" s="611">
        <v>74</v>
      </c>
      <c r="I90" s="257"/>
      <c r="J90" s="8"/>
      <c r="K90" s="141"/>
    </row>
    <row r="91" spans="2:11">
      <c r="B91" s="7"/>
      <c r="C91" s="245" t="s">
        <v>668</v>
      </c>
      <c r="D91" s="506" t="s">
        <v>440</v>
      </c>
      <c r="E91" s="145">
        <v>8.1</v>
      </c>
      <c r="F91" s="145">
        <v>7</v>
      </c>
      <c r="G91" s="638">
        <v>1.0999999999999996</v>
      </c>
      <c r="H91" s="611">
        <v>67</v>
      </c>
      <c r="I91" s="257"/>
      <c r="J91" s="8"/>
      <c r="K91" s="141"/>
    </row>
    <row r="92" spans="2:11">
      <c r="B92" s="7"/>
      <c r="C92" s="250" t="s">
        <v>360</v>
      </c>
      <c r="D92" s="506" t="s">
        <v>440</v>
      </c>
      <c r="E92" s="260">
        <v>8.1</v>
      </c>
      <c r="F92" s="260">
        <v>8.4</v>
      </c>
      <c r="G92" s="638">
        <v>-0.30000000000000071</v>
      </c>
      <c r="H92" s="611">
        <v>108</v>
      </c>
      <c r="I92" s="257"/>
      <c r="J92" s="8"/>
      <c r="K92" s="141"/>
    </row>
    <row r="93" spans="2:11">
      <c r="B93" s="7"/>
      <c r="C93" s="250" t="s">
        <v>274</v>
      </c>
      <c r="D93" s="506" t="s">
        <v>549</v>
      </c>
      <c r="E93" s="260">
        <v>8</v>
      </c>
      <c r="F93" s="260">
        <v>6.4</v>
      </c>
      <c r="G93" s="638">
        <v>1.5999999999999996</v>
      </c>
      <c r="H93" s="611">
        <v>55</v>
      </c>
      <c r="I93" s="257"/>
      <c r="J93" s="8"/>
      <c r="K93" s="141"/>
    </row>
    <row r="94" spans="2:11">
      <c r="B94" s="7"/>
      <c r="C94" s="250" t="s">
        <v>1162</v>
      </c>
      <c r="D94" s="506" t="s">
        <v>549</v>
      </c>
      <c r="E94" s="260">
        <v>8</v>
      </c>
      <c r="F94" s="260">
        <v>10.8</v>
      </c>
      <c r="G94" s="638">
        <v>-2.8000000000000007</v>
      </c>
      <c r="H94" s="611">
        <v>172</v>
      </c>
      <c r="I94" s="257"/>
      <c r="J94" s="8"/>
      <c r="K94" s="141"/>
    </row>
    <row r="95" spans="2:11">
      <c r="B95" s="7"/>
      <c r="C95" s="250" t="s">
        <v>429</v>
      </c>
      <c r="D95" s="506" t="s">
        <v>549</v>
      </c>
      <c r="E95" s="260">
        <v>8</v>
      </c>
      <c r="F95" s="260">
        <v>7</v>
      </c>
      <c r="G95" s="638">
        <v>1</v>
      </c>
      <c r="H95" s="611">
        <v>71</v>
      </c>
      <c r="I95" s="257"/>
      <c r="J95" s="8"/>
      <c r="K95" s="141"/>
    </row>
    <row r="96" spans="2:11">
      <c r="B96" s="7"/>
      <c r="C96" s="250" t="s">
        <v>334</v>
      </c>
      <c r="D96" s="506" t="s">
        <v>1242</v>
      </c>
      <c r="E96" s="260">
        <v>7.9</v>
      </c>
      <c r="F96" s="260">
        <v>7.8</v>
      </c>
      <c r="G96" s="638">
        <v>0.10000000000000053</v>
      </c>
      <c r="H96" s="611">
        <v>93</v>
      </c>
      <c r="I96" s="257"/>
      <c r="J96" s="8"/>
      <c r="K96" s="141"/>
    </row>
    <row r="97" spans="2:11">
      <c r="B97" s="7"/>
      <c r="C97" s="250" t="s">
        <v>1163</v>
      </c>
      <c r="D97" s="506" t="s">
        <v>1242</v>
      </c>
      <c r="E97" s="260">
        <v>7.9</v>
      </c>
      <c r="F97" s="260">
        <v>9.5</v>
      </c>
      <c r="G97" s="638">
        <v>-1.5999999999999996</v>
      </c>
      <c r="H97" s="611">
        <v>138</v>
      </c>
      <c r="I97" s="257"/>
      <c r="J97" s="8"/>
      <c r="K97" s="141"/>
    </row>
    <row r="98" spans="2:11">
      <c r="B98" s="7"/>
      <c r="C98" s="250" t="s">
        <v>331</v>
      </c>
      <c r="D98" s="506">
        <v>92</v>
      </c>
      <c r="E98" s="260">
        <v>7.8</v>
      </c>
      <c r="F98" s="260">
        <v>6.8</v>
      </c>
      <c r="G98" s="638">
        <v>1</v>
      </c>
      <c r="H98" s="611">
        <v>71</v>
      </c>
      <c r="I98" s="257"/>
      <c r="J98" s="8"/>
      <c r="K98" s="141"/>
    </row>
    <row r="99" spans="2:11">
      <c r="B99" s="7"/>
      <c r="C99" s="250" t="s">
        <v>348</v>
      </c>
      <c r="D99" s="506">
        <v>93</v>
      </c>
      <c r="E99" s="260">
        <v>7.7</v>
      </c>
      <c r="F99" s="260">
        <v>7.9</v>
      </c>
      <c r="G99" s="638">
        <v>-0.20000000000000018</v>
      </c>
      <c r="H99" s="611">
        <v>100</v>
      </c>
      <c r="I99" s="257"/>
      <c r="J99" s="8"/>
      <c r="K99" s="141"/>
    </row>
    <row r="100" spans="2:11">
      <c r="B100" s="7"/>
      <c r="C100" s="767" t="s">
        <v>546</v>
      </c>
      <c r="D100" s="761">
        <v>94</v>
      </c>
      <c r="E100" s="761">
        <v>7.5</v>
      </c>
      <c r="F100" s="761">
        <v>7</v>
      </c>
      <c r="G100" s="761">
        <v>0.5</v>
      </c>
      <c r="H100" s="768">
        <v>81</v>
      </c>
      <c r="I100" s="765">
        <v>1</v>
      </c>
      <c r="J100" s="8"/>
      <c r="K100" s="141"/>
    </row>
    <row r="101" spans="2:11">
      <c r="B101" s="7"/>
      <c r="C101" s="250" t="s">
        <v>344</v>
      </c>
      <c r="D101" s="506" t="s">
        <v>1323</v>
      </c>
      <c r="E101" s="260">
        <v>7.3</v>
      </c>
      <c r="F101" s="260">
        <v>6.2</v>
      </c>
      <c r="G101" s="638">
        <v>1.0999999999999996</v>
      </c>
      <c r="H101" s="611">
        <v>67</v>
      </c>
      <c r="I101" s="257"/>
      <c r="J101" s="8"/>
      <c r="K101" s="141"/>
    </row>
    <row r="102" spans="2:11">
      <c r="B102" s="7"/>
      <c r="C102" s="250" t="s">
        <v>658</v>
      </c>
      <c r="D102" s="506" t="s">
        <v>1323</v>
      </c>
      <c r="E102" s="260">
        <v>7.3</v>
      </c>
      <c r="F102" s="260">
        <v>7</v>
      </c>
      <c r="G102" s="638">
        <v>0.29999999999999982</v>
      </c>
      <c r="H102" s="611">
        <v>87</v>
      </c>
      <c r="I102" s="257"/>
      <c r="J102" s="8"/>
      <c r="K102" s="141"/>
    </row>
    <row r="103" spans="2:11">
      <c r="B103" s="7"/>
      <c r="C103" s="250" t="s">
        <v>338</v>
      </c>
      <c r="D103" s="506" t="s">
        <v>1323</v>
      </c>
      <c r="E103" s="260">
        <v>7.3</v>
      </c>
      <c r="F103" s="260">
        <v>7.1</v>
      </c>
      <c r="G103" s="638">
        <v>0.20000000000000018</v>
      </c>
      <c r="H103" s="611">
        <v>91</v>
      </c>
      <c r="I103" s="257"/>
      <c r="J103" s="8"/>
      <c r="K103" s="141"/>
    </row>
    <row r="104" spans="2:11">
      <c r="B104" s="7"/>
      <c r="C104" s="250" t="s">
        <v>376</v>
      </c>
      <c r="D104" s="506" t="s">
        <v>463</v>
      </c>
      <c r="E104" s="260">
        <v>7.2</v>
      </c>
      <c r="F104" s="260">
        <v>6.9</v>
      </c>
      <c r="G104" s="638">
        <v>0.29999999999999982</v>
      </c>
      <c r="H104" s="611">
        <v>87</v>
      </c>
      <c r="I104" s="257"/>
      <c r="J104" s="8"/>
      <c r="K104" s="141"/>
    </row>
    <row r="105" spans="2:11">
      <c r="B105" s="7"/>
      <c r="C105" s="250" t="s">
        <v>355</v>
      </c>
      <c r="D105" s="506" t="s">
        <v>463</v>
      </c>
      <c r="E105" s="260">
        <v>7.2</v>
      </c>
      <c r="F105" s="260">
        <v>8.3</v>
      </c>
      <c r="G105" s="638">
        <v>-1.1000000000000005</v>
      </c>
      <c r="H105" s="611">
        <v>130</v>
      </c>
      <c r="I105" s="257"/>
      <c r="J105" s="8"/>
      <c r="K105" s="141"/>
    </row>
    <row r="106" spans="2:11">
      <c r="B106" s="7"/>
      <c r="C106" s="250" t="s">
        <v>367</v>
      </c>
      <c r="D106" s="506" t="s">
        <v>463</v>
      </c>
      <c r="E106" s="260">
        <v>7.2</v>
      </c>
      <c r="F106" s="260">
        <v>7.8</v>
      </c>
      <c r="G106" s="638">
        <v>-0.59999999999999964</v>
      </c>
      <c r="H106" s="611">
        <v>115</v>
      </c>
      <c r="I106" s="257"/>
      <c r="J106" s="8"/>
      <c r="K106" s="141"/>
    </row>
    <row r="107" spans="2:11">
      <c r="B107" s="7"/>
      <c r="C107" s="250" t="s">
        <v>427</v>
      </c>
      <c r="D107" s="506">
        <v>101</v>
      </c>
      <c r="E107" s="260">
        <v>7.1</v>
      </c>
      <c r="F107" s="260">
        <v>7.9</v>
      </c>
      <c r="G107" s="638">
        <v>-0.80000000000000071</v>
      </c>
      <c r="H107" s="611">
        <v>121</v>
      </c>
      <c r="I107" s="257"/>
      <c r="J107" s="8"/>
      <c r="K107" s="141"/>
    </row>
    <row r="108" spans="2:11">
      <c r="B108" s="7"/>
      <c r="C108" s="250" t="s">
        <v>397</v>
      </c>
      <c r="D108" s="506">
        <v>102</v>
      </c>
      <c r="E108" s="260">
        <v>7</v>
      </c>
      <c r="F108" s="260">
        <v>5.6</v>
      </c>
      <c r="G108" s="638">
        <v>1.4000000000000004</v>
      </c>
      <c r="H108" s="611">
        <v>60</v>
      </c>
      <c r="I108" s="257"/>
      <c r="J108" s="8"/>
      <c r="K108" s="141"/>
    </row>
    <row r="109" spans="2:11">
      <c r="B109" s="7"/>
      <c r="C109" s="250" t="s">
        <v>1140</v>
      </c>
      <c r="D109" s="506" t="s">
        <v>443</v>
      </c>
      <c r="E109" s="260">
        <v>6.9</v>
      </c>
      <c r="F109" s="260">
        <v>9.1</v>
      </c>
      <c r="G109" s="638">
        <v>-2.1999999999999993</v>
      </c>
      <c r="H109" s="611">
        <v>154</v>
      </c>
      <c r="I109" s="257"/>
      <c r="J109" s="8"/>
      <c r="K109" s="141"/>
    </row>
    <row r="110" spans="2:11">
      <c r="B110" s="7"/>
      <c r="C110" s="250" t="s">
        <v>240</v>
      </c>
      <c r="D110" s="506" t="s">
        <v>443</v>
      </c>
      <c r="E110" s="260">
        <v>6.9</v>
      </c>
      <c r="F110" s="260">
        <v>6.8</v>
      </c>
      <c r="G110" s="638">
        <v>0.10000000000000053</v>
      </c>
      <c r="H110" s="611">
        <v>93</v>
      </c>
      <c r="I110" s="360">
        <v>2</v>
      </c>
      <c r="J110" s="8"/>
      <c r="K110" s="141"/>
    </row>
    <row r="111" spans="2:11">
      <c r="B111" s="7"/>
      <c r="C111" s="250" t="s">
        <v>382</v>
      </c>
      <c r="D111" s="506" t="s">
        <v>1359</v>
      </c>
      <c r="E111" s="260">
        <v>6.8</v>
      </c>
      <c r="F111" s="260">
        <v>8.2</v>
      </c>
      <c r="G111" s="638">
        <v>-1.3999999999999995</v>
      </c>
      <c r="H111" s="611">
        <v>135</v>
      </c>
      <c r="I111" s="257"/>
      <c r="J111" s="8"/>
      <c r="K111" s="141"/>
    </row>
    <row r="112" spans="2:11">
      <c r="B112" s="7"/>
      <c r="C112" s="250" t="s">
        <v>333</v>
      </c>
      <c r="D112" s="506" t="s">
        <v>1359</v>
      </c>
      <c r="E112" s="260">
        <v>6.8</v>
      </c>
      <c r="F112" s="260">
        <v>6.5</v>
      </c>
      <c r="G112" s="638">
        <v>0.29999999999999982</v>
      </c>
      <c r="H112" s="611">
        <v>87</v>
      </c>
      <c r="I112" s="257"/>
      <c r="J112" s="8"/>
      <c r="K112" s="141"/>
    </row>
    <row r="113" spans="2:11">
      <c r="B113" s="7"/>
      <c r="C113" s="250" t="s">
        <v>353</v>
      </c>
      <c r="D113" s="506" t="s">
        <v>464</v>
      </c>
      <c r="E113" s="260">
        <v>6.7</v>
      </c>
      <c r="F113" s="260">
        <v>7.8</v>
      </c>
      <c r="G113" s="638">
        <v>-1.0999999999999996</v>
      </c>
      <c r="H113" s="611">
        <v>129</v>
      </c>
      <c r="I113" s="766"/>
      <c r="J113" s="8"/>
      <c r="K113" s="141"/>
    </row>
    <row r="114" spans="2:11">
      <c r="B114" s="7"/>
      <c r="C114" s="250" t="s">
        <v>327</v>
      </c>
      <c r="D114" s="506" t="s">
        <v>464</v>
      </c>
      <c r="E114" s="260">
        <v>6.7</v>
      </c>
      <c r="F114" s="260">
        <v>7</v>
      </c>
      <c r="G114" s="638">
        <v>-0.29999999999999982</v>
      </c>
      <c r="H114" s="611">
        <v>105</v>
      </c>
      <c r="I114" s="257"/>
      <c r="J114" s="8"/>
      <c r="K114" s="141"/>
    </row>
    <row r="115" spans="2:11">
      <c r="B115" s="7"/>
      <c r="C115" s="250" t="s">
        <v>216</v>
      </c>
      <c r="D115" s="506" t="s">
        <v>464</v>
      </c>
      <c r="E115" s="260">
        <v>6.7</v>
      </c>
      <c r="F115" s="260">
        <v>6.4</v>
      </c>
      <c r="G115" s="638">
        <v>0.29999999999999982</v>
      </c>
      <c r="H115" s="611">
        <v>87</v>
      </c>
      <c r="I115" s="257"/>
      <c r="J115" s="8"/>
      <c r="K115" s="141"/>
    </row>
    <row r="116" spans="2:11">
      <c r="B116" s="7"/>
      <c r="C116" s="250" t="s">
        <v>220</v>
      </c>
      <c r="D116" s="506">
        <v>110</v>
      </c>
      <c r="E116" s="260">
        <v>6.6</v>
      </c>
      <c r="F116" s="260">
        <v>6.1</v>
      </c>
      <c r="G116" s="638">
        <v>0.5</v>
      </c>
      <c r="H116" s="611">
        <v>81</v>
      </c>
      <c r="I116" s="257"/>
      <c r="J116" s="8"/>
      <c r="K116" s="141"/>
    </row>
    <row r="117" spans="2:11">
      <c r="B117" s="7"/>
      <c r="C117" s="250" t="s">
        <v>1152</v>
      </c>
      <c r="D117" s="506" t="s">
        <v>520</v>
      </c>
      <c r="E117" s="260">
        <v>6.5</v>
      </c>
      <c r="F117" s="260">
        <v>9.8</v>
      </c>
      <c r="G117" s="638">
        <v>-3.3000000000000007</v>
      </c>
      <c r="H117" s="611">
        <v>178</v>
      </c>
      <c r="I117" s="257"/>
      <c r="J117" s="8"/>
      <c r="K117" s="141"/>
    </row>
    <row r="118" spans="2:11">
      <c r="B118" s="7"/>
      <c r="C118" s="250" t="s">
        <v>215</v>
      </c>
      <c r="D118" s="506" t="s">
        <v>520</v>
      </c>
      <c r="E118" s="260">
        <v>6.5</v>
      </c>
      <c r="F118" s="260">
        <v>6.5</v>
      </c>
      <c r="G118" s="638">
        <v>0</v>
      </c>
      <c r="H118" s="611">
        <v>95</v>
      </c>
      <c r="I118" s="257"/>
      <c r="J118" s="8"/>
      <c r="K118" s="141"/>
    </row>
    <row r="119" spans="2:11">
      <c r="B119" s="7"/>
      <c r="C119" s="250" t="s">
        <v>339</v>
      </c>
      <c r="D119" s="506" t="s">
        <v>465</v>
      </c>
      <c r="E119" s="260">
        <v>6.3</v>
      </c>
      <c r="F119" s="260">
        <v>7.3</v>
      </c>
      <c r="G119" s="638">
        <v>-1</v>
      </c>
      <c r="H119" s="611">
        <v>125</v>
      </c>
      <c r="I119" s="257"/>
      <c r="J119" s="8"/>
      <c r="K119" s="141"/>
    </row>
    <row r="120" spans="2:11">
      <c r="B120" s="7"/>
      <c r="C120" s="250" t="s">
        <v>322</v>
      </c>
      <c r="D120" s="506" t="s">
        <v>465</v>
      </c>
      <c r="E120" s="260">
        <v>6.3</v>
      </c>
      <c r="F120" s="260">
        <v>6.6</v>
      </c>
      <c r="G120" s="638">
        <v>-0.29999999999999982</v>
      </c>
      <c r="H120" s="611">
        <v>105</v>
      </c>
      <c r="I120" s="257"/>
      <c r="J120" s="8"/>
      <c r="K120" s="141"/>
    </row>
    <row r="121" spans="2:11">
      <c r="B121" s="7"/>
      <c r="C121" s="250" t="s">
        <v>366</v>
      </c>
      <c r="D121" s="506" t="s">
        <v>465</v>
      </c>
      <c r="E121" s="260">
        <v>6.3</v>
      </c>
      <c r="F121" s="260">
        <v>7.6</v>
      </c>
      <c r="G121" s="638">
        <v>-1.2999999999999998</v>
      </c>
      <c r="H121" s="611">
        <v>134</v>
      </c>
      <c r="I121" s="257">
        <v>3</v>
      </c>
      <c r="J121" s="8"/>
      <c r="K121" s="141"/>
    </row>
    <row r="122" spans="2:11">
      <c r="B122" s="7"/>
      <c r="C122" s="250" t="s">
        <v>486</v>
      </c>
      <c r="D122" s="506" t="s">
        <v>465</v>
      </c>
      <c r="E122" s="260">
        <v>6.3</v>
      </c>
      <c r="F122" s="260">
        <v>7.3</v>
      </c>
      <c r="G122" s="638">
        <v>-1</v>
      </c>
      <c r="H122" s="611">
        <v>125</v>
      </c>
      <c r="I122" s="682"/>
      <c r="J122" s="8"/>
      <c r="K122" s="141"/>
    </row>
    <row r="123" spans="2:11">
      <c r="B123" s="7"/>
      <c r="C123" s="250" t="s">
        <v>341</v>
      </c>
      <c r="D123" s="506" t="s">
        <v>467</v>
      </c>
      <c r="E123" s="260">
        <v>6.2</v>
      </c>
      <c r="F123" s="260">
        <v>5.5</v>
      </c>
      <c r="G123" s="638">
        <v>0.70000000000000018</v>
      </c>
      <c r="H123" s="611">
        <v>78</v>
      </c>
      <c r="I123" s="257"/>
      <c r="J123" s="8"/>
      <c r="K123" s="141"/>
    </row>
    <row r="124" spans="2:11">
      <c r="B124" s="7"/>
      <c r="C124" s="250" t="s">
        <v>241</v>
      </c>
      <c r="D124" s="506" t="s">
        <v>467</v>
      </c>
      <c r="E124" s="260">
        <v>6.2</v>
      </c>
      <c r="F124" s="260">
        <v>6.3</v>
      </c>
      <c r="G124" s="638">
        <v>-0.099999999999999645</v>
      </c>
      <c r="H124" s="611">
        <v>98</v>
      </c>
      <c r="I124" s="682">
        <v>4</v>
      </c>
      <c r="J124" s="8"/>
      <c r="K124" s="141"/>
    </row>
    <row r="125" spans="2:11">
      <c r="B125" s="7"/>
      <c r="C125" s="250" t="s">
        <v>1340</v>
      </c>
      <c r="D125" s="506" t="s">
        <v>467</v>
      </c>
      <c r="E125" s="260">
        <v>6.2</v>
      </c>
      <c r="F125" s="260">
        <v>6.2</v>
      </c>
      <c r="G125" s="638">
        <v>0</v>
      </c>
      <c r="H125" s="611">
        <v>95</v>
      </c>
      <c r="I125" s="257"/>
      <c r="J125" s="8"/>
      <c r="K125" s="141"/>
    </row>
    <row r="126" spans="2:11">
      <c r="B126" s="7"/>
      <c r="C126" s="250" t="s">
        <v>950</v>
      </c>
      <c r="D126" s="506" t="s">
        <v>467</v>
      </c>
      <c r="E126" s="260">
        <v>6.2</v>
      </c>
      <c r="F126" s="260">
        <v>7.4</v>
      </c>
      <c r="G126" s="638">
        <v>-1.2000000000000002</v>
      </c>
      <c r="H126" s="611">
        <v>132</v>
      </c>
      <c r="I126" s="257"/>
      <c r="J126" s="8"/>
      <c r="K126" s="141"/>
    </row>
    <row r="127" spans="2:11">
      <c r="B127" s="7"/>
      <c r="C127" s="250" t="s">
        <v>219</v>
      </c>
      <c r="D127" s="506" t="s">
        <v>467</v>
      </c>
      <c r="E127" s="260">
        <v>6.2</v>
      </c>
      <c r="F127" s="260">
        <v>6.4</v>
      </c>
      <c r="G127" s="638">
        <v>-0.20000000000000018</v>
      </c>
      <c r="H127" s="611">
        <v>100</v>
      </c>
      <c r="I127" s="682"/>
      <c r="J127" s="8"/>
      <c r="K127" s="141"/>
    </row>
    <row r="128" spans="2:11">
      <c r="B128" s="7"/>
      <c r="C128" s="250" t="s">
        <v>1341</v>
      </c>
      <c r="D128" s="506" t="s">
        <v>446</v>
      </c>
      <c r="E128" s="260">
        <v>6.1</v>
      </c>
      <c r="F128" s="260">
        <v>6.6</v>
      </c>
      <c r="G128" s="638">
        <v>-0.5</v>
      </c>
      <c r="H128" s="611">
        <v>112</v>
      </c>
      <c r="I128" s="682"/>
      <c r="J128" s="8"/>
      <c r="K128" s="141"/>
    </row>
    <row r="129" spans="2:11">
      <c r="B129" s="7"/>
      <c r="C129" s="250" t="s">
        <v>418</v>
      </c>
      <c r="D129" s="506" t="s">
        <v>446</v>
      </c>
      <c r="E129" s="260">
        <v>6.1</v>
      </c>
      <c r="F129" s="260">
        <v>9.2</v>
      </c>
      <c r="G129" s="638">
        <v>-3.0999999999999996</v>
      </c>
      <c r="H129" s="611">
        <v>176</v>
      </c>
      <c r="I129" s="360"/>
      <c r="J129" s="8"/>
      <c r="K129" s="141"/>
    </row>
    <row r="130" spans="2:11">
      <c r="B130" s="7"/>
      <c r="C130" s="250" t="s">
        <v>1342</v>
      </c>
      <c r="D130" s="506" t="s">
        <v>521</v>
      </c>
      <c r="E130" s="260">
        <v>6</v>
      </c>
      <c r="F130" s="260">
        <v>6.9</v>
      </c>
      <c r="G130" s="638">
        <v>-0.90000000000000036</v>
      </c>
      <c r="H130" s="611">
        <v>123</v>
      </c>
      <c r="I130" s="257"/>
      <c r="J130" s="8"/>
      <c r="K130" s="141"/>
    </row>
    <row r="131" spans="2:11">
      <c r="B131" s="7"/>
      <c r="C131" s="250" t="s">
        <v>343</v>
      </c>
      <c r="D131" s="506" t="s">
        <v>521</v>
      </c>
      <c r="E131" s="260">
        <v>6</v>
      </c>
      <c r="F131" s="260">
        <v>6.9</v>
      </c>
      <c r="G131" s="638">
        <v>-0.90000000000000036</v>
      </c>
      <c r="H131" s="611">
        <v>123</v>
      </c>
      <c r="I131" s="257"/>
      <c r="J131" s="8"/>
      <c r="K131" s="141"/>
    </row>
    <row r="132" spans="2:11">
      <c r="B132" s="7"/>
      <c r="C132" s="250" t="s">
        <v>654</v>
      </c>
      <c r="D132" s="506" t="s">
        <v>528</v>
      </c>
      <c r="E132" s="260">
        <v>5.9</v>
      </c>
      <c r="F132" s="260">
        <v>6.6</v>
      </c>
      <c r="G132" s="638">
        <v>-0.69999999999999929</v>
      </c>
      <c r="H132" s="611">
        <v>119</v>
      </c>
      <c r="I132" s="257"/>
      <c r="J132" s="8"/>
      <c r="K132" s="141"/>
    </row>
    <row r="133" spans="2:11">
      <c r="B133" s="7"/>
      <c r="C133" s="250" t="s">
        <v>1343</v>
      </c>
      <c r="D133" s="506" t="s">
        <v>528</v>
      </c>
      <c r="E133" s="260">
        <v>5.9</v>
      </c>
      <c r="F133" s="260">
        <v>8.1</v>
      </c>
      <c r="G133" s="638">
        <v>-2.1999999999999993</v>
      </c>
      <c r="H133" s="611">
        <v>154</v>
      </c>
      <c r="I133" s="257"/>
      <c r="J133" s="8"/>
      <c r="K133" s="141"/>
    </row>
    <row r="134" spans="2:11">
      <c r="B134" s="7"/>
      <c r="C134" s="250" t="s">
        <v>1344</v>
      </c>
      <c r="D134" s="506" t="s">
        <v>468</v>
      </c>
      <c r="E134" s="260">
        <v>5.8</v>
      </c>
      <c r="F134" s="260">
        <v>7.5</v>
      </c>
      <c r="G134" s="638">
        <v>-1.7000000000000002</v>
      </c>
      <c r="H134" s="611">
        <v>141</v>
      </c>
      <c r="I134" s="257"/>
      <c r="J134" s="8"/>
      <c r="K134" s="141"/>
    </row>
    <row r="135" spans="2:11">
      <c r="B135" s="7"/>
      <c r="C135" s="250" t="s">
        <v>211</v>
      </c>
      <c r="D135" s="506" t="s">
        <v>468</v>
      </c>
      <c r="E135" s="260">
        <v>5.8</v>
      </c>
      <c r="F135" s="260">
        <v>6.2</v>
      </c>
      <c r="G135" s="638">
        <v>-0.40000000000000036</v>
      </c>
      <c r="H135" s="611">
        <v>110</v>
      </c>
      <c r="I135" s="257"/>
      <c r="J135" s="8"/>
      <c r="K135" s="141"/>
    </row>
    <row r="136" spans="2:11">
      <c r="B136" s="7"/>
      <c r="C136" s="250" t="s">
        <v>212</v>
      </c>
      <c r="D136" s="506" t="s">
        <v>468</v>
      </c>
      <c r="E136" s="260">
        <v>5.8</v>
      </c>
      <c r="F136" s="260">
        <v>6.2</v>
      </c>
      <c r="G136" s="638">
        <v>-0.40000000000000036</v>
      </c>
      <c r="H136" s="611">
        <v>110</v>
      </c>
      <c r="I136" s="682"/>
      <c r="J136" s="8"/>
      <c r="K136" s="141"/>
    </row>
    <row r="137" spans="2:11">
      <c r="B137" s="7"/>
      <c r="C137" s="250" t="s">
        <v>180</v>
      </c>
      <c r="D137" s="506" t="s">
        <v>468</v>
      </c>
      <c r="E137" s="260">
        <v>5.8</v>
      </c>
      <c r="F137" s="260">
        <v>6.1</v>
      </c>
      <c r="G137" s="638">
        <v>-0.29999999999999982</v>
      </c>
      <c r="H137" s="611">
        <v>105</v>
      </c>
      <c r="I137" s="257"/>
      <c r="J137" s="8"/>
      <c r="K137" s="141"/>
    </row>
    <row r="138" spans="2:11">
      <c r="B138" s="7"/>
      <c r="C138" s="250" t="s">
        <v>386</v>
      </c>
      <c r="D138" s="506" t="s">
        <v>468</v>
      </c>
      <c r="E138" s="260">
        <v>5.8</v>
      </c>
      <c r="F138" s="260">
        <v>7.7</v>
      </c>
      <c r="G138" s="638">
        <v>-1.9000000000000004</v>
      </c>
      <c r="H138" s="611">
        <v>147</v>
      </c>
      <c r="I138" s="257"/>
      <c r="J138" s="8"/>
      <c r="K138" s="141"/>
    </row>
    <row r="139" spans="2:11">
      <c r="B139" s="7"/>
      <c r="C139" s="250" t="s">
        <v>632</v>
      </c>
      <c r="D139" s="506" t="s">
        <v>468</v>
      </c>
      <c r="E139" s="260">
        <v>5.8</v>
      </c>
      <c r="F139" s="260">
        <v>6.3</v>
      </c>
      <c r="G139" s="638">
        <v>-0.5</v>
      </c>
      <c r="H139" s="611">
        <v>112</v>
      </c>
      <c r="I139" s="257">
        <v>5</v>
      </c>
      <c r="J139" s="8"/>
      <c r="K139" s="141"/>
    </row>
    <row r="140" spans="2:11">
      <c r="B140" s="7"/>
      <c r="C140" s="250" t="s">
        <v>422</v>
      </c>
      <c r="D140" s="506" t="s">
        <v>468</v>
      </c>
      <c r="E140" s="260">
        <v>5.8</v>
      </c>
      <c r="F140" s="260">
        <v>9.2</v>
      </c>
      <c r="G140" s="638">
        <v>-3.3999999999999995</v>
      </c>
      <c r="H140" s="611">
        <v>180</v>
      </c>
      <c r="I140" s="257"/>
      <c r="J140" s="8"/>
      <c r="K140" s="141"/>
    </row>
    <row r="141" spans="2:11">
      <c r="B141" s="7"/>
      <c r="C141" s="250" t="s">
        <v>1159</v>
      </c>
      <c r="D141" s="506" t="s">
        <v>1272</v>
      </c>
      <c r="E141" s="260">
        <v>5.7</v>
      </c>
      <c r="F141" s="260">
        <v>11.3</v>
      </c>
      <c r="G141" s="638">
        <v>-5.6000000000000005</v>
      </c>
      <c r="H141" s="611">
        <v>197</v>
      </c>
      <c r="I141" s="257"/>
      <c r="J141" s="8"/>
      <c r="K141" s="141"/>
    </row>
    <row r="142" spans="2:11">
      <c r="B142" s="7"/>
      <c r="C142" s="250" t="s">
        <v>1345</v>
      </c>
      <c r="D142" s="506" t="s">
        <v>1272</v>
      </c>
      <c r="E142" s="260">
        <v>5.7</v>
      </c>
      <c r="F142" s="260">
        <v>6.3</v>
      </c>
      <c r="G142" s="638">
        <v>-0.59999999999999964</v>
      </c>
      <c r="H142" s="611">
        <v>115</v>
      </c>
      <c r="I142" s="257"/>
      <c r="J142" s="8"/>
      <c r="K142" s="141"/>
    </row>
    <row r="143" spans="2:11">
      <c r="B143" s="7"/>
      <c r="C143" s="250" t="s">
        <v>342</v>
      </c>
      <c r="D143" s="506" t="s">
        <v>1272</v>
      </c>
      <c r="E143" s="260">
        <v>5.7</v>
      </c>
      <c r="F143" s="260">
        <v>8.1</v>
      </c>
      <c r="G143" s="638">
        <v>-2.3999999999999995</v>
      </c>
      <c r="H143" s="611">
        <v>159</v>
      </c>
      <c r="I143" s="257"/>
      <c r="J143" s="8"/>
      <c r="K143" s="141"/>
    </row>
    <row r="144" spans="2:11">
      <c r="B144" s="7"/>
      <c r="C144" s="250" t="s">
        <v>370</v>
      </c>
      <c r="D144" s="506" t="s">
        <v>1272</v>
      </c>
      <c r="E144" s="260">
        <v>5.7</v>
      </c>
      <c r="F144" s="260">
        <v>6.7</v>
      </c>
      <c r="G144" s="638">
        <v>-1</v>
      </c>
      <c r="H144" s="611">
        <v>125</v>
      </c>
      <c r="I144" s="257"/>
      <c r="J144" s="8"/>
      <c r="K144" s="141"/>
    </row>
    <row r="145" spans="2:11">
      <c r="B145" s="7"/>
      <c r="C145" s="250" t="s">
        <v>177</v>
      </c>
      <c r="D145" s="506" t="s">
        <v>474</v>
      </c>
      <c r="E145" s="260">
        <v>5.6</v>
      </c>
      <c r="F145" s="260">
        <v>6.6</v>
      </c>
      <c r="G145" s="638">
        <v>-1</v>
      </c>
      <c r="H145" s="611">
        <v>125</v>
      </c>
      <c r="I145" s="257"/>
      <c r="J145" s="8"/>
      <c r="K145" s="141"/>
    </row>
    <row r="146" spans="2:11">
      <c r="B146" s="7"/>
      <c r="C146" s="250" t="s">
        <v>359</v>
      </c>
      <c r="D146" s="506" t="s">
        <v>474</v>
      </c>
      <c r="E146" s="260">
        <v>5.6</v>
      </c>
      <c r="F146" s="260">
        <v>7</v>
      </c>
      <c r="G146" s="638">
        <v>-1.4000000000000004</v>
      </c>
      <c r="H146" s="611">
        <v>136</v>
      </c>
      <c r="I146" s="257"/>
      <c r="J146" s="8"/>
      <c r="K146" s="141"/>
    </row>
    <row r="147" spans="2:11">
      <c r="B147" s="7"/>
      <c r="C147" s="250" t="s">
        <v>937</v>
      </c>
      <c r="D147" s="506" t="s">
        <v>1327</v>
      </c>
      <c r="E147" s="260">
        <v>5.5</v>
      </c>
      <c r="F147" s="260">
        <v>7.3</v>
      </c>
      <c r="G147" s="638">
        <v>-1.7999999999999998</v>
      </c>
      <c r="H147" s="611">
        <v>144</v>
      </c>
      <c r="I147" s="257"/>
      <c r="J147" s="8"/>
      <c r="K147" s="141"/>
    </row>
    <row r="148" spans="2:11">
      <c r="B148" s="7"/>
      <c r="C148" s="250" t="s">
        <v>1079</v>
      </c>
      <c r="D148" s="506" t="s">
        <v>1327</v>
      </c>
      <c r="E148" s="260">
        <v>5.5</v>
      </c>
      <c r="F148" s="260">
        <v>8.8</v>
      </c>
      <c r="G148" s="638">
        <v>-3.3000000000000007</v>
      </c>
      <c r="H148" s="611">
        <v>178</v>
      </c>
      <c r="I148" s="257"/>
      <c r="J148" s="8"/>
      <c r="K148" s="141"/>
    </row>
    <row r="149" spans="2:11">
      <c r="B149" s="7"/>
      <c r="C149" s="250" t="s">
        <v>356</v>
      </c>
      <c r="D149" s="506" t="s">
        <v>1360</v>
      </c>
      <c r="E149" s="260">
        <v>5.4</v>
      </c>
      <c r="F149" s="260">
        <v>5.5</v>
      </c>
      <c r="G149" s="638">
        <v>-0.099999999999999645</v>
      </c>
      <c r="H149" s="611">
        <v>98</v>
      </c>
      <c r="I149" s="257"/>
      <c r="J149" s="8"/>
      <c r="K149" s="141"/>
    </row>
    <row r="150" spans="2:11">
      <c r="B150" s="7"/>
      <c r="C150" s="250" t="s">
        <v>1346</v>
      </c>
      <c r="D150" s="506" t="s">
        <v>1360</v>
      </c>
      <c r="E150" s="260">
        <v>5.4</v>
      </c>
      <c r="F150" s="260">
        <v>6.2</v>
      </c>
      <c r="G150" s="638">
        <v>-0.79999999999999982</v>
      </c>
      <c r="H150" s="611">
        <v>120</v>
      </c>
      <c r="I150" s="257"/>
      <c r="J150" s="8"/>
      <c r="K150" s="141"/>
    </row>
    <row r="151" spans="2:11">
      <c r="B151" s="7"/>
      <c r="C151" s="250" t="s">
        <v>323</v>
      </c>
      <c r="D151" s="506" t="s">
        <v>1360</v>
      </c>
      <c r="E151" s="260">
        <v>5.4</v>
      </c>
      <c r="F151" s="260">
        <v>7.3</v>
      </c>
      <c r="G151" s="638">
        <v>-1.8999999999999995</v>
      </c>
      <c r="H151" s="611">
        <v>146</v>
      </c>
      <c r="I151" s="682">
        <v>6</v>
      </c>
      <c r="J151" s="8"/>
      <c r="K151" s="141"/>
    </row>
    <row r="152" spans="2:11">
      <c r="B152" s="7"/>
      <c r="C152" s="250" t="s">
        <v>1347</v>
      </c>
      <c r="D152" s="506" t="s">
        <v>1309</v>
      </c>
      <c r="E152" s="260">
        <v>5.3</v>
      </c>
      <c r="F152" s="260">
        <v>7.4</v>
      </c>
      <c r="G152" s="638">
        <v>-2.1000000000000005</v>
      </c>
      <c r="H152" s="611">
        <v>153</v>
      </c>
      <c r="I152" s="257"/>
      <c r="J152" s="8"/>
      <c r="K152" s="141"/>
    </row>
    <row r="153" spans="2:11">
      <c r="B153" s="7"/>
      <c r="C153" s="250" t="s">
        <v>358</v>
      </c>
      <c r="D153" s="506" t="s">
        <v>1309</v>
      </c>
      <c r="E153" s="260">
        <v>5.3</v>
      </c>
      <c r="F153" s="260">
        <v>7.2</v>
      </c>
      <c r="G153" s="638">
        <v>-1.9000000000000004</v>
      </c>
      <c r="H153" s="611">
        <v>147</v>
      </c>
      <c r="I153" s="257"/>
      <c r="J153" s="8"/>
      <c r="K153" s="141"/>
    </row>
    <row r="154" spans="2:11">
      <c r="B154" s="7"/>
      <c r="C154" s="250" t="s">
        <v>349</v>
      </c>
      <c r="D154" s="506" t="s">
        <v>1361</v>
      </c>
      <c r="E154" s="260">
        <v>5.2</v>
      </c>
      <c r="F154" s="260">
        <v>7.2</v>
      </c>
      <c r="G154" s="638">
        <v>-2</v>
      </c>
      <c r="H154" s="611">
        <v>149</v>
      </c>
      <c r="I154" s="257"/>
      <c r="J154" s="8"/>
      <c r="K154" s="141"/>
    </row>
    <row r="155" spans="2:11">
      <c r="B155" s="7"/>
      <c r="C155" s="250" t="s">
        <v>345</v>
      </c>
      <c r="D155" s="506" t="s">
        <v>1361</v>
      </c>
      <c r="E155" s="260">
        <v>5.2</v>
      </c>
      <c r="F155" s="260">
        <v>7.6</v>
      </c>
      <c r="G155" s="638">
        <v>-2.3999999999999995</v>
      </c>
      <c r="H155" s="611">
        <v>159</v>
      </c>
      <c r="I155" s="257"/>
      <c r="J155" s="8"/>
      <c r="K155" s="141"/>
    </row>
    <row r="156" spans="2:11">
      <c r="B156" s="7"/>
      <c r="C156" s="250" t="s">
        <v>350</v>
      </c>
      <c r="D156" s="506" t="s">
        <v>1361</v>
      </c>
      <c r="E156" s="260">
        <v>5.2</v>
      </c>
      <c r="F156" s="260">
        <v>6.9</v>
      </c>
      <c r="G156" s="638">
        <v>-1.7000000000000002</v>
      </c>
      <c r="H156" s="611">
        <v>141</v>
      </c>
      <c r="I156" s="257"/>
      <c r="J156" s="8"/>
      <c r="K156" s="141"/>
    </row>
    <row r="157" spans="2:11">
      <c r="B157" s="7"/>
      <c r="C157" s="250" t="s">
        <v>1156</v>
      </c>
      <c r="D157" s="506">
        <v>151</v>
      </c>
      <c r="E157" s="260">
        <v>5.1</v>
      </c>
      <c r="F157" s="260">
        <v>7.5</v>
      </c>
      <c r="G157" s="638">
        <v>-2.4000000000000004</v>
      </c>
      <c r="H157" s="611">
        <v>162</v>
      </c>
      <c r="I157" s="257"/>
      <c r="J157" s="8"/>
      <c r="K157" s="141"/>
    </row>
    <row r="158" spans="2:11">
      <c r="B158" s="7"/>
      <c r="C158" s="250" t="s">
        <v>1160</v>
      </c>
      <c r="D158" s="506">
        <v>152</v>
      </c>
      <c r="E158" s="260">
        <v>5</v>
      </c>
      <c r="F158" s="260">
        <v>12.6</v>
      </c>
      <c r="G158" s="638">
        <v>-7.6</v>
      </c>
      <c r="H158" s="611">
        <v>206</v>
      </c>
      <c r="I158" s="257"/>
      <c r="J158" s="8"/>
      <c r="K158" s="141"/>
    </row>
    <row r="159" spans="2:11">
      <c r="B159" s="7"/>
      <c r="C159" s="250" t="s">
        <v>423</v>
      </c>
      <c r="D159" s="506">
        <v>153</v>
      </c>
      <c r="E159" s="260">
        <v>4.9</v>
      </c>
      <c r="F159" s="260">
        <v>7.5</v>
      </c>
      <c r="G159" s="638">
        <v>-2.5999999999999996</v>
      </c>
      <c r="H159" s="611">
        <v>167</v>
      </c>
      <c r="I159" s="257"/>
      <c r="J159" s="8"/>
      <c r="K159" s="141"/>
    </row>
    <row r="160" spans="2:11">
      <c r="B160" s="7"/>
      <c r="C160" s="250" t="s">
        <v>237</v>
      </c>
      <c r="D160" s="506">
        <v>154</v>
      </c>
      <c r="E160" s="260">
        <v>4.8</v>
      </c>
      <c r="F160" s="260">
        <v>5.9</v>
      </c>
      <c r="G160" s="638">
        <v>-1.1000000000000005</v>
      </c>
      <c r="H160" s="611">
        <v>130</v>
      </c>
      <c r="I160" s="257">
        <v>7</v>
      </c>
      <c r="J160" s="8"/>
      <c r="K160" s="141"/>
    </row>
    <row r="161" spans="2:11">
      <c r="B161" s="7"/>
      <c r="C161" s="250" t="s">
        <v>249</v>
      </c>
      <c r="D161" s="506" t="s">
        <v>1362</v>
      </c>
      <c r="E161" s="260">
        <v>4.7</v>
      </c>
      <c r="F161" s="260">
        <v>5.3</v>
      </c>
      <c r="G161" s="638">
        <v>-0.59999999999999964</v>
      </c>
      <c r="H161" s="611">
        <v>115</v>
      </c>
      <c r="I161" s="257"/>
      <c r="J161" s="8"/>
      <c r="K161" s="141"/>
    </row>
    <row r="162" spans="2:11">
      <c r="B162" s="7"/>
      <c r="C162" s="250" t="s">
        <v>179</v>
      </c>
      <c r="D162" s="506" t="s">
        <v>1362</v>
      </c>
      <c r="E162" s="260">
        <v>4.7</v>
      </c>
      <c r="F162" s="260">
        <v>6.3</v>
      </c>
      <c r="G162" s="638">
        <v>-1.5999999999999996</v>
      </c>
      <c r="H162" s="611">
        <v>138</v>
      </c>
      <c r="I162" s="257"/>
      <c r="J162" s="8"/>
      <c r="K162" s="141"/>
    </row>
    <row r="163" spans="2:11">
      <c r="B163" s="7"/>
      <c r="C163" s="250" t="s">
        <v>324</v>
      </c>
      <c r="D163" s="506">
        <v>157</v>
      </c>
      <c r="E163" s="260">
        <v>4.6</v>
      </c>
      <c r="F163" s="260">
        <v>7.2</v>
      </c>
      <c r="G163" s="638">
        <v>-2.6000000000000005</v>
      </c>
      <c r="H163" s="611">
        <v>169</v>
      </c>
      <c r="I163" s="257"/>
      <c r="J163" s="8"/>
      <c r="K163" s="141"/>
    </row>
    <row r="164" spans="2:11">
      <c r="B164" s="7"/>
      <c r="C164" s="250" t="s">
        <v>340</v>
      </c>
      <c r="D164" s="506" t="s">
        <v>1363</v>
      </c>
      <c r="E164" s="260">
        <v>4.5</v>
      </c>
      <c r="F164" s="260">
        <v>6.7</v>
      </c>
      <c r="G164" s="638">
        <v>-2.2</v>
      </c>
      <c r="H164" s="611">
        <v>157</v>
      </c>
      <c r="I164" s="257"/>
      <c r="J164" s="8"/>
      <c r="K164" s="141"/>
    </row>
    <row r="165" spans="2:11">
      <c r="B165" s="7"/>
      <c r="C165" s="250" t="s">
        <v>1139</v>
      </c>
      <c r="D165" s="506" t="s">
        <v>1363</v>
      </c>
      <c r="E165" s="260">
        <v>4.5</v>
      </c>
      <c r="F165" s="260">
        <v>8.5</v>
      </c>
      <c r="G165" s="638">
        <v>-4</v>
      </c>
      <c r="H165" s="611">
        <v>187</v>
      </c>
      <c r="I165" s="257"/>
      <c r="J165" s="8"/>
      <c r="K165" s="141"/>
    </row>
    <row r="166" spans="2:11">
      <c r="B166" s="7"/>
      <c r="C166" s="250" t="s">
        <v>1138</v>
      </c>
      <c r="D166" s="506" t="s">
        <v>1364</v>
      </c>
      <c r="E166" s="260">
        <v>4.4</v>
      </c>
      <c r="F166" s="260">
        <v>5</v>
      </c>
      <c r="G166" s="638">
        <v>-0.59999999999999964</v>
      </c>
      <c r="H166" s="611">
        <v>115</v>
      </c>
      <c r="I166" s="257"/>
      <c r="J166" s="8"/>
      <c r="K166" s="141"/>
    </row>
    <row r="167" spans="2:11">
      <c r="B167" s="7"/>
      <c r="C167" s="250" t="s">
        <v>182</v>
      </c>
      <c r="D167" s="506" t="s">
        <v>1364</v>
      </c>
      <c r="E167" s="260">
        <v>4.4</v>
      </c>
      <c r="F167" s="260">
        <v>6.6</v>
      </c>
      <c r="G167" s="638">
        <v>-2.1999999999999993</v>
      </c>
      <c r="H167" s="611">
        <v>154</v>
      </c>
      <c r="I167" s="257"/>
      <c r="J167" s="8"/>
      <c r="K167" s="141"/>
    </row>
    <row r="168" spans="2:11">
      <c r="B168" s="7"/>
      <c r="C168" s="250" t="s">
        <v>1142</v>
      </c>
      <c r="D168" s="506" t="s">
        <v>1364</v>
      </c>
      <c r="E168" s="260">
        <v>4.4</v>
      </c>
      <c r="F168" s="260">
        <v>10.1</v>
      </c>
      <c r="G168" s="638">
        <v>-5.6999999999999993</v>
      </c>
      <c r="H168" s="611">
        <v>198</v>
      </c>
      <c r="I168" s="257"/>
      <c r="J168" s="8"/>
      <c r="K168" s="141"/>
    </row>
    <row r="169" spans="2:11">
      <c r="B169" s="7"/>
      <c r="C169" s="250" t="s">
        <v>213</v>
      </c>
      <c r="D169" s="506" t="s">
        <v>1365</v>
      </c>
      <c r="E169" s="260">
        <v>4.3</v>
      </c>
      <c r="F169" s="260">
        <v>5.5</v>
      </c>
      <c r="G169" s="638">
        <v>-1.2000000000000002</v>
      </c>
      <c r="H169" s="611">
        <v>132</v>
      </c>
      <c r="I169" s="257"/>
      <c r="J169" s="8"/>
      <c r="K169" s="141"/>
    </row>
    <row r="170" spans="2:11">
      <c r="B170" s="7"/>
      <c r="C170" s="250" t="s">
        <v>744</v>
      </c>
      <c r="D170" s="506" t="s">
        <v>1365</v>
      </c>
      <c r="E170" s="260">
        <v>4.3</v>
      </c>
      <c r="F170" s="260">
        <v>4.5</v>
      </c>
      <c r="G170" s="638">
        <v>-0.20000000000000018</v>
      </c>
      <c r="H170" s="611">
        <v>100</v>
      </c>
      <c r="I170" s="257"/>
      <c r="J170" s="8"/>
      <c r="K170" s="141"/>
    </row>
    <row r="171" spans="2:11">
      <c r="B171" s="7"/>
      <c r="C171" s="250" t="s">
        <v>1148</v>
      </c>
      <c r="D171" s="506" t="s">
        <v>1366</v>
      </c>
      <c r="E171" s="260">
        <v>4.2</v>
      </c>
      <c r="F171" s="260">
        <v>11</v>
      </c>
      <c r="G171" s="638">
        <v>-6.8</v>
      </c>
      <c r="H171" s="611">
        <v>203</v>
      </c>
      <c r="I171" s="257"/>
      <c r="J171" s="8"/>
      <c r="K171" s="141"/>
    </row>
    <row r="172" spans="2:11">
      <c r="B172" s="7"/>
      <c r="C172" s="250" t="s">
        <v>1348</v>
      </c>
      <c r="D172" s="506" t="s">
        <v>1366</v>
      </c>
      <c r="E172" s="260">
        <v>4.2</v>
      </c>
      <c r="F172" s="260">
        <v>6.7</v>
      </c>
      <c r="G172" s="638">
        <v>-2.5</v>
      </c>
      <c r="H172" s="611">
        <v>164</v>
      </c>
      <c r="I172" s="257"/>
      <c r="J172" s="8"/>
      <c r="K172" s="141"/>
    </row>
    <row r="173" spans="2:11">
      <c r="B173" s="7"/>
      <c r="C173" s="250" t="s">
        <v>372</v>
      </c>
      <c r="D173" s="506" t="s">
        <v>1367</v>
      </c>
      <c r="E173" s="260">
        <v>4.1</v>
      </c>
      <c r="F173" s="260">
        <v>6.6</v>
      </c>
      <c r="G173" s="638">
        <v>-2.5</v>
      </c>
      <c r="H173" s="611">
        <v>164</v>
      </c>
      <c r="I173" s="257"/>
      <c r="J173" s="8"/>
      <c r="K173" s="141"/>
    </row>
    <row r="174" spans="2:11">
      <c r="B174" s="7"/>
      <c r="C174" s="250" t="s">
        <v>1155</v>
      </c>
      <c r="D174" s="506" t="s">
        <v>1367</v>
      </c>
      <c r="E174" s="260">
        <v>4.1</v>
      </c>
      <c r="F174" s="260">
        <v>2.8</v>
      </c>
      <c r="G174" s="638">
        <v>1.2999999999999998</v>
      </c>
      <c r="H174" s="611">
        <v>64</v>
      </c>
      <c r="I174" s="257"/>
      <c r="J174" s="8"/>
      <c r="K174" s="141"/>
    </row>
    <row r="175" spans="2:11">
      <c r="B175" s="7"/>
      <c r="C175" s="250" t="s">
        <v>1161</v>
      </c>
      <c r="D175" s="506" t="s">
        <v>1367</v>
      </c>
      <c r="E175" s="260">
        <v>4.1</v>
      </c>
      <c r="F175" s="260">
        <v>10.1</v>
      </c>
      <c r="G175" s="638">
        <v>-6</v>
      </c>
      <c r="H175" s="611">
        <v>199</v>
      </c>
      <c r="I175" s="257"/>
      <c r="J175" s="8"/>
      <c r="K175" s="141"/>
    </row>
    <row r="176" spans="2:11">
      <c r="B176" s="7"/>
      <c r="C176" s="250" t="s">
        <v>1261</v>
      </c>
      <c r="D176" s="506">
        <v>170</v>
      </c>
      <c r="E176" s="260">
        <v>4</v>
      </c>
      <c r="F176" s="260">
        <v>8.2</v>
      </c>
      <c r="G176" s="638">
        <v>-4.1999999999999993</v>
      </c>
      <c r="H176" s="611">
        <v>188</v>
      </c>
      <c r="I176" s="257"/>
      <c r="J176" s="8"/>
      <c r="K176" s="141"/>
    </row>
    <row r="177" spans="2:11">
      <c r="B177" s="7"/>
      <c r="C177" s="250" t="s">
        <v>951</v>
      </c>
      <c r="D177" s="506" t="s">
        <v>1273</v>
      </c>
      <c r="E177" s="260">
        <v>3.9</v>
      </c>
      <c r="F177" s="260">
        <v>7.5</v>
      </c>
      <c r="G177" s="638">
        <v>-3.6</v>
      </c>
      <c r="H177" s="611">
        <v>181</v>
      </c>
      <c r="I177" s="257"/>
      <c r="J177" s="8"/>
      <c r="K177" s="141"/>
    </row>
    <row r="178" spans="2:11">
      <c r="B178" s="7"/>
      <c r="C178" s="250" t="s">
        <v>746</v>
      </c>
      <c r="D178" s="506" t="s">
        <v>1273</v>
      </c>
      <c r="E178" s="260">
        <v>3.9</v>
      </c>
      <c r="F178" s="260">
        <v>6.5</v>
      </c>
      <c r="G178" s="638">
        <v>-2.6</v>
      </c>
      <c r="H178" s="611">
        <v>168</v>
      </c>
      <c r="I178" s="257"/>
      <c r="J178" s="8"/>
      <c r="K178" s="141"/>
    </row>
    <row r="179" spans="2:11">
      <c r="B179" s="7"/>
      <c r="C179" s="250" t="s">
        <v>600</v>
      </c>
      <c r="D179" s="506">
        <v>173</v>
      </c>
      <c r="E179" s="260">
        <v>3.8</v>
      </c>
      <c r="F179" s="260">
        <v>5.6</v>
      </c>
      <c r="G179" s="638">
        <v>-1.7999999999999998</v>
      </c>
      <c r="H179" s="611">
        <v>144</v>
      </c>
      <c r="I179" s="257"/>
      <c r="J179" s="8"/>
      <c r="K179" s="141"/>
    </row>
    <row r="180" spans="2:11">
      <c r="B180" s="7"/>
      <c r="C180" s="250" t="s">
        <v>1168</v>
      </c>
      <c r="D180" s="506">
        <v>174</v>
      </c>
      <c r="E180" s="260">
        <v>3.7</v>
      </c>
      <c r="F180" s="260">
        <v>11</v>
      </c>
      <c r="G180" s="638">
        <v>-7.3</v>
      </c>
      <c r="H180" s="611">
        <v>205</v>
      </c>
      <c r="I180" s="257"/>
      <c r="J180" s="8"/>
      <c r="K180" s="141"/>
    </row>
    <row r="181" spans="2:11">
      <c r="B181" s="7"/>
      <c r="C181" s="250" t="s">
        <v>361</v>
      </c>
      <c r="D181" s="506" t="s">
        <v>1368</v>
      </c>
      <c r="E181" s="260">
        <v>3.6</v>
      </c>
      <c r="F181" s="260">
        <v>6.5</v>
      </c>
      <c r="G181" s="638">
        <v>-2.9</v>
      </c>
      <c r="H181" s="611">
        <v>173</v>
      </c>
      <c r="I181" s="257"/>
      <c r="J181" s="8"/>
      <c r="K181" s="141"/>
    </row>
    <row r="182" spans="2:11">
      <c r="B182" s="7"/>
      <c r="C182" s="250" t="s">
        <v>1193</v>
      </c>
      <c r="D182" s="506" t="s">
        <v>1368</v>
      </c>
      <c r="E182" s="260">
        <v>3.6</v>
      </c>
      <c r="F182" s="260">
        <v>6.1</v>
      </c>
      <c r="G182" s="638">
        <v>-2.4999999999999996</v>
      </c>
      <c r="H182" s="611">
        <v>163</v>
      </c>
      <c r="I182" s="257"/>
      <c r="J182" s="8"/>
      <c r="K182" s="141"/>
    </row>
    <row r="183" spans="2:11">
      <c r="B183" s="7"/>
      <c r="C183" s="250" t="s">
        <v>409</v>
      </c>
      <c r="D183" s="506">
        <v>177</v>
      </c>
      <c r="E183" s="260">
        <v>3.5</v>
      </c>
      <c r="F183" s="260">
        <v>7.3</v>
      </c>
      <c r="G183" s="638">
        <v>-3.8</v>
      </c>
      <c r="H183" s="611">
        <v>184</v>
      </c>
      <c r="I183" s="257"/>
      <c r="J183" s="8"/>
      <c r="K183" s="141"/>
    </row>
    <row r="184" spans="2:11">
      <c r="B184" s="7"/>
      <c r="C184" s="250" t="s">
        <v>1174</v>
      </c>
      <c r="D184" s="506" t="s">
        <v>1369</v>
      </c>
      <c r="E184" s="260">
        <v>3.3</v>
      </c>
      <c r="F184" s="260">
        <v>10.3</v>
      </c>
      <c r="G184" s="638">
        <v>-7.0000000000000009</v>
      </c>
      <c r="H184" s="611">
        <v>204</v>
      </c>
      <c r="I184" s="257"/>
      <c r="J184" s="8"/>
      <c r="K184" s="141"/>
    </row>
    <row r="185" spans="2:11">
      <c r="B185" s="7"/>
      <c r="C185" s="250" t="s">
        <v>1349</v>
      </c>
      <c r="D185" s="506" t="s">
        <v>1369</v>
      </c>
      <c r="E185" s="260">
        <v>3.3</v>
      </c>
      <c r="F185" s="260">
        <v>7.8</v>
      </c>
      <c r="G185" s="638">
        <v>-4.5</v>
      </c>
      <c r="H185" s="611">
        <v>192</v>
      </c>
      <c r="I185" s="257"/>
      <c r="J185" s="8"/>
      <c r="K185" s="141"/>
    </row>
    <row r="186" spans="2:11">
      <c r="B186" s="7"/>
      <c r="C186" s="250" t="s">
        <v>1147</v>
      </c>
      <c r="D186" s="506" t="s">
        <v>1370</v>
      </c>
      <c r="E186" s="260">
        <v>3.2</v>
      </c>
      <c r="F186" s="260">
        <v>5.2</v>
      </c>
      <c r="G186" s="638">
        <v>-2</v>
      </c>
      <c r="H186" s="611">
        <v>149</v>
      </c>
      <c r="I186" s="257"/>
      <c r="J186" s="8"/>
      <c r="K186" s="141"/>
    </row>
    <row r="187" spans="2:11">
      <c r="B187" s="7"/>
      <c r="C187" s="250" t="s">
        <v>1144</v>
      </c>
      <c r="D187" s="506" t="s">
        <v>1370</v>
      </c>
      <c r="E187" s="260">
        <v>3.2</v>
      </c>
      <c r="F187" s="260">
        <v>5.4</v>
      </c>
      <c r="G187" s="638">
        <v>-2.2</v>
      </c>
      <c r="H187" s="611">
        <v>157</v>
      </c>
      <c r="I187" s="257"/>
      <c r="J187" s="8"/>
      <c r="K187" s="141"/>
    </row>
    <row r="188" spans="2:11">
      <c r="B188" s="7"/>
      <c r="C188" s="250" t="s">
        <v>1350</v>
      </c>
      <c r="D188" s="506">
        <v>182</v>
      </c>
      <c r="E188" s="260">
        <v>3.1</v>
      </c>
      <c r="F188" s="260">
        <v>6.8</v>
      </c>
      <c r="G188" s="638">
        <v>-3.6999999999999997</v>
      </c>
      <c r="H188" s="611">
        <v>182</v>
      </c>
      <c r="I188" s="257"/>
      <c r="J188" s="8"/>
      <c r="K188" s="141"/>
    </row>
    <row r="189" spans="2:11">
      <c r="B189" s="7"/>
      <c r="C189" s="250" t="s">
        <v>1351</v>
      </c>
      <c r="D189" s="506">
        <v>183</v>
      </c>
      <c r="E189" s="260">
        <v>2.9</v>
      </c>
      <c r="F189" s="260">
        <v>5.9</v>
      </c>
      <c r="G189" s="638">
        <v>-3.0000000000000004</v>
      </c>
      <c r="H189" s="611">
        <v>175</v>
      </c>
      <c r="I189" s="257"/>
      <c r="J189" s="8"/>
      <c r="K189" s="141"/>
    </row>
    <row r="190" spans="2:11">
      <c r="B190" s="7"/>
      <c r="C190" s="250" t="s">
        <v>1216</v>
      </c>
      <c r="D190" s="506" t="s">
        <v>1371</v>
      </c>
      <c r="E190" s="260">
        <v>2.8</v>
      </c>
      <c r="F190" s="260">
        <v>10.4</v>
      </c>
      <c r="G190" s="638">
        <v>-7.6000000000000005</v>
      </c>
      <c r="H190" s="611">
        <v>208</v>
      </c>
      <c r="I190" s="257"/>
      <c r="J190" s="8"/>
      <c r="K190" s="141"/>
    </row>
    <row r="191" spans="2:11">
      <c r="B191" s="7"/>
      <c r="C191" s="250" t="s">
        <v>1167</v>
      </c>
      <c r="D191" s="506" t="s">
        <v>1371</v>
      </c>
      <c r="E191" s="260">
        <v>2.8</v>
      </c>
      <c r="F191" s="260">
        <v>9.4</v>
      </c>
      <c r="G191" s="638">
        <v>-6.6000000000000005</v>
      </c>
      <c r="H191" s="611">
        <v>202</v>
      </c>
      <c r="I191" s="257"/>
      <c r="J191" s="8"/>
      <c r="K191" s="141"/>
    </row>
    <row r="192" spans="2:11">
      <c r="B192" s="7"/>
      <c r="C192" s="250" t="s">
        <v>402</v>
      </c>
      <c r="D192" s="506" t="s">
        <v>1372</v>
      </c>
      <c r="E192" s="260">
        <v>2.7</v>
      </c>
      <c r="F192" s="260">
        <v>4.8</v>
      </c>
      <c r="G192" s="638">
        <v>-2.0999999999999996</v>
      </c>
      <c r="H192" s="611">
        <v>151</v>
      </c>
      <c r="I192" s="257"/>
      <c r="J192" s="8"/>
      <c r="K192" s="141"/>
    </row>
    <row r="193" spans="2:11">
      <c r="B193" s="7"/>
      <c r="C193" s="250" t="s">
        <v>1149</v>
      </c>
      <c r="D193" s="506" t="s">
        <v>1372</v>
      </c>
      <c r="E193" s="260">
        <v>2.7</v>
      </c>
      <c r="F193" s="260">
        <v>10.4</v>
      </c>
      <c r="G193" s="638">
        <v>-7.7</v>
      </c>
      <c r="H193" s="611">
        <v>209</v>
      </c>
      <c r="I193" s="257"/>
      <c r="J193" s="8"/>
      <c r="K193" s="141"/>
    </row>
    <row r="194" spans="2:11">
      <c r="B194" s="7"/>
      <c r="C194" s="250" t="s">
        <v>1151</v>
      </c>
      <c r="D194" s="506">
        <v>188</v>
      </c>
      <c r="E194" s="260">
        <v>2.6</v>
      </c>
      <c r="F194" s="260">
        <v>10.2</v>
      </c>
      <c r="G194" s="638">
        <v>-7.6</v>
      </c>
      <c r="H194" s="611">
        <v>206</v>
      </c>
      <c r="I194" s="257"/>
      <c r="J194" s="8"/>
      <c r="K194" s="141"/>
    </row>
    <row r="195" spans="2:11">
      <c r="B195" s="7"/>
      <c r="C195" s="250" t="s">
        <v>214</v>
      </c>
      <c r="D195" s="506">
        <v>189</v>
      </c>
      <c r="E195" s="260">
        <v>2.4</v>
      </c>
      <c r="F195" s="260">
        <v>4.8</v>
      </c>
      <c r="G195" s="638">
        <v>-2.4</v>
      </c>
      <c r="H195" s="611">
        <v>161</v>
      </c>
      <c r="I195" s="257"/>
      <c r="J195" s="8"/>
      <c r="K195" s="141"/>
    </row>
    <row r="196" spans="2:11">
      <c r="B196" s="7"/>
      <c r="C196" s="250" t="s">
        <v>1153</v>
      </c>
      <c r="D196" s="506">
        <v>190</v>
      </c>
      <c r="E196" s="260">
        <v>2.3</v>
      </c>
      <c r="F196" s="260">
        <v>7.2</v>
      </c>
      <c r="G196" s="638">
        <v>-4.9</v>
      </c>
      <c r="H196" s="611">
        <v>195</v>
      </c>
      <c r="I196" s="257"/>
      <c r="J196" s="8"/>
      <c r="K196" s="141"/>
    </row>
    <row r="197" spans="2:11">
      <c r="B197" s="7"/>
      <c r="C197" s="250" t="s">
        <v>379</v>
      </c>
      <c r="D197" s="506" t="s">
        <v>1373</v>
      </c>
      <c r="E197" s="260">
        <v>2.2</v>
      </c>
      <c r="F197" s="260">
        <v>5.9</v>
      </c>
      <c r="G197" s="638">
        <v>-3.7</v>
      </c>
      <c r="H197" s="611">
        <v>183</v>
      </c>
      <c r="I197" s="257"/>
      <c r="J197" s="8"/>
      <c r="K197" s="141"/>
    </row>
    <row r="198" spans="2:11">
      <c r="B198" s="7"/>
      <c r="C198" s="250" t="s">
        <v>1352</v>
      </c>
      <c r="D198" s="506" t="s">
        <v>1373</v>
      </c>
      <c r="E198" s="260">
        <v>2.2</v>
      </c>
      <c r="F198" s="260">
        <v>6.6</v>
      </c>
      <c r="G198" s="638">
        <v>-4.3999999999999995</v>
      </c>
      <c r="H198" s="611">
        <v>190</v>
      </c>
      <c r="I198" s="257"/>
      <c r="J198" s="8"/>
      <c r="K198" s="141"/>
    </row>
    <row r="199" spans="2:11">
      <c r="B199" s="7"/>
      <c r="C199" s="250" t="s">
        <v>1072</v>
      </c>
      <c r="D199" s="506" t="s">
        <v>1374</v>
      </c>
      <c r="E199" s="260">
        <v>1.5</v>
      </c>
      <c r="F199" s="260">
        <v>4.3</v>
      </c>
      <c r="G199" s="638">
        <v>-2.8</v>
      </c>
      <c r="H199" s="611">
        <v>170</v>
      </c>
      <c r="I199" s="257"/>
      <c r="J199" s="8"/>
      <c r="K199" s="141"/>
    </row>
    <row r="200" spans="2:11">
      <c r="B200" s="7"/>
      <c r="C200" s="250" t="s">
        <v>1145</v>
      </c>
      <c r="D200" s="506" t="s">
        <v>1374</v>
      </c>
      <c r="E200" s="260">
        <v>1.5</v>
      </c>
      <c r="F200" s="260">
        <v>9.7</v>
      </c>
      <c r="G200" s="638">
        <v>-8.2</v>
      </c>
      <c r="H200" s="611">
        <v>210</v>
      </c>
      <c r="I200" s="257"/>
      <c r="J200" s="8"/>
      <c r="K200" s="141"/>
    </row>
    <row r="201" spans="2:11">
      <c r="B201" s="7"/>
      <c r="C201" s="250" t="s">
        <v>1071</v>
      </c>
      <c r="D201" s="506">
        <v>195</v>
      </c>
      <c r="E201" s="260">
        <v>1.4</v>
      </c>
      <c r="F201" s="260">
        <v>6.2</v>
      </c>
      <c r="G201" s="638">
        <v>-4.8000000000000007</v>
      </c>
      <c r="H201" s="611">
        <v>194</v>
      </c>
      <c r="I201" s="257"/>
      <c r="J201" s="8"/>
      <c r="K201" s="141"/>
    </row>
    <row r="202" spans="2:11">
      <c r="B202" s="7"/>
      <c r="C202" s="250" t="s">
        <v>1150</v>
      </c>
      <c r="D202" s="506" t="s">
        <v>1375</v>
      </c>
      <c r="E202" s="260">
        <v>1.3</v>
      </c>
      <c r="F202" s="260">
        <v>5.5</v>
      </c>
      <c r="G202" s="638">
        <v>-4.2</v>
      </c>
      <c r="H202" s="611">
        <v>189</v>
      </c>
      <c r="I202" s="257"/>
      <c r="J202" s="8"/>
      <c r="K202" s="141"/>
    </row>
    <row r="203" spans="2:11">
      <c r="B203" s="7"/>
      <c r="C203" s="250" t="s">
        <v>428</v>
      </c>
      <c r="D203" s="506" t="s">
        <v>1375</v>
      </c>
      <c r="E203" s="260">
        <v>1.3</v>
      </c>
      <c r="F203" s="260">
        <v>6.7</v>
      </c>
      <c r="G203" s="638">
        <v>-5.4</v>
      </c>
      <c r="H203" s="611">
        <v>196</v>
      </c>
      <c r="I203" s="257"/>
      <c r="J203" s="8"/>
      <c r="K203" s="141"/>
    </row>
    <row r="204" spans="2:11">
      <c r="B204" s="7"/>
      <c r="C204" s="250" t="s">
        <v>1169</v>
      </c>
      <c r="D204" s="506">
        <v>198</v>
      </c>
      <c r="E204" s="260">
        <v>1.2</v>
      </c>
      <c r="F204" s="260">
        <v>3.3</v>
      </c>
      <c r="G204" s="638">
        <v>-2.0999999999999996</v>
      </c>
      <c r="H204" s="611">
        <v>151</v>
      </c>
      <c r="I204" s="257"/>
      <c r="J204" s="8"/>
      <c r="K204" s="141"/>
    </row>
    <row r="205" spans="2:11">
      <c r="B205" s="7"/>
      <c r="C205" s="250" t="s">
        <v>1353</v>
      </c>
      <c r="D205" s="506">
        <v>199</v>
      </c>
      <c r="E205" s="260">
        <v>1.1</v>
      </c>
      <c r="F205" s="260">
        <v>7.2</v>
      </c>
      <c r="G205" s="638">
        <v>-6.1</v>
      </c>
      <c r="H205" s="611">
        <v>200</v>
      </c>
      <c r="I205" s="257"/>
      <c r="J205" s="8"/>
      <c r="K205" s="141"/>
    </row>
    <row r="206" spans="2:11">
      <c r="B206" s="7"/>
      <c r="C206" s="250" t="s">
        <v>1141</v>
      </c>
      <c r="D206" s="506">
        <v>200</v>
      </c>
      <c r="E206" s="260">
        <v>1</v>
      </c>
      <c r="F206" s="260">
        <v>10.9</v>
      </c>
      <c r="G206" s="638">
        <v>-9.9</v>
      </c>
      <c r="H206" s="611">
        <v>219</v>
      </c>
      <c r="I206" s="257"/>
      <c r="J206" s="8"/>
      <c r="K206" s="141"/>
    </row>
    <row r="207" spans="2:11">
      <c r="B207" s="7"/>
      <c r="C207" s="250" t="s">
        <v>1073</v>
      </c>
      <c r="D207" s="506">
        <v>201</v>
      </c>
      <c r="E207" s="260">
        <v>0.8</v>
      </c>
      <c r="F207" s="260">
        <v>5.3</v>
      </c>
      <c r="G207" s="638">
        <v>-4.5</v>
      </c>
      <c r="H207" s="611">
        <v>192</v>
      </c>
      <c r="I207" s="257"/>
      <c r="J207" s="8"/>
      <c r="K207" s="141"/>
    </row>
    <row r="208" spans="2:11">
      <c r="B208" s="7"/>
      <c r="C208" s="250" t="s">
        <v>1264</v>
      </c>
      <c r="D208" s="506">
        <v>202</v>
      </c>
      <c r="E208" s="260">
        <v>0.3</v>
      </c>
      <c r="F208" s="260">
        <v>3.5</v>
      </c>
      <c r="G208" s="638">
        <v>-3.2</v>
      </c>
      <c r="H208" s="611">
        <v>177</v>
      </c>
      <c r="I208" s="257"/>
      <c r="J208" s="8"/>
      <c r="K208" s="141"/>
    </row>
    <row r="209" spans="2:11">
      <c r="B209" s="7"/>
      <c r="C209" s="250" t="s">
        <v>1143</v>
      </c>
      <c r="D209" s="506" t="s">
        <v>1376</v>
      </c>
      <c r="E209" s="260">
        <v>0.2</v>
      </c>
      <c r="F209" s="260">
        <v>9.9</v>
      </c>
      <c r="G209" s="638">
        <v>-9.7000000000000011</v>
      </c>
      <c r="H209" s="611">
        <v>218</v>
      </c>
      <c r="I209" s="257"/>
      <c r="J209" s="8"/>
      <c r="K209" s="141"/>
    </row>
    <row r="210" spans="2:11">
      <c r="B210" s="7"/>
      <c r="C210" s="250" t="s">
        <v>1075</v>
      </c>
      <c r="D210" s="506" t="s">
        <v>1376</v>
      </c>
      <c r="E210" s="260">
        <v>0.2</v>
      </c>
      <c r="F210" s="260">
        <v>3.2</v>
      </c>
      <c r="G210" s="638">
        <v>-3</v>
      </c>
      <c r="H210" s="611">
        <v>174</v>
      </c>
      <c r="I210" s="257"/>
      <c r="J210" s="8"/>
      <c r="K210" s="141"/>
    </row>
    <row r="211" spans="2:11">
      <c r="B211" s="7"/>
      <c r="C211" s="250" t="s">
        <v>1172</v>
      </c>
      <c r="D211" s="506" t="s">
        <v>1377</v>
      </c>
      <c r="E211" s="260">
        <v>0</v>
      </c>
      <c r="F211" s="260">
        <v>1.5</v>
      </c>
      <c r="G211" s="638">
        <v>-1.5</v>
      </c>
      <c r="H211" s="611">
        <v>137</v>
      </c>
      <c r="I211" s="257"/>
      <c r="J211" s="8"/>
      <c r="K211" s="141"/>
    </row>
    <row r="212" spans="2:11">
      <c r="B212" s="7"/>
      <c r="C212" s="250" t="s">
        <v>1354</v>
      </c>
      <c r="D212" s="506" t="s">
        <v>1377</v>
      </c>
      <c r="E212" s="260">
        <v>0</v>
      </c>
      <c r="F212" s="260">
        <v>1.6</v>
      </c>
      <c r="G212" s="638">
        <v>-1.6</v>
      </c>
      <c r="H212" s="611">
        <v>140</v>
      </c>
      <c r="I212" s="257"/>
      <c r="J212" s="8"/>
      <c r="K212" s="141"/>
    </row>
    <row r="213" spans="2:11">
      <c r="B213" s="7"/>
      <c r="C213" s="250" t="s">
        <v>1262</v>
      </c>
      <c r="D213" s="506" t="s">
        <v>1377</v>
      </c>
      <c r="E213" s="260">
        <v>0</v>
      </c>
      <c r="F213" s="260">
        <v>9.9</v>
      </c>
      <c r="G213" s="638">
        <v>-9.9</v>
      </c>
      <c r="H213" s="611">
        <v>219</v>
      </c>
      <c r="I213" s="257"/>
      <c r="J213" s="8"/>
      <c r="K213" s="141"/>
    </row>
    <row r="214" spans="2:11">
      <c r="B214" s="7"/>
      <c r="C214" s="250" t="s">
        <v>1215</v>
      </c>
      <c r="D214" s="506" t="s">
        <v>1377</v>
      </c>
      <c r="E214" s="260">
        <v>0</v>
      </c>
      <c r="F214" s="260">
        <v>9.1</v>
      </c>
      <c r="G214" s="638">
        <v>-9.1</v>
      </c>
      <c r="H214" s="611">
        <v>213</v>
      </c>
      <c r="I214" s="257"/>
      <c r="J214" s="8"/>
      <c r="K214" s="141"/>
    </row>
    <row r="215" spans="2:11">
      <c r="B215" s="7"/>
      <c r="C215" s="250" t="s">
        <v>1176</v>
      </c>
      <c r="D215" s="506" t="s">
        <v>1377</v>
      </c>
      <c r="E215" s="260">
        <v>0</v>
      </c>
      <c r="F215" s="260">
        <v>9.7</v>
      </c>
      <c r="G215" s="638">
        <v>-9.7</v>
      </c>
      <c r="H215" s="611">
        <v>217</v>
      </c>
      <c r="I215" s="257"/>
      <c r="J215" s="8"/>
      <c r="K215" s="141"/>
    </row>
    <row r="216" spans="2:11">
      <c r="B216" s="7"/>
      <c r="C216" s="250" t="s">
        <v>1080</v>
      </c>
      <c r="D216" s="506" t="s">
        <v>1377</v>
      </c>
      <c r="E216" s="260">
        <v>0</v>
      </c>
      <c r="F216" s="260">
        <v>10.9</v>
      </c>
      <c r="G216" s="638">
        <v>-10.9</v>
      </c>
      <c r="H216" s="611">
        <v>222</v>
      </c>
      <c r="I216" s="257"/>
      <c r="J216" s="8"/>
      <c r="K216" s="141"/>
    </row>
    <row r="217" spans="2:11">
      <c r="B217" s="7"/>
      <c r="C217" s="250" t="s">
        <v>1355</v>
      </c>
      <c r="D217" s="506" t="s">
        <v>1377</v>
      </c>
      <c r="E217" s="260">
        <v>0</v>
      </c>
      <c r="F217" s="260">
        <v>8.7</v>
      </c>
      <c r="G217" s="638">
        <v>-8.7</v>
      </c>
      <c r="H217" s="611">
        <v>211</v>
      </c>
      <c r="I217" s="257"/>
      <c r="J217" s="8"/>
      <c r="K217" s="141"/>
    </row>
    <row r="218" spans="2:11">
      <c r="B218" s="7"/>
      <c r="C218" s="250" t="s">
        <v>1356</v>
      </c>
      <c r="D218" s="506" t="s">
        <v>1377</v>
      </c>
      <c r="E218" s="260">
        <v>0</v>
      </c>
      <c r="F218" s="260">
        <v>10.2</v>
      </c>
      <c r="G218" s="638">
        <v>-10.2</v>
      </c>
      <c r="H218" s="611">
        <v>221</v>
      </c>
      <c r="I218" s="257"/>
      <c r="J218" s="8"/>
      <c r="K218" s="141"/>
    </row>
    <row r="219" spans="2:11">
      <c r="B219" s="7"/>
      <c r="C219" s="250" t="s">
        <v>1171</v>
      </c>
      <c r="D219" s="506" t="s">
        <v>1377</v>
      </c>
      <c r="E219" s="260">
        <v>0</v>
      </c>
      <c r="F219" s="260">
        <v>2.8</v>
      </c>
      <c r="G219" s="638">
        <v>-2.8</v>
      </c>
      <c r="H219" s="611">
        <v>170</v>
      </c>
      <c r="I219" s="257"/>
      <c r="J219" s="8"/>
      <c r="K219" s="141"/>
    </row>
    <row r="220" spans="2:11">
      <c r="B220" s="7"/>
      <c r="C220" s="250" t="s">
        <v>1170</v>
      </c>
      <c r="D220" s="506" t="s">
        <v>1377</v>
      </c>
      <c r="E220" s="260">
        <v>0</v>
      </c>
      <c r="F220" s="260">
        <v>4.4</v>
      </c>
      <c r="G220" s="638">
        <v>-4.4</v>
      </c>
      <c r="H220" s="611">
        <v>191</v>
      </c>
      <c r="I220" s="257"/>
      <c r="J220" s="8"/>
      <c r="K220" s="141"/>
    </row>
    <row r="221" spans="2:11">
      <c r="B221" s="7"/>
      <c r="C221" s="250" t="s">
        <v>1173</v>
      </c>
      <c r="D221" s="506" t="s">
        <v>1377</v>
      </c>
      <c r="E221" s="260">
        <v>0</v>
      </c>
      <c r="F221" s="260">
        <v>3.9</v>
      </c>
      <c r="G221" s="638">
        <v>-3.9</v>
      </c>
      <c r="H221" s="611">
        <v>185</v>
      </c>
      <c r="I221" s="257"/>
      <c r="J221" s="8"/>
      <c r="K221" s="141"/>
    </row>
    <row r="222" spans="2:11">
      <c r="B222" s="7"/>
      <c r="C222" s="250" t="s">
        <v>1357</v>
      </c>
      <c r="D222" s="506" t="s">
        <v>1377</v>
      </c>
      <c r="E222" s="260">
        <v>0</v>
      </c>
      <c r="F222" s="260">
        <v>9.6</v>
      </c>
      <c r="G222" s="638">
        <v>-9.6</v>
      </c>
      <c r="H222" s="611">
        <v>216</v>
      </c>
      <c r="I222" s="257"/>
      <c r="J222" s="8"/>
      <c r="K222" s="141"/>
    </row>
    <row r="223" spans="2:11">
      <c r="B223" s="7"/>
      <c r="C223" s="250" t="s">
        <v>1154</v>
      </c>
      <c r="D223" s="506" t="s">
        <v>1377</v>
      </c>
      <c r="E223" s="260">
        <v>0</v>
      </c>
      <c r="F223" s="260">
        <v>6.3</v>
      </c>
      <c r="G223" s="638">
        <v>-6.3</v>
      </c>
      <c r="H223" s="611">
        <v>201</v>
      </c>
      <c r="I223" s="257"/>
      <c r="J223" s="8"/>
      <c r="K223" s="141"/>
    </row>
    <row r="224" spans="2:11">
      <c r="B224" s="7"/>
      <c r="C224" s="250" t="s">
        <v>1175</v>
      </c>
      <c r="D224" s="506" t="s">
        <v>1377</v>
      </c>
      <c r="E224" s="260">
        <v>0</v>
      </c>
      <c r="F224" s="260">
        <v>12.9</v>
      </c>
      <c r="G224" s="638">
        <v>-12.9</v>
      </c>
      <c r="H224" s="611">
        <v>223</v>
      </c>
      <c r="I224" s="257"/>
      <c r="J224" s="8"/>
      <c r="K224" s="141"/>
    </row>
    <row r="225" spans="2:11">
      <c r="B225" s="7"/>
      <c r="C225" s="250" t="s">
        <v>1076</v>
      </c>
      <c r="D225" s="506" t="s">
        <v>1377</v>
      </c>
      <c r="E225" s="260">
        <v>0</v>
      </c>
      <c r="F225" s="260">
        <v>3.9</v>
      </c>
      <c r="G225" s="638">
        <v>-3.9</v>
      </c>
      <c r="H225" s="611">
        <v>185</v>
      </c>
      <c r="I225" s="257"/>
      <c r="J225" s="8"/>
      <c r="K225" s="141"/>
    </row>
    <row r="226" spans="2:11">
      <c r="B226" s="7"/>
      <c r="C226" s="250" t="s">
        <v>1137</v>
      </c>
      <c r="D226" s="506" t="s">
        <v>1377</v>
      </c>
      <c r="E226" s="260">
        <v>0</v>
      </c>
      <c r="F226" s="260">
        <v>9.4</v>
      </c>
      <c r="G226" s="638">
        <v>-9.4</v>
      </c>
      <c r="H226" s="611">
        <v>214</v>
      </c>
      <c r="I226" s="257"/>
      <c r="J226" s="8"/>
      <c r="K226" s="141"/>
    </row>
    <row r="227" spans="2:11">
      <c r="B227" s="7"/>
      <c r="C227" s="250" t="s">
        <v>1358</v>
      </c>
      <c r="D227" s="506" t="s">
        <v>1377</v>
      </c>
      <c r="E227" s="260">
        <v>0</v>
      </c>
      <c r="F227" s="260">
        <v>2.5</v>
      </c>
      <c r="G227" s="638">
        <v>-2.5</v>
      </c>
      <c r="H227" s="611">
        <v>164</v>
      </c>
      <c r="I227" s="257"/>
      <c r="J227" s="8"/>
      <c r="K227" s="141"/>
    </row>
    <row r="228" spans="2:11">
      <c r="B228" s="7"/>
      <c r="C228" s="250" t="s">
        <v>1206</v>
      </c>
      <c r="D228" s="506" t="s">
        <v>1377</v>
      </c>
      <c r="E228" s="260">
        <v>0</v>
      </c>
      <c r="F228" s="260">
        <v>9.4</v>
      </c>
      <c r="G228" s="638">
        <v>-9.4</v>
      </c>
      <c r="H228" s="611">
        <v>214</v>
      </c>
      <c r="I228" s="257"/>
      <c r="J228" s="8"/>
      <c r="K228" s="141"/>
    </row>
    <row r="229" spans="2:11">
      <c r="B229" s="7"/>
      <c r="C229" s="250" t="s">
        <v>1078</v>
      </c>
      <c r="D229" s="506" t="s">
        <v>1377</v>
      </c>
      <c r="E229" s="260">
        <v>0</v>
      </c>
      <c r="F229" s="260">
        <v>8.8</v>
      </c>
      <c r="G229" s="638">
        <v>-8.8</v>
      </c>
      <c r="H229" s="611">
        <v>212</v>
      </c>
      <c r="I229" s="257"/>
      <c r="J229" s="8"/>
      <c r="K229" s="141"/>
    </row>
    <row r="230" spans="2:10">
      <c r="B230" s="7"/>
      <c r="C230" s="312"/>
      <c r="D230" s="636"/>
      <c r="E230" s="274"/>
      <c r="F230" s="274"/>
      <c r="G230" s="640"/>
      <c r="H230" s="276"/>
      <c r="I230" s="618"/>
      <c r="J230" s="8"/>
    </row>
    <row r="231" spans="2:10">
      <c r="B231" s="7"/>
      <c r="C231" s="81" t="s">
        <v>551</v>
      </c>
      <c r="D231" s="81"/>
      <c r="J231" s="8"/>
    </row>
    <row r="232" spans="2:10">
      <c r="B232" s="7"/>
      <c r="C232" s="24" t="s">
        <v>1378</v>
      </c>
      <c r="D232" s="24"/>
      <c r="J232" s="8"/>
    </row>
    <row r="233" spans="2:10" ht="17.25" thickBot="1">
      <c r="B233" s="9"/>
      <c r="C233" s="221" t="s">
        <v>1274</v>
      </c>
      <c r="D233" s="14"/>
      <c r="E233" s="12"/>
      <c r="F233" s="12"/>
      <c r="G233" s="12"/>
      <c r="H233" s="12"/>
      <c r="I233" s="12"/>
      <c r="J233" s="10"/>
    </row>
    <row r="235" spans="3:4">
      <c r="C235" s="13" t="s">
        <v>576</v>
      </c>
      <c r="D235" s="13"/>
    </row>
    <row r="236" spans="3:3">
      <c r="C236" s="1" t="s">
        <v>679</v>
      </c>
    </row>
    <row r="237" spans="3:3">
      <c r="C237" s="1" t="s">
        <v>680</v>
      </c>
    </row>
    <row r="239" spans="3:3">
      <c r="C239" s="1" t="s">
        <v>577</v>
      </c>
    </row>
    <row r="240" spans="3:3">
      <c r="C240" s="1" t="s">
        <v>578</v>
      </c>
    </row>
    <row r="243" spans="3:3">
      <c r="C243" s="13" t="s">
        <v>207</v>
      </c>
    </row>
    <row r="244" spans="3:3">
      <c r="C244" s="1" t="s">
        <v>1065</v>
      </c>
    </row>
    <row r="245" spans="3:3">
      <c r="C245" s="1" t="s">
        <v>1066</v>
      </c>
    </row>
    <row r="246" spans="3:4">
      <c r="C246" s="1" t="s">
        <v>1067</v>
      </c>
      <c r="D246" s="13"/>
    </row>
    <row r="247" spans="3:3">
      <c r="C247" s="1" t="s">
        <v>1068</v>
      </c>
    </row>
    <row r="248" spans="3:3">
      <c r="C248" s="1" t="s">
        <v>209</v>
      </c>
    </row>
    <row r="249" spans="3:3">
      <c r="C249" s="1" t="s">
        <v>210</v>
      </c>
    </row>
    <row r="250" spans="3:3">
      <c r="C250" s="613"/>
    </row>
    <row r="251" spans="3:3">
      <c r="C251" s="1" t="s">
        <v>1069</v>
      </c>
    </row>
    <row r="252" spans="3:3">
      <c r="C252" s="613" t="s">
        <v>1064</v>
      </c>
    </row>
  </sheetData>
  <autoFilter ref="C6:I229">
    <sortState ref="C7:I139">
      <sortCondition descending="1" ref="E7:E139"/>
    </sortState>
  </autoFilter>
  <hyperlinks>
    <hyperlink ref="C5" location="Contents!A1" display="Click here to return to contents"/>
    <hyperlink ref="C252" r:id="rId1" display="https://www.hesa.ac.uk/data-and-analysis/performance-indicators/benchmarks "/>
  </hyperlinks>
  <pageMargins left="0.7" right="0.7" top="0.75" bottom="0.75" header="0.3" footer="0.3"/>
  <pageSetup paperSize="9" orientation="portrait" horizontalDpi="65533" verticalDpi="65533"/>
  <headerFooter scaleWithDoc="1" alignWithMargins="0" differentFirst="0" differentOddEven="0"/>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
    <tabColor theme="9" tint="0.79998168889431442"/>
  </sheetPr>
  <dimension ref="A1:J288"/>
  <sheetViews>
    <sheetView topLeftCell="A1" view="normal" workbookViewId="0">
      <pane ySplit="6" topLeftCell="A194" activePane="bottomLeft" state="frozen"/>
      <selection pane="bottomLeft" activeCell="C209" sqref="C209"/>
    </sheetView>
  </sheetViews>
  <sheetFormatPr defaultColWidth="9.28515625" defaultRowHeight="16.5"/>
  <cols>
    <col min="1" max="1" width="8.5703125" style="1" customWidth="1"/>
    <col min="2" max="2" width="2.7109375" style="1" customWidth="1"/>
    <col min="3" max="3" width="55.7109375" style="1" customWidth="1"/>
    <col min="4" max="4" width="12.7109375" style="1" customWidth="1"/>
    <col min="5" max="5" width="14.7109375" style="1" customWidth="1"/>
    <col min="6" max="6" width="13.27734375" style="1" customWidth="1"/>
    <col min="7" max="7" width="19" style="1" customWidth="1"/>
    <col min="8" max="8" width="2.7109375" style="1" customWidth="1"/>
    <col min="9" max="9" width="9.27734375" style="1" customWidth="1"/>
    <col min="10" max="10" width="0" style="1" hidden="1" customWidth="1"/>
    <col min="11" max="16384" width="9.27734375" style="1" customWidth="1"/>
  </cols>
  <sheetData>
    <row r="1" ht="15" customHeight="1" thickBot="1"/>
    <row r="2" spans="2:8" ht="15" customHeight="1">
      <c r="B2" s="4"/>
      <c r="C2" s="5"/>
      <c r="D2" s="11"/>
      <c r="E2" s="11"/>
      <c r="F2" s="11"/>
      <c r="G2" s="11"/>
      <c r="H2" s="6"/>
    </row>
    <row r="3" spans="2:8" ht="15" customHeight="1">
      <c r="B3" s="7"/>
      <c r="C3" s="13" t="s">
        <v>2085</v>
      </c>
      <c r="D3" s="13"/>
      <c r="E3" s="13"/>
      <c r="F3" s="13"/>
      <c r="G3" s="13"/>
      <c r="H3" s="8"/>
    </row>
    <row r="4" spans="2:8" ht="15" customHeight="1">
      <c r="B4" s="7"/>
      <c r="C4" s="563" t="s">
        <v>1905</v>
      </c>
      <c r="D4" s="13"/>
      <c r="E4" s="13"/>
      <c r="F4" s="13"/>
      <c r="G4" s="13"/>
      <c r="H4" s="8"/>
    </row>
    <row r="5" spans="2:8" ht="26.25" customHeight="1">
      <c r="B5" s="7"/>
      <c r="C5" s="376" t="s">
        <v>772</v>
      </c>
      <c r="D5" s="2"/>
      <c r="E5" s="2"/>
      <c r="F5" s="2"/>
      <c r="G5" s="95" t="s">
        <v>606</v>
      </c>
      <c r="H5" s="8"/>
    </row>
    <row r="6" spans="2:10" ht="48.75" customHeight="1">
      <c r="B6" s="7"/>
      <c r="C6" s="17" t="s">
        <v>222</v>
      </c>
      <c r="D6" s="20" t="s">
        <v>2086</v>
      </c>
      <c r="E6" s="410" t="s">
        <v>2087</v>
      </c>
      <c r="F6" s="410" t="s">
        <v>2057</v>
      </c>
      <c r="G6" s="25" t="s">
        <v>2088</v>
      </c>
      <c r="H6" s="8"/>
      <c r="J6" s="1" t="s">
        <v>1082</v>
      </c>
    </row>
    <row r="7" spans="2:8">
      <c r="B7" s="7"/>
      <c r="C7" s="18" t="s">
        <v>1267</v>
      </c>
      <c r="D7" s="283">
        <v>1</v>
      </c>
      <c r="E7" s="459">
        <v>369</v>
      </c>
      <c r="F7" s="459">
        <v>6540</v>
      </c>
      <c r="G7" s="441">
        <v>0.056422018348623856</v>
      </c>
      <c r="H7" s="8"/>
    </row>
    <row r="8" spans="2:8">
      <c r="B8" s="7"/>
      <c r="C8" s="18" t="s">
        <v>401</v>
      </c>
      <c r="D8" s="283">
        <v>2</v>
      </c>
      <c r="E8" s="459">
        <v>15618</v>
      </c>
      <c r="F8" s="459">
        <v>147862</v>
      </c>
      <c r="G8" s="441">
        <v>0.10562551568354277</v>
      </c>
      <c r="H8" s="8"/>
    </row>
    <row r="9" spans="2:8">
      <c r="B9" s="7"/>
      <c r="C9" s="259" t="s">
        <v>1172</v>
      </c>
      <c r="D9" s="260">
        <v>3</v>
      </c>
      <c r="E9" s="374">
        <v>439</v>
      </c>
      <c r="F9" s="374">
        <v>2632</v>
      </c>
      <c r="G9" s="285">
        <v>0.16679331306990883</v>
      </c>
      <c r="H9" s="8"/>
    </row>
    <row r="10" spans="2:8">
      <c r="B10" s="7"/>
      <c r="C10" s="259" t="s">
        <v>744</v>
      </c>
      <c r="D10" s="260">
        <v>4</v>
      </c>
      <c r="E10" s="374">
        <v>24919</v>
      </c>
      <c r="F10" s="374">
        <v>144399</v>
      </c>
      <c r="G10" s="285">
        <v>0.17257044716376152</v>
      </c>
      <c r="H10" s="8"/>
    </row>
    <row r="11" spans="2:8">
      <c r="B11" s="7"/>
      <c r="C11" s="259" t="s">
        <v>1154</v>
      </c>
      <c r="D11" s="260">
        <v>5</v>
      </c>
      <c r="E11" s="374">
        <v>4782</v>
      </c>
      <c r="F11" s="374">
        <v>25699</v>
      </c>
      <c r="G11" s="285">
        <v>0.18607727927156698</v>
      </c>
      <c r="H11" s="8"/>
    </row>
    <row r="12" spans="2:8">
      <c r="B12" s="7"/>
      <c r="C12" s="259" t="s">
        <v>1076</v>
      </c>
      <c r="D12" s="260">
        <v>6</v>
      </c>
      <c r="E12" s="374">
        <v>2750</v>
      </c>
      <c r="F12" s="374">
        <v>13931</v>
      </c>
      <c r="G12" s="285">
        <v>0.19740147871653146</v>
      </c>
      <c r="H12" s="8"/>
    </row>
    <row r="13" spans="2:8">
      <c r="B13" s="7"/>
      <c r="C13" s="259" t="s">
        <v>1615</v>
      </c>
      <c r="D13" s="260">
        <v>7</v>
      </c>
      <c r="E13" s="374">
        <v>34433</v>
      </c>
      <c r="F13" s="374">
        <v>163250</v>
      </c>
      <c r="G13" s="285">
        <v>0.21092189892802451</v>
      </c>
      <c r="H13" s="8"/>
    </row>
    <row r="14" spans="2:8">
      <c r="B14" s="7"/>
      <c r="C14" s="259" t="s">
        <v>1619</v>
      </c>
      <c r="D14" s="260">
        <v>8</v>
      </c>
      <c r="E14" s="374">
        <v>10973</v>
      </c>
      <c r="F14" s="374">
        <v>50806</v>
      </c>
      <c r="G14" s="285">
        <v>0.21597842774475456</v>
      </c>
      <c r="H14" s="8"/>
    </row>
    <row r="15" spans="2:8">
      <c r="B15" s="7"/>
      <c r="C15" s="259" t="s">
        <v>402</v>
      </c>
      <c r="D15" s="260">
        <v>9</v>
      </c>
      <c r="E15" s="374">
        <v>43946</v>
      </c>
      <c r="F15" s="374">
        <v>188847</v>
      </c>
      <c r="G15" s="285">
        <v>0.23270690029494775</v>
      </c>
      <c r="H15" s="8"/>
    </row>
    <row r="16" spans="2:8">
      <c r="B16" s="7"/>
      <c r="C16" s="259" t="s">
        <v>2059</v>
      </c>
      <c r="D16" s="260">
        <v>10</v>
      </c>
      <c r="E16" s="374">
        <v>3255</v>
      </c>
      <c r="F16" s="374">
        <v>13936</v>
      </c>
      <c r="G16" s="285">
        <v>0.23356773823191734</v>
      </c>
      <c r="H16" s="8"/>
    </row>
    <row r="17" spans="2:8">
      <c r="B17" s="7"/>
      <c r="C17" s="259" t="s">
        <v>651</v>
      </c>
      <c r="D17" s="260">
        <v>11</v>
      </c>
      <c r="E17" s="374">
        <v>39180</v>
      </c>
      <c r="F17" s="374">
        <v>154796</v>
      </c>
      <c r="G17" s="285">
        <v>0.25310731543450737</v>
      </c>
      <c r="H17" s="8"/>
    </row>
    <row r="18" spans="2:8">
      <c r="B18" s="7"/>
      <c r="C18" s="259" t="s">
        <v>1628</v>
      </c>
      <c r="D18" s="260">
        <v>12</v>
      </c>
      <c r="E18" s="374">
        <v>2139</v>
      </c>
      <c r="F18" s="374">
        <v>8278</v>
      </c>
      <c r="G18" s="285">
        <v>0.25839574776516067</v>
      </c>
      <c r="H18" s="8"/>
    </row>
    <row r="19" spans="2:8">
      <c r="B19" s="7"/>
      <c r="C19" s="259" t="s">
        <v>365</v>
      </c>
      <c r="D19" s="260">
        <v>13</v>
      </c>
      <c r="E19" s="374">
        <v>51115</v>
      </c>
      <c r="F19" s="374">
        <v>196019</v>
      </c>
      <c r="G19" s="285">
        <v>0.2607655380345783</v>
      </c>
      <c r="H19" s="8"/>
    </row>
    <row r="20" spans="2:8">
      <c r="B20" s="7"/>
      <c r="C20" s="259" t="s">
        <v>1617</v>
      </c>
      <c r="D20" s="260">
        <v>14</v>
      </c>
      <c r="E20" s="374">
        <v>19521</v>
      </c>
      <c r="F20" s="374">
        <v>73839</v>
      </c>
      <c r="G20" s="285">
        <v>0.26437248608458946</v>
      </c>
      <c r="H20" s="8"/>
    </row>
    <row r="21" spans="2:8">
      <c r="B21" s="7"/>
      <c r="C21" s="259" t="s">
        <v>1173</v>
      </c>
      <c r="D21" s="260">
        <v>15</v>
      </c>
      <c r="E21" s="374">
        <v>1229</v>
      </c>
      <c r="F21" s="374">
        <v>4592</v>
      </c>
      <c r="G21" s="285">
        <v>0.26763937282229966</v>
      </c>
      <c r="H21" s="8"/>
    </row>
    <row r="22" spans="2:8">
      <c r="B22" s="7"/>
      <c r="C22" s="259" t="s">
        <v>1591</v>
      </c>
      <c r="D22" s="260">
        <v>16</v>
      </c>
      <c r="E22" s="374">
        <v>19772</v>
      </c>
      <c r="F22" s="374">
        <v>73315</v>
      </c>
      <c r="G22" s="285">
        <v>0.26968560321898655</v>
      </c>
      <c r="H22" s="8"/>
    </row>
    <row r="23" spans="2:8">
      <c r="B23" s="7"/>
      <c r="C23" s="259" t="s">
        <v>1948</v>
      </c>
      <c r="D23" s="260">
        <v>17</v>
      </c>
      <c r="E23" s="374">
        <v>12244</v>
      </c>
      <c r="F23" s="374">
        <v>44374</v>
      </c>
      <c r="G23" s="285">
        <v>0.27592734484157388</v>
      </c>
      <c r="H23" s="8"/>
    </row>
    <row r="24" spans="2:8">
      <c r="B24" s="7"/>
      <c r="C24" s="259" t="s">
        <v>1391</v>
      </c>
      <c r="D24" s="260">
        <v>18</v>
      </c>
      <c r="E24" s="374">
        <v>348</v>
      </c>
      <c r="F24" s="374">
        <v>1258</v>
      </c>
      <c r="G24" s="285">
        <v>0.27662957074721778</v>
      </c>
      <c r="H24" s="8"/>
    </row>
    <row r="25" spans="2:8">
      <c r="B25" s="7"/>
      <c r="C25" s="259" t="s">
        <v>1079</v>
      </c>
      <c r="D25" s="260">
        <v>19</v>
      </c>
      <c r="E25" s="374">
        <v>857</v>
      </c>
      <c r="F25" s="374">
        <v>3004</v>
      </c>
      <c r="G25" s="285">
        <v>0.28528628495339547</v>
      </c>
      <c r="H25" s="8"/>
    </row>
    <row r="26" spans="2:8">
      <c r="B26" s="7"/>
      <c r="C26" s="259" t="s">
        <v>1080</v>
      </c>
      <c r="D26" s="260">
        <v>20</v>
      </c>
      <c r="E26" s="374">
        <v>563</v>
      </c>
      <c r="F26" s="374">
        <v>1912</v>
      </c>
      <c r="G26" s="285">
        <v>0.29445606694560672</v>
      </c>
      <c r="H26" s="8"/>
    </row>
    <row r="27" spans="2:8">
      <c r="B27" s="7"/>
      <c r="C27" s="259" t="s">
        <v>1387</v>
      </c>
      <c r="D27" s="260">
        <v>21</v>
      </c>
      <c r="E27" s="374">
        <v>48024</v>
      </c>
      <c r="F27" s="374">
        <v>158701</v>
      </c>
      <c r="G27" s="285">
        <v>0.3026067888671149</v>
      </c>
      <c r="H27" s="8"/>
    </row>
    <row r="28" spans="2:8">
      <c r="B28" s="7"/>
      <c r="C28" s="259" t="s">
        <v>1405</v>
      </c>
      <c r="D28" s="260">
        <v>22</v>
      </c>
      <c r="E28" s="374">
        <v>450</v>
      </c>
      <c r="F28" s="374">
        <v>1478</v>
      </c>
      <c r="G28" s="285">
        <v>0.30446549391069011</v>
      </c>
      <c r="H28" s="8"/>
    </row>
    <row r="29" spans="2:8">
      <c r="B29" s="7"/>
      <c r="C29" s="259" t="s">
        <v>1631</v>
      </c>
      <c r="D29" s="260">
        <v>23</v>
      </c>
      <c r="E29" s="374">
        <v>815</v>
      </c>
      <c r="F29" s="374">
        <v>2655</v>
      </c>
      <c r="G29" s="285">
        <v>0.30696798493408661</v>
      </c>
      <c r="H29" s="8"/>
    </row>
    <row r="30" spans="2:8">
      <c r="B30" s="7"/>
      <c r="C30" s="259" t="s">
        <v>1264</v>
      </c>
      <c r="D30" s="260">
        <v>24</v>
      </c>
      <c r="E30" s="374">
        <v>2530</v>
      </c>
      <c r="F30" s="374">
        <v>8188</v>
      </c>
      <c r="G30" s="285">
        <v>0.3089887640449438</v>
      </c>
      <c r="H30" s="8"/>
    </row>
    <row r="31" spans="2:8">
      <c r="B31" s="7"/>
      <c r="C31" s="259" t="s">
        <v>1625</v>
      </c>
      <c r="D31" s="260">
        <v>25</v>
      </c>
      <c r="E31" s="374">
        <v>977</v>
      </c>
      <c r="F31" s="374">
        <v>3076</v>
      </c>
      <c r="G31" s="285">
        <v>0.31762028608582576</v>
      </c>
      <c r="H31" s="8"/>
    </row>
    <row r="32" spans="2:8">
      <c r="B32" s="7"/>
      <c r="C32" s="259" t="s">
        <v>1263</v>
      </c>
      <c r="D32" s="260">
        <v>26</v>
      </c>
      <c r="E32" s="374">
        <v>284</v>
      </c>
      <c r="F32" s="374">
        <v>893</v>
      </c>
      <c r="G32" s="285">
        <v>0.31802911534154538</v>
      </c>
      <c r="H32" s="8"/>
    </row>
    <row r="33" spans="2:8">
      <c r="B33" s="7"/>
      <c r="C33" s="259" t="s">
        <v>1390</v>
      </c>
      <c r="D33" s="260">
        <v>27</v>
      </c>
      <c r="E33" s="374">
        <v>1462</v>
      </c>
      <c r="F33" s="374">
        <v>4529</v>
      </c>
      <c r="G33" s="285">
        <v>0.32280856701258553</v>
      </c>
      <c r="H33" s="8"/>
    </row>
    <row r="34" spans="2:8">
      <c r="B34" s="7"/>
      <c r="C34" s="259" t="s">
        <v>1629</v>
      </c>
      <c r="D34" s="260">
        <v>28</v>
      </c>
      <c r="E34" s="374">
        <v>874</v>
      </c>
      <c r="F34" s="374">
        <v>2666</v>
      </c>
      <c r="G34" s="285">
        <v>0.32783195798949738</v>
      </c>
      <c r="H34" s="8"/>
    </row>
    <row r="35" spans="2:8">
      <c r="B35" s="7"/>
      <c r="C35" s="259" t="s">
        <v>1074</v>
      </c>
      <c r="D35" s="260">
        <v>29</v>
      </c>
      <c r="E35" s="374">
        <v>5637</v>
      </c>
      <c r="F35" s="374">
        <v>17154</v>
      </c>
      <c r="G35" s="285">
        <v>0.32861140258831761</v>
      </c>
      <c r="H35" s="8"/>
    </row>
    <row r="36" spans="2:8">
      <c r="B36" s="7"/>
      <c r="C36" s="259" t="s">
        <v>1078</v>
      </c>
      <c r="D36" s="260">
        <v>30</v>
      </c>
      <c r="E36" s="374">
        <v>1799</v>
      </c>
      <c r="F36" s="374">
        <v>5420</v>
      </c>
      <c r="G36" s="285">
        <v>0.33191881918819188</v>
      </c>
      <c r="H36" s="8"/>
    </row>
    <row r="37" spans="2:8">
      <c r="B37" s="7"/>
      <c r="C37" s="259" t="s">
        <v>376</v>
      </c>
      <c r="D37" s="260">
        <v>31</v>
      </c>
      <c r="E37" s="374">
        <v>87849</v>
      </c>
      <c r="F37" s="374">
        <v>263808</v>
      </c>
      <c r="G37" s="361">
        <v>0.33300354803493448</v>
      </c>
      <c r="H37" s="8"/>
    </row>
    <row r="38" spans="2:8">
      <c r="B38" s="7"/>
      <c r="C38" s="259" t="s">
        <v>394</v>
      </c>
      <c r="D38" s="260">
        <v>32</v>
      </c>
      <c r="E38" s="374">
        <v>69285</v>
      </c>
      <c r="F38" s="374">
        <v>204603</v>
      </c>
      <c r="G38" s="285">
        <v>0.33863139836659284</v>
      </c>
      <c r="H38" s="8"/>
    </row>
    <row r="39" spans="2:8">
      <c r="B39" s="7"/>
      <c r="C39" s="259" t="s">
        <v>1618</v>
      </c>
      <c r="D39" s="260">
        <v>33</v>
      </c>
      <c r="E39" s="374">
        <v>18473</v>
      </c>
      <c r="F39" s="374">
        <v>54503</v>
      </c>
      <c r="G39" s="285">
        <v>0.338935471441939</v>
      </c>
      <c r="H39" s="8"/>
    </row>
    <row r="40" spans="2:8">
      <c r="B40" s="7"/>
      <c r="C40" s="259" t="s">
        <v>1355</v>
      </c>
      <c r="D40" s="260">
        <v>34</v>
      </c>
      <c r="E40" s="374">
        <v>1164</v>
      </c>
      <c r="F40" s="374">
        <v>3369</v>
      </c>
      <c r="G40" s="285">
        <v>0.34550311665182548</v>
      </c>
      <c r="H40" s="8"/>
    </row>
    <row r="41" spans="2:8">
      <c r="B41" s="7"/>
      <c r="C41" s="259" t="s">
        <v>1388</v>
      </c>
      <c r="D41" s="260">
        <v>35</v>
      </c>
      <c r="E41" s="374">
        <v>2486</v>
      </c>
      <c r="F41" s="374">
        <v>7175</v>
      </c>
      <c r="G41" s="285">
        <v>0.34648083623693382</v>
      </c>
      <c r="H41" s="8"/>
    </row>
    <row r="42" spans="2:8">
      <c r="B42" s="7"/>
      <c r="C42" s="259" t="s">
        <v>1138</v>
      </c>
      <c r="D42" s="260">
        <v>36</v>
      </c>
      <c r="E42" s="374">
        <v>70387</v>
      </c>
      <c r="F42" s="374">
        <v>202522</v>
      </c>
      <c r="G42" s="285">
        <v>0.34755236468136796</v>
      </c>
      <c r="H42" s="8"/>
    </row>
    <row r="43" spans="2:8">
      <c r="B43" s="7"/>
      <c r="C43" s="259" t="s">
        <v>1176</v>
      </c>
      <c r="D43" s="260">
        <v>37</v>
      </c>
      <c r="E43" s="374">
        <v>509</v>
      </c>
      <c r="F43" s="374">
        <v>1450</v>
      </c>
      <c r="G43" s="285">
        <v>0.3510344827586207</v>
      </c>
      <c r="H43" s="8"/>
    </row>
    <row r="44" spans="2:8">
      <c r="B44" s="7"/>
      <c r="C44" s="259" t="s">
        <v>1389</v>
      </c>
      <c r="D44" s="260">
        <v>38</v>
      </c>
      <c r="E44" s="374">
        <v>1531</v>
      </c>
      <c r="F44" s="374">
        <v>4257</v>
      </c>
      <c r="G44" s="285">
        <v>0.35964294103828987</v>
      </c>
      <c r="H44" s="8"/>
    </row>
    <row r="45" spans="2:8">
      <c r="B45" s="7"/>
      <c r="C45" s="259" t="s">
        <v>1182</v>
      </c>
      <c r="D45" s="260">
        <v>39</v>
      </c>
      <c r="E45" s="374">
        <v>3243</v>
      </c>
      <c r="F45" s="374">
        <v>8787</v>
      </c>
      <c r="G45" s="285">
        <v>0.3690679412768863</v>
      </c>
      <c r="H45" s="8"/>
    </row>
    <row r="46" spans="2:8">
      <c r="B46" s="7"/>
      <c r="C46" s="259" t="s">
        <v>405</v>
      </c>
      <c r="D46" s="260">
        <v>40</v>
      </c>
      <c r="E46" s="374">
        <v>54134</v>
      </c>
      <c r="F46" s="374">
        <v>145760</v>
      </c>
      <c r="G46" s="285">
        <v>0.37139132821075743</v>
      </c>
      <c r="H46" s="8"/>
    </row>
    <row r="47" spans="2:8">
      <c r="B47" s="7"/>
      <c r="C47" s="259" t="s">
        <v>2062</v>
      </c>
      <c r="D47" s="260">
        <v>41</v>
      </c>
      <c r="E47" s="374">
        <v>222</v>
      </c>
      <c r="F47" s="374">
        <v>588</v>
      </c>
      <c r="G47" s="285">
        <v>0.37755102040816324</v>
      </c>
      <c r="H47" s="8"/>
    </row>
    <row r="48" spans="2:8">
      <c r="B48" s="7"/>
      <c r="C48" s="259" t="s">
        <v>421</v>
      </c>
      <c r="D48" s="260">
        <v>42</v>
      </c>
      <c r="E48" s="374">
        <v>1040</v>
      </c>
      <c r="F48" s="374">
        <v>2723</v>
      </c>
      <c r="G48" s="285">
        <v>0.38193169298567758</v>
      </c>
      <c r="H48" s="8"/>
    </row>
    <row r="49" spans="2:8">
      <c r="B49" s="7"/>
      <c r="C49" s="259" t="s">
        <v>218</v>
      </c>
      <c r="D49" s="260">
        <v>43</v>
      </c>
      <c r="E49" s="374">
        <v>1120000</v>
      </c>
      <c r="F49" s="374">
        <v>2924682</v>
      </c>
      <c r="G49" s="285">
        <v>0.382947616185281</v>
      </c>
      <c r="H49" s="8"/>
    </row>
    <row r="50" spans="2:8">
      <c r="B50" s="7"/>
      <c r="C50" s="259" t="s">
        <v>1262</v>
      </c>
      <c r="D50" s="260">
        <v>44</v>
      </c>
      <c r="E50" s="374">
        <v>6354</v>
      </c>
      <c r="F50" s="374">
        <v>16456</v>
      </c>
      <c r="G50" s="285">
        <v>0.38612056392805055</v>
      </c>
      <c r="H50" s="8"/>
    </row>
    <row r="51" spans="2:8">
      <c r="B51" s="7"/>
      <c r="C51" s="259" t="s">
        <v>662</v>
      </c>
      <c r="D51" s="260">
        <v>45</v>
      </c>
      <c r="E51" s="374">
        <v>8645</v>
      </c>
      <c r="F51" s="374">
        <v>22246</v>
      </c>
      <c r="G51" s="285">
        <v>0.38860918816865953</v>
      </c>
      <c r="H51" s="8"/>
    </row>
    <row r="52" spans="2:8">
      <c r="B52" s="7"/>
      <c r="C52" s="259" t="s">
        <v>1268</v>
      </c>
      <c r="D52" s="260">
        <v>46</v>
      </c>
      <c r="E52" s="374">
        <v>460</v>
      </c>
      <c r="F52" s="374">
        <v>1179</v>
      </c>
      <c r="G52" s="285">
        <v>0.39016115351993214</v>
      </c>
      <c r="H52" s="8"/>
    </row>
    <row r="53" spans="2:8">
      <c r="B53" s="7"/>
      <c r="C53" s="259" t="s">
        <v>1343</v>
      </c>
      <c r="D53" s="260">
        <v>47</v>
      </c>
      <c r="E53" s="374">
        <v>615</v>
      </c>
      <c r="F53" s="374">
        <v>1552</v>
      </c>
      <c r="G53" s="285">
        <v>0.39626288659793812</v>
      </c>
      <c r="H53" s="8"/>
    </row>
    <row r="54" spans="2:8">
      <c r="B54" s="7"/>
      <c r="C54" s="259" t="s">
        <v>403</v>
      </c>
      <c r="D54" s="260">
        <v>48</v>
      </c>
      <c r="E54" s="374">
        <v>48867</v>
      </c>
      <c r="F54" s="374">
        <v>123189</v>
      </c>
      <c r="G54" s="285">
        <v>0.39668314541071037</v>
      </c>
      <c r="H54" s="8"/>
    </row>
    <row r="55" spans="2:8">
      <c r="B55" s="7"/>
      <c r="C55" s="259" t="s">
        <v>350</v>
      </c>
      <c r="D55" s="260">
        <v>49</v>
      </c>
      <c r="E55" s="374">
        <v>164160</v>
      </c>
      <c r="F55" s="374">
        <v>412637</v>
      </c>
      <c r="G55" s="285">
        <v>0.39783150808095252</v>
      </c>
      <c r="H55" s="8"/>
    </row>
    <row r="56" spans="2:8">
      <c r="B56" s="7"/>
      <c r="C56" s="259" t="s">
        <v>1193</v>
      </c>
      <c r="D56" s="260">
        <v>50</v>
      </c>
      <c r="E56" s="374">
        <v>18685</v>
      </c>
      <c r="F56" s="374">
        <v>46751</v>
      </c>
      <c r="G56" s="285">
        <v>0.39967059528138438</v>
      </c>
      <c r="H56" s="8"/>
    </row>
    <row r="57" spans="2:8">
      <c r="B57" s="7"/>
      <c r="C57" s="259" t="s">
        <v>1269</v>
      </c>
      <c r="D57" s="260">
        <v>51</v>
      </c>
      <c r="E57" s="374">
        <v>112665</v>
      </c>
      <c r="F57" s="374">
        <v>280413</v>
      </c>
      <c r="G57" s="285">
        <v>0.40178237100277092</v>
      </c>
      <c r="H57" s="8"/>
    </row>
    <row r="58" spans="2:8">
      <c r="B58" s="7"/>
      <c r="C58" s="259" t="s">
        <v>427</v>
      </c>
      <c r="D58" s="260">
        <v>52</v>
      </c>
      <c r="E58" s="374">
        <v>11857</v>
      </c>
      <c r="F58" s="374">
        <v>29475</v>
      </c>
      <c r="G58" s="285">
        <v>0.402273112807464</v>
      </c>
      <c r="H58" s="8"/>
    </row>
    <row r="59" spans="2:8">
      <c r="B59" s="7"/>
      <c r="C59" s="259" t="s">
        <v>2066</v>
      </c>
      <c r="D59" s="260">
        <v>53</v>
      </c>
      <c r="E59" s="374">
        <v>35</v>
      </c>
      <c r="F59" s="374">
        <v>87</v>
      </c>
      <c r="G59" s="285">
        <v>0.40229885057471265</v>
      </c>
      <c r="H59" s="8"/>
    </row>
    <row r="60" spans="2:8">
      <c r="B60" s="7"/>
      <c r="C60" s="259" t="s">
        <v>213</v>
      </c>
      <c r="D60" s="260">
        <v>54</v>
      </c>
      <c r="E60" s="374">
        <v>1020640</v>
      </c>
      <c r="F60" s="374">
        <v>2518255</v>
      </c>
      <c r="G60" s="285">
        <v>0.405296524776085</v>
      </c>
      <c r="H60" s="8"/>
    </row>
    <row r="61" spans="2:8">
      <c r="B61" s="7"/>
      <c r="C61" s="259" t="s">
        <v>397</v>
      </c>
      <c r="D61" s="260">
        <v>55</v>
      </c>
      <c r="E61" s="374">
        <v>61743</v>
      </c>
      <c r="F61" s="374">
        <v>148539</v>
      </c>
      <c r="G61" s="285">
        <v>0.41566861228364266</v>
      </c>
      <c r="H61" s="8"/>
    </row>
    <row r="62" spans="2:8">
      <c r="B62" s="7"/>
      <c r="C62" s="259" t="s">
        <v>1357</v>
      </c>
      <c r="D62" s="260">
        <v>56</v>
      </c>
      <c r="E62" s="374">
        <v>1437</v>
      </c>
      <c r="F62" s="374">
        <v>3457</v>
      </c>
      <c r="G62" s="285">
        <v>0.41567833381544694</v>
      </c>
      <c r="H62" s="8"/>
    </row>
    <row r="63" spans="2:8">
      <c r="B63" s="7"/>
      <c r="C63" s="259" t="s">
        <v>2063</v>
      </c>
      <c r="D63" s="260">
        <v>57</v>
      </c>
      <c r="E63" s="374">
        <v>162</v>
      </c>
      <c r="F63" s="374">
        <v>389</v>
      </c>
      <c r="G63" s="285">
        <v>0.41645244215938304</v>
      </c>
      <c r="H63" s="8"/>
    </row>
    <row r="64" spans="2:8">
      <c r="B64" s="7"/>
      <c r="C64" s="259" t="s">
        <v>745</v>
      </c>
      <c r="D64" s="260">
        <v>58</v>
      </c>
      <c r="E64" s="374">
        <v>6162</v>
      </c>
      <c r="F64" s="374">
        <v>14758</v>
      </c>
      <c r="G64" s="285">
        <v>0.41753625152459684</v>
      </c>
      <c r="H64" s="8"/>
    </row>
    <row r="65" spans="2:8">
      <c r="B65" s="7"/>
      <c r="C65" s="259" t="s">
        <v>1266</v>
      </c>
      <c r="D65" s="260">
        <v>59</v>
      </c>
      <c r="E65" s="374">
        <v>303</v>
      </c>
      <c r="F65" s="374">
        <v>718</v>
      </c>
      <c r="G65" s="285">
        <v>0.42200557103064068</v>
      </c>
      <c r="H65" s="8"/>
    </row>
    <row r="66" spans="2:8">
      <c r="B66" s="7"/>
      <c r="C66" s="259" t="s">
        <v>328</v>
      </c>
      <c r="D66" s="260">
        <v>60</v>
      </c>
      <c r="E66" s="374">
        <v>205858</v>
      </c>
      <c r="F66" s="374">
        <v>487362</v>
      </c>
      <c r="G66" s="285">
        <v>0.42239239005092721</v>
      </c>
      <c r="H66" s="8"/>
    </row>
    <row r="67" spans="2:8">
      <c r="B67" s="7"/>
      <c r="C67" s="259" t="s">
        <v>1954</v>
      </c>
      <c r="D67" s="260">
        <v>61</v>
      </c>
      <c r="E67" s="374">
        <v>1411</v>
      </c>
      <c r="F67" s="374">
        <v>3340</v>
      </c>
      <c r="G67" s="285">
        <v>0.42245508982035929</v>
      </c>
      <c r="H67" s="8"/>
    </row>
    <row r="68" spans="2:8">
      <c r="B68" s="7"/>
      <c r="C68" s="259" t="s">
        <v>1622</v>
      </c>
      <c r="D68" s="260">
        <v>62</v>
      </c>
      <c r="E68" s="374">
        <v>5990</v>
      </c>
      <c r="F68" s="374">
        <v>14158</v>
      </c>
      <c r="G68" s="285">
        <v>0.42308235626500917</v>
      </c>
      <c r="H68" s="8"/>
    </row>
    <row r="69" spans="2:8">
      <c r="B69" s="7"/>
      <c r="C69" s="259" t="s">
        <v>356</v>
      </c>
      <c r="D69" s="260">
        <v>63</v>
      </c>
      <c r="E69" s="374">
        <v>142594</v>
      </c>
      <c r="F69" s="374">
        <v>335300</v>
      </c>
      <c r="G69" s="285">
        <v>0.42527288994929913</v>
      </c>
      <c r="H69" s="8"/>
    </row>
    <row r="70" spans="2:8">
      <c r="B70" s="7"/>
      <c r="C70" s="259" t="s">
        <v>355</v>
      </c>
      <c r="D70" s="260">
        <v>64</v>
      </c>
      <c r="E70" s="374">
        <v>105543</v>
      </c>
      <c r="F70" s="374">
        <v>247961</v>
      </c>
      <c r="G70" s="285">
        <v>0.42564354878388133</v>
      </c>
      <c r="H70" s="8"/>
    </row>
    <row r="71" spans="2:8">
      <c r="B71" s="7"/>
      <c r="C71" s="259" t="s">
        <v>423</v>
      </c>
      <c r="D71" s="260">
        <v>65</v>
      </c>
      <c r="E71" s="374">
        <v>20455</v>
      </c>
      <c r="F71" s="374">
        <v>47943</v>
      </c>
      <c r="G71" s="285">
        <v>0.42665248315708237</v>
      </c>
      <c r="H71" s="8"/>
    </row>
    <row r="72" spans="2:8">
      <c r="B72" s="7"/>
      <c r="C72" s="259" t="s">
        <v>415</v>
      </c>
      <c r="D72" s="260">
        <v>66</v>
      </c>
      <c r="E72" s="374">
        <v>42911</v>
      </c>
      <c r="F72" s="374">
        <v>100405</v>
      </c>
      <c r="G72" s="285">
        <v>0.427379114585927</v>
      </c>
      <c r="H72" s="8"/>
    </row>
    <row r="73" spans="2:8">
      <c r="B73" s="7"/>
      <c r="C73" s="259" t="s">
        <v>178</v>
      </c>
      <c r="D73" s="260">
        <v>67</v>
      </c>
      <c r="E73" s="374">
        <v>407761</v>
      </c>
      <c r="F73" s="374">
        <v>952196</v>
      </c>
      <c r="G73" s="285">
        <v>0.42823221269570549</v>
      </c>
      <c r="H73" s="8"/>
    </row>
    <row r="74" spans="2:8">
      <c r="B74" s="7"/>
      <c r="C74" s="259" t="s">
        <v>2061</v>
      </c>
      <c r="D74" s="260">
        <v>68</v>
      </c>
      <c r="E74" s="374">
        <v>847</v>
      </c>
      <c r="F74" s="374">
        <v>1973</v>
      </c>
      <c r="G74" s="285">
        <v>0.429295489102889</v>
      </c>
      <c r="H74" s="8"/>
    </row>
    <row r="75" spans="2:8">
      <c r="B75" s="7"/>
      <c r="C75" s="259" t="s">
        <v>347</v>
      </c>
      <c r="D75" s="260">
        <v>69</v>
      </c>
      <c r="E75" s="374">
        <v>163846</v>
      </c>
      <c r="F75" s="374">
        <v>380169</v>
      </c>
      <c r="G75" s="285">
        <v>0.43098201063211361</v>
      </c>
      <c r="H75" s="8"/>
    </row>
    <row r="76" spans="2:8">
      <c r="B76" s="7"/>
      <c r="C76" s="259" t="s">
        <v>971</v>
      </c>
      <c r="D76" s="260">
        <v>70</v>
      </c>
      <c r="E76" s="374">
        <v>17266</v>
      </c>
      <c r="F76" s="374">
        <v>39679</v>
      </c>
      <c r="G76" s="285">
        <v>0.43514201466770835</v>
      </c>
      <c r="H76" s="8"/>
    </row>
    <row r="77" spans="2:8">
      <c r="B77" s="7"/>
      <c r="C77" s="259" t="s">
        <v>380</v>
      </c>
      <c r="D77" s="260">
        <v>71</v>
      </c>
      <c r="E77" s="374">
        <v>121224</v>
      </c>
      <c r="F77" s="374">
        <v>278185</v>
      </c>
      <c r="G77" s="285">
        <v>0.43576756475007639</v>
      </c>
      <c r="H77" s="8"/>
    </row>
    <row r="78" spans="2:8">
      <c r="B78" s="7"/>
      <c r="C78" s="259" t="s">
        <v>1143</v>
      </c>
      <c r="D78" s="260">
        <v>72</v>
      </c>
      <c r="E78" s="374">
        <v>4426</v>
      </c>
      <c r="F78" s="374">
        <v>10132</v>
      </c>
      <c r="G78" s="285">
        <v>0.43683379392025268</v>
      </c>
      <c r="H78" s="8"/>
    </row>
    <row r="79" spans="2:8">
      <c r="B79" s="7"/>
      <c r="C79" s="259" t="s">
        <v>370</v>
      </c>
      <c r="D79" s="260">
        <v>73</v>
      </c>
      <c r="E79" s="374">
        <v>100758</v>
      </c>
      <c r="F79" s="374">
        <v>227184</v>
      </c>
      <c r="G79" s="285">
        <v>0.44350834565814495</v>
      </c>
      <c r="H79" s="8"/>
    </row>
    <row r="80" spans="2:8">
      <c r="B80" s="7"/>
      <c r="C80" s="259" t="s">
        <v>409</v>
      </c>
      <c r="D80" s="260">
        <v>74</v>
      </c>
      <c r="E80" s="374">
        <v>32561</v>
      </c>
      <c r="F80" s="374">
        <v>73160</v>
      </c>
      <c r="G80" s="285">
        <v>0.44506560962274466</v>
      </c>
      <c r="H80" s="8"/>
    </row>
    <row r="81" spans="2:8">
      <c r="B81" s="7"/>
      <c r="C81" s="259" t="s">
        <v>323</v>
      </c>
      <c r="D81" s="260">
        <v>75</v>
      </c>
      <c r="E81" s="374">
        <v>172600</v>
      </c>
      <c r="F81" s="374">
        <v>383998</v>
      </c>
      <c r="G81" s="285">
        <v>0.449481507716186</v>
      </c>
      <c r="H81" s="8"/>
    </row>
    <row r="82" spans="2:8">
      <c r="B82" s="7"/>
      <c r="C82" s="259" t="s">
        <v>597</v>
      </c>
      <c r="D82" s="260">
        <v>76</v>
      </c>
      <c r="E82" s="374">
        <v>33365</v>
      </c>
      <c r="F82" s="374">
        <v>73903</v>
      </c>
      <c r="G82" s="285">
        <v>0.45147017035844283</v>
      </c>
      <c r="H82" s="8"/>
    </row>
    <row r="83" spans="2:8">
      <c r="B83" s="7"/>
      <c r="C83" s="259" t="s">
        <v>219</v>
      </c>
      <c r="D83" s="260">
        <v>77</v>
      </c>
      <c r="E83" s="374">
        <v>332419</v>
      </c>
      <c r="F83" s="374">
        <v>730044</v>
      </c>
      <c r="G83" s="285">
        <v>0.45534104793683666</v>
      </c>
      <c r="H83" s="8"/>
    </row>
    <row r="84" spans="2:8">
      <c r="B84" s="7"/>
      <c r="C84" s="259" t="s">
        <v>1163</v>
      </c>
      <c r="D84" s="260">
        <v>78</v>
      </c>
      <c r="E84" s="374">
        <v>225</v>
      </c>
      <c r="F84" s="374">
        <v>494</v>
      </c>
      <c r="G84" s="285">
        <v>0.45546558704453444</v>
      </c>
      <c r="H84" s="8"/>
    </row>
    <row r="85" spans="2:8">
      <c r="B85" s="7"/>
      <c r="C85" s="259" t="s">
        <v>361</v>
      </c>
      <c r="D85" s="260">
        <v>79</v>
      </c>
      <c r="E85" s="374">
        <v>69457</v>
      </c>
      <c r="F85" s="374">
        <v>152333</v>
      </c>
      <c r="G85" s="285">
        <v>0.455955045853492</v>
      </c>
      <c r="H85" s="8"/>
    </row>
    <row r="86" spans="2:8">
      <c r="B86" s="7"/>
      <c r="C86" s="259" t="s">
        <v>212</v>
      </c>
      <c r="D86" s="260">
        <v>80</v>
      </c>
      <c r="E86" s="374">
        <v>428700</v>
      </c>
      <c r="F86" s="374">
        <v>934147</v>
      </c>
      <c r="G86" s="285">
        <v>0.45892134749670022</v>
      </c>
      <c r="H86" s="8"/>
    </row>
    <row r="87" spans="2:8">
      <c r="B87" s="7"/>
      <c r="C87" s="259" t="s">
        <v>385</v>
      </c>
      <c r="D87" s="260">
        <v>81</v>
      </c>
      <c r="E87" s="374">
        <v>90020</v>
      </c>
      <c r="F87" s="374">
        <v>195454</v>
      </c>
      <c r="G87" s="285">
        <v>0.46056872716854091</v>
      </c>
      <c r="H87" s="8"/>
    </row>
    <row r="88" spans="2:8">
      <c r="B88" s="7"/>
      <c r="C88" s="259" t="s">
        <v>1166</v>
      </c>
      <c r="D88" s="260">
        <v>82</v>
      </c>
      <c r="E88" s="374">
        <v>795</v>
      </c>
      <c r="F88" s="374">
        <v>1722</v>
      </c>
      <c r="G88" s="285">
        <v>0.4616724738675958</v>
      </c>
      <c r="H88" s="8"/>
    </row>
    <row r="89" spans="2:8">
      <c r="B89" s="7"/>
      <c r="C89" s="259" t="s">
        <v>383</v>
      </c>
      <c r="D89" s="260">
        <v>83</v>
      </c>
      <c r="E89" s="374">
        <v>78350</v>
      </c>
      <c r="F89" s="374">
        <v>169700</v>
      </c>
      <c r="G89" s="285">
        <v>0.46169711255156159</v>
      </c>
      <c r="H89" s="8"/>
    </row>
    <row r="90" spans="2:8">
      <c r="B90" s="7"/>
      <c r="C90" s="259" t="s">
        <v>1144</v>
      </c>
      <c r="D90" s="260">
        <v>84</v>
      </c>
      <c r="E90" s="374">
        <v>77668</v>
      </c>
      <c r="F90" s="374">
        <v>168123</v>
      </c>
      <c r="G90" s="285">
        <v>0.46197129482581206</v>
      </c>
      <c r="H90" s="8"/>
    </row>
    <row r="91" spans="2:8">
      <c r="B91" s="7"/>
      <c r="C91" s="259" t="s">
        <v>344</v>
      </c>
      <c r="D91" s="260">
        <v>85</v>
      </c>
      <c r="E91" s="374">
        <v>176383</v>
      </c>
      <c r="F91" s="374">
        <v>381775</v>
      </c>
      <c r="G91" s="285">
        <v>0.46200772706437038</v>
      </c>
      <c r="H91" s="8"/>
    </row>
    <row r="92" spans="2:8">
      <c r="B92" s="7"/>
      <c r="C92" s="259" t="s">
        <v>211</v>
      </c>
      <c r="D92" s="260">
        <v>86</v>
      </c>
      <c r="E92" s="374">
        <v>429618</v>
      </c>
      <c r="F92" s="374">
        <v>928716</v>
      </c>
      <c r="G92" s="285">
        <v>0.46259351620947631</v>
      </c>
      <c r="H92" s="8"/>
    </row>
    <row r="93" spans="2:8">
      <c r="B93" s="7"/>
      <c r="C93" s="259" t="s">
        <v>599</v>
      </c>
      <c r="D93" s="260">
        <v>87</v>
      </c>
      <c r="E93" s="374">
        <v>24381</v>
      </c>
      <c r="F93" s="374">
        <v>52660</v>
      </c>
      <c r="G93" s="285">
        <v>0.46298898594758831</v>
      </c>
      <c r="H93" s="8"/>
    </row>
    <row r="94" spans="2:8">
      <c r="B94" s="7"/>
      <c r="C94" s="259" t="s">
        <v>174</v>
      </c>
      <c r="D94" s="260">
        <v>88</v>
      </c>
      <c r="E94" s="374">
        <v>623311</v>
      </c>
      <c r="F94" s="374">
        <v>1344665</v>
      </c>
      <c r="G94" s="285">
        <v>0.46354370791237964</v>
      </c>
      <c r="H94" s="8"/>
    </row>
    <row r="95" spans="2:8">
      <c r="B95" s="7"/>
      <c r="C95" s="259" t="s">
        <v>339</v>
      </c>
      <c r="D95" s="260">
        <v>89</v>
      </c>
      <c r="E95" s="374">
        <v>142433</v>
      </c>
      <c r="F95" s="374">
        <v>307017</v>
      </c>
      <c r="G95" s="285">
        <v>0.46392545038222638</v>
      </c>
      <c r="H95" s="8"/>
    </row>
    <row r="96" spans="2:8">
      <c r="B96" s="7"/>
      <c r="C96" s="259" t="s">
        <v>215</v>
      </c>
      <c r="D96" s="260">
        <v>90</v>
      </c>
      <c r="E96" s="374">
        <v>457834</v>
      </c>
      <c r="F96" s="374">
        <v>985279</v>
      </c>
      <c r="G96" s="285">
        <v>0.46467447291579339</v>
      </c>
      <c r="H96" s="8"/>
    </row>
    <row r="97" spans="2:8">
      <c r="B97" s="7"/>
      <c r="C97" s="259" t="s">
        <v>610</v>
      </c>
      <c r="D97" s="260">
        <v>91</v>
      </c>
      <c r="E97" s="374">
        <v>9428</v>
      </c>
      <c r="F97" s="374">
        <v>20264</v>
      </c>
      <c r="G97" s="285">
        <v>0.46525858665613895</v>
      </c>
      <c r="H97" s="8"/>
    </row>
    <row r="98" spans="2:8">
      <c r="B98" s="7"/>
      <c r="C98" s="259" t="s">
        <v>1294</v>
      </c>
      <c r="D98" s="260">
        <v>92</v>
      </c>
      <c r="E98" s="374">
        <v>150051</v>
      </c>
      <c r="F98" s="374">
        <v>322445</v>
      </c>
      <c r="G98" s="285">
        <v>0.46535378126502192</v>
      </c>
      <c r="H98" s="8"/>
    </row>
    <row r="99" spans="2:8">
      <c r="B99" s="7"/>
      <c r="C99" s="259" t="s">
        <v>237</v>
      </c>
      <c r="D99" s="260">
        <v>93</v>
      </c>
      <c r="E99" s="374">
        <v>917205</v>
      </c>
      <c r="F99" s="374">
        <v>1968344</v>
      </c>
      <c r="G99" s="285">
        <v>0.46597799978052618</v>
      </c>
      <c r="H99" s="8"/>
    </row>
    <row r="100" spans="2:8">
      <c r="B100" s="7"/>
      <c r="C100" s="259" t="s">
        <v>1152</v>
      </c>
      <c r="D100" s="260">
        <v>94</v>
      </c>
      <c r="E100" s="374">
        <v>6397</v>
      </c>
      <c r="F100" s="374">
        <v>13713</v>
      </c>
      <c r="G100" s="285">
        <v>0.46649165025887845</v>
      </c>
      <c r="H100" s="8"/>
    </row>
    <row r="101" spans="2:8">
      <c r="B101" s="7"/>
      <c r="C101" s="259" t="s">
        <v>505</v>
      </c>
      <c r="D101" s="260">
        <v>95</v>
      </c>
      <c r="E101" s="374">
        <v>96599</v>
      </c>
      <c r="F101" s="374">
        <v>206323</v>
      </c>
      <c r="G101" s="285">
        <v>0.46819307590525533</v>
      </c>
      <c r="H101" s="8"/>
    </row>
    <row r="102" spans="2:8">
      <c r="B102" s="7"/>
      <c r="C102" s="259" t="s">
        <v>1627</v>
      </c>
      <c r="D102" s="260">
        <v>96</v>
      </c>
      <c r="E102" s="374">
        <v>1287</v>
      </c>
      <c r="F102" s="374">
        <v>2748</v>
      </c>
      <c r="G102" s="285">
        <v>0.4683406113537118</v>
      </c>
      <c r="H102" s="8"/>
    </row>
    <row r="103" spans="2:8">
      <c r="B103" s="7"/>
      <c r="C103" s="259" t="s">
        <v>419</v>
      </c>
      <c r="D103" s="260">
        <v>97</v>
      </c>
      <c r="E103" s="374">
        <v>15240</v>
      </c>
      <c r="F103" s="374">
        <v>32525</v>
      </c>
      <c r="G103" s="285">
        <v>0.46856264411990778</v>
      </c>
      <c r="H103" s="8"/>
    </row>
    <row r="104" spans="2:8">
      <c r="B104" s="7"/>
      <c r="C104" s="259" t="s">
        <v>369</v>
      </c>
      <c r="D104" s="260">
        <v>98</v>
      </c>
      <c r="E104" s="374">
        <v>83471</v>
      </c>
      <c r="F104" s="374">
        <v>178022</v>
      </c>
      <c r="G104" s="285">
        <v>0.46888025075552459</v>
      </c>
      <c r="H104" s="8"/>
    </row>
    <row r="105" spans="2:8">
      <c r="B105" s="7"/>
      <c r="C105" s="259" t="s">
        <v>176</v>
      </c>
      <c r="D105" s="260">
        <v>99</v>
      </c>
      <c r="E105" s="374">
        <v>416568</v>
      </c>
      <c r="F105" s="374">
        <v>886951</v>
      </c>
      <c r="G105" s="285">
        <v>0.4696629238819281</v>
      </c>
      <c r="H105" s="8"/>
    </row>
    <row r="106" spans="2:8">
      <c r="B106" s="7"/>
      <c r="C106" s="259" t="s">
        <v>175</v>
      </c>
      <c r="D106" s="260">
        <v>100</v>
      </c>
      <c r="E106" s="374">
        <v>653001</v>
      </c>
      <c r="F106" s="374">
        <v>1384728</v>
      </c>
      <c r="G106" s="285">
        <v>0.47157347869039984</v>
      </c>
      <c r="H106" s="8"/>
    </row>
    <row r="107" spans="2:8">
      <c r="B107" s="7"/>
      <c r="C107" s="259" t="s">
        <v>373</v>
      </c>
      <c r="D107" s="260">
        <v>101</v>
      </c>
      <c r="E107" s="374">
        <v>79456</v>
      </c>
      <c r="F107" s="374">
        <v>168075</v>
      </c>
      <c r="G107" s="285">
        <v>0.47274133571322324</v>
      </c>
      <c r="H107" s="8"/>
    </row>
    <row r="108" spans="2:8">
      <c r="B108" s="7"/>
      <c r="C108" s="259" t="s">
        <v>358</v>
      </c>
      <c r="D108" s="260">
        <v>102</v>
      </c>
      <c r="E108" s="374">
        <v>158294</v>
      </c>
      <c r="F108" s="374">
        <v>334057</v>
      </c>
      <c r="G108" s="285">
        <v>0.47385326456263455</v>
      </c>
      <c r="H108" s="8"/>
    </row>
    <row r="109" spans="2:8">
      <c r="B109" s="7"/>
      <c r="C109" s="259" t="s">
        <v>220</v>
      </c>
      <c r="D109" s="260">
        <v>103</v>
      </c>
      <c r="E109" s="374">
        <v>398099</v>
      </c>
      <c r="F109" s="374">
        <v>839419</v>
      </c>
      <c r="G109" s="285">
        <v>0.47425540760931073</v>
      </c>
      <c r="H109" s="8"/>
    </row>
    <row r="110" spans="2:8">
      <c r="B110" s="7"/>
      <c r="C110" s="259" t="s">
        <v>2067</v>
      </c>
      <c r="D110" s="260">
        <v>104</v>
      </c>
      <c r="E110" s="374">
        <v>40</v>
      </c>
      <c r="F110" s="374">
        <v>84</v>
      </c>
      <c r="G110" s="285">
        <v>0.47619047619047616</v>
      </c>
      <c r="H110" s="8"/>
    </row>
    <row r="111" spans="2:8">
      <c r="B111" s="7"/>
      <c r="C111" s="259" t="s">
        <v>241</v>
      </c>
      <c r="D111" s="260">
        <v>105</v>
      </c>
      <c r="E111" s="374">
        <v>392138</v>
      </c>
      <c r="F111" s="374">
        <v>822840</v>
      </c>
      <c r="G111" s="285">
        <v>0.47656652569150748</v>
      </c>
      <c r="H111" s="8"/>
    </row>
    <row r="112" spans="2:8">
      <c r="B112" s="7"/>
      <c r="C112" s="259" t="s">
        <v>372</v>
      </c>
      <c r="D112" s="260">
        <v>106</v>
      </c>
      <c r="E112" s="374">
        <v>73189</v>
      </c>
      <c r="F112" s="374">
        <v>153148</v>
      </c>
      <c r="G112" s="285">
        <v>0.47789719748217413</v>
      </c>
      <c r="H112" s="8"/>
    </row>
    <row r="113" spans="2:8">
      <c r="B113" s="7"/>
      <c r="C113" s="259" t="s">
        <v>274</v>
      </c>
      <c r="D113" s="260">
        <v>107</v>
      </c>
      <c r="E113" s="374">
        <v>303740</v>
      </c>
      <c r="F113" s="374">
        <v>632916</v>
      </c>
      <c r="G113" s="285">
        <v>0.47990570628645823</v>
      </c>
      <c r="H113" s="8"/>
    </row>
    <row r="114" spans="2:8">
      <c r="B114" s="7"/>
      <c r="C114" s="259" t="s">
        <v>341</v>
      </c>
      <c r="D114" s="260">
        <v>108</v>
      </c>
      <c r="E114" s="374">
        <v>174229</v>
      </c>
      <c r="F114" s="374">
        <v>362945</v>
      </c>
      <c r="G114" s="285">
        <v>0.48004243067131386</v>
      </c>
      <c r="H114" s="8"/>
    </row>
    <row r="115" spans="2:8">
      <c r="B115" s="7"/>
      <c r="C115" s="259" t="s">
        <v>368</v>
      </c>
      <c r="D115" s="260">
        <v>109</v>
      </c>
      <c r="E115" s="374">
        <v>103872</v>
      </c>
      <c r="F115" s="374">
        <v>216104</v>
      </c>
      <c r="G115" s="285">
        <v>0.4806574612223744</v>
      </c>
      <c r="H115" s="8"/>
    </row>
    <row r="116" spans="2:8">
      <c r="B116" s="7"/>
      <c r="C116" s="259" t="s">
        <v>1140</v>
      </c>
      <c r="D116" s="260">
        <v>110</v>
      </c>
      <c r="E116" s="374">
        <v>1845</v>
      </c>
      <c r="F116" s="374">
        <v>3832</v>
      </c>
      <c r="G116" s="285">
        <v>0.48147181628392482</v>
      </c>
      <c r="H116" s="8"/>
    </row>
    <row r="117" spans="2:8">
      <c r="B117" s="7"/>
      <c r="C117" s="259" t="s">
        <v>1181</v>
      </c>
      <c r="D117" s="260">
        <v>111</v>
      </c>
      <c r="E117" s="374">
        <v>3173</v>
      </c>
      <c r="F117" s="374">
        <v>6584</v>
      </c>
      <c r="G117" s="285">
        <v>0.48192588092345079</v>
      </c>
      <c r="H117" s="8"/>
    </row>
    <row r="118" spans="2:8">
      <c r="B118" s="7"/>
      <c r="C118" s="259" t="s">
        <v>602</v>
      </c>
      <c r="D118" s="260">
        <v>112</v>
      </c>
      <c r="E118" s="374">
        <v>15012</v>
      </c>
      <c r="F118" s="374">
        <v>31140</v>
      </c>
      <c r="G118" s="285">
        <v>0.48208092485549131</v>
      </c>
      <c r="H118" s="8"/>
    </row>
    <row r="119" spans="2:8">
      <c r="B119" s="7"/>
      <c r="C119" s="259" t="s">
        <v>354</v>
      </c>
      <c r="D119" s="260">
        <v>113</v>
      </c>
      <c r="E119" s="374">
        <v>106513</v>
      </c>
      <c r="F119" s="374">
        <v>220286</v>
      </c>
      <c r="G119" s="285">
        <v>0.48352142215120342</v>
      </c>
      <c r="H119" s="8"/>
    </row>
    <row r="120" spans="2:8">
      <c r="B120" s="7"/>
      <c r="C120" s="259" t="s">
        <v>1071</v>
      </c>
      <c r="D120" s="260">
        <v>114</v>
      </c>
      <c r="E120" s="374">
        <v>11520</v>
      </c>
      <c r="F120" s="374">
        <v>23806</v>
      </c>
      <c r="G120" s="285">
        <v>0.48391161891960011</v>
      </c>
      <c r="H120" s="8"/>
    </row>
    <row r="121" spans="2:8">
      <c r="B121" s="7"/>
      <c r="C121" s="259" t="s">
        <v>389</v>
      </c>
      <c r="D121" s="260">
        <v>115</v>
      </c>
      <c r="E121" s="374">
        <v>116653</v>
      </c>
      <c r="F121" s="374">
        <v>240374</v>
      </c>
      <c r="G121" s="285">
        <v>0.48529791075573897</v>
      </c>
      <c r="H121" s="8"/>
    </row>
    <row r="122" spans="2:8">
      <c r="B122" s="7"/>
      <c r="C122" s="259" t="s">
        <v>632</v>
      </c>
      <c r="D122" s="260">
        <v>116</v>
      </c>
      <c r="E122" s="374">
        <v>330907</v>
      </c>
      <c r="F122" s="374">
        <v>679819</v>
      </c>
      <c r="G122" s="285">
        <v>0.48675750457106964</v>
      </c>
      <c r="H122" s="8"/>
    </row>
    <row r="123" spans="2:8">
      <c r="B123" s="7"/>
      <c r="C123" s="259" t="s">
        <v>1256</v>
      </c>
      <c r="D123" s="260">
        <v>117</v>
      </c>
      <c r="E123" s="374">
        <v>55255</v>
      </c>
      <c r="F123" s="374">
        <v>113482</v>
      </c>
      <c r="G123" s="285">
        <v>0.48690541231208473</v>
      </c>
      <c r="H123" s="8"/>
    </row>
    <row r="124" spans="2:8">
      <c r="B124" s="7"/>
      <c r="C124" s="259" t="s">
        <v>240</v>
      </c>
      <c r="D124" s="260">
        <v>118</v>
      </c>
      <c r="E124" s="374">
        <v>599425</v>
      </c>
      <c r="F124" s="374">
        <v>1229959</v>
      </c>
      <c r="G124" s="285">
        <v>0.48735364349543359</v>
      </c>
      <c r="H124" s="8"/>
    </row>
    <row r="125" spans="2:8">
      <c r="B125" s="7"/>
      <c r="C125" s="259" t="s">
        <v>340</v>
      </c>
      <c r="D125" s="260">
        <v>119</v>
      </c>
      <c r="E125" s="374">
        <v>239538</v>
      </c>
      <c r="F125" s="374">
        <v>491296</v>
      </c>
      <c r="G125" s="285">
        <v>0.48756350550381033</v>
      </c>
      <c r="H125" s="8"/>
    </row>
    <row r="126" spans="2:8">
      <c r="B126" s="7"/>
      <c r="C126" s="259" t="s">
        <v>1168</v>
      </c>
      <c r="D126" s="260">
        <v>120</v>
      </c>
      <c r="E126" s="374">
        <v>34136</v>
      </c>
      <c r="F126" s="374">
        <v>69749</v>
      </c>
      <c r="G126" s="285">
        <v>0.48941203458114096</v>
      </c>
      <c r="H126" s="8"/>
    </row>
    <row r="127" spans="2:8">
      <c r="B127" s="7"/>
      <c r="C127" s="144" t="s">
        <v>1141</v>
      </c>
      <c r="D127" s="145">
        <v>121</v>
      </c>
      <c r="E127" s="233">
        <v>5804</v>
      </c>
      <c r="F127" s="233">
        <v>11856</v>
      </c>
      <c r="G127" s="285">
        <v>0.48954116059379216</v>
      </c>
      <c r="H127" s="8"/>
    </row>
    <row r="128" spans="2:8">
      <c r="B128" s="7"/>
      <c r="C128" s="259" t="s">
        <v>418</v>
      </c>
      <c r="D128" s="260">
        <v>122</v>
      </c>
      <c r="E128" s="374">
        <v>16691</v>
      </c>
      <c r="F128" s="374">
        <v>34074</v>
      </c>
      <c r="G128" s="285">
        <v>0.48984563009919585</v>
      </c>
      <c r="H128" s="8"/>
    </row>
    <row r="129" spans="2:8">
      <c r="B129" s="7"/>
      <c r="C129" s="259" t="s">
        <v>326</v>
      </c>
      <c r="D129" s="260">
        <v>123</v>
      </c>
      <c r="E129" s="374">
        <v>186101</v>
      </c>
      <c r="F129" s="374">
        <v>379054</v>
      </c>
      <c r="G129" s="285">
        <v>0.49096170994106381</v>
      </c>
      <c r="H129" s="8"/>
    </row>
    <row r="130" spans="2:8">
      <c r="B130" s="7"/>
      <c r="C130" s="259" t="s">
        <v>773</v>
      </c>
      <c r="D130" s="260">
        <v>124</v>
      </c>
      <c r="E130" s="374">
        <v>50486</v>
      </c>
      <c r="F130" s="374">
        <v>102812</v>
      </c>
      <c r="G130" s="285">
        <v>0.4910516282146053</v>
      </c>
      <c r="H130" s="8"/>
    </row>
    <row r="131" spans="2:8">
      <c r="B131" s="7"/>
      <c r="C131" s="259" t="s">
        <v>399</v>
      </c>
      <c r="D131" s="260">
        <v>125</v>
      </c>
      <c r="E131" s="374">
        <v>60951</v>
      </c>
      <c r="F131" s="374">
        <v>123328</v>
      </c>
      <c r="G131" s="285">
        <v>0.49421866891541255</v>
      </c>
      <c r="H131" s="8"/>
    </row>
    <row r="132" spans="2:8">
      <c r="B132" s="7"/>
      <c r="C132" s="259" t="s">
        <v>329</v>
      </c>
      <c r="D132" s="260">
        <v>126</v>
      </c>
      <c r="E132" s="374">
        <v>161247</v>
      </c>
      <c r="F132" s="374">
        <v>325710</v>
      </c>
      <c r="G132" s="285">
        <v>0.49506309293543338</v>
      </c>
      <c r="H132" s="8"/>
    </row>
    <row r="133" spans="2:8">
      <c r="B133" s="7"/>
      <c r="C133" s="259" t="s">
        <v>180</v>
      </c>
      <c r="D133" s="260">
        <v>127</v>
      </c>
      <c r="E133" s="374">
        <v>240561</v>
      </c>
      <c r="F133" s="374">
        <v>484223</v>
      </c>
      <c r="G133" s="285">
        <v>0.49679796292204209</v>
      </c>
      <c r="H133" s="8"/>
    </row>
    <row r="134" spans="2:8">
      <c r="B134" s="7"/>
      <c r="C134" s="259" t="s">
        <v>371</v>
      </c>
      <c r="D134" s="260">
        <v>128</v>
      </c>
      <c r="E134" s="374">
        <v>88095</v>
      </c>
      <c r="F134" s="374">
        <v>177114</v>
      </c>
      <c r="G134" s="285">
        <v>0.49739151055252551</v>
      </c>
      <c r="H134" s="8"/>
    </row>
    <row r="135" spans="2:10">
      <c r="B135" s="7"/>
      <c r="C135" s="259" t="s">
        <v>668</v>
      </c>
      <c r="D135" s="260">
        <v>129</v>
      </c>
      <c r="E135" s="374">
        <v>140336</v>
      </c>
      <c r="F135" s="374">
        <v>281451</v>
      </c>
      <c r="G135" s="285">
        <v>0.49861610013821234</v>
      </c>
      <c r="H135" s="8"/>
      <c r="J135" s="16">
        <f>'[1]1 Inc and Exp'!$D$20</f>
        <v>62210</v>
      </c>
    </row>
    <row r="136" spans="2:10">
      <c r="B136" s="7"/>
      <c r="C136" s="259" t="s">
        <v>1624</v>
      </c>
      <c r="D136" s="260">
        <v>130</v>
      </c>
      <c r="E136" s="374">
        <v>1685</v>
      </c>
      <c r="F136" s="374">
        <v>3370</v>
      </c>
      <c r="G136" s="285">
        <v>0.5</v>
      </c>
      <c r="H136" s="8"/>
      <c r="J136" s="614">
        <f>J135/F135</f>
        <v>0.22103314608937258</v>
      </c>
    </row>
    <row r="137" spans="2:8">
      <c r="B137" s="7"/>
      <c r="C137" s="259" t="s">
        <v>1955</v>
      </c>
      <c r="D137" s="260">
        <v>131</v>
      </c>
      <c r="E137" s="374">
        <v>1356</v>
      </c>
      <c r="F137" s="374">
        <v>2710</v>
      </c>
      <c r="G137" s="285">
        <v>0.5003690036900369</v>
      </c>
      <c r="H137" s="8"/>
    </row>
    <row r="138" spans="2:8">
      <c r="B138" s="7"/>
      <c r="C138" s="259" t="s">
        <v>177</v>
      </c>
      <c r="D138" s="260">
        <v>132</v>
      </c>
      <c r="E138" s="374">
        <v>318643</v>
      </c>
      <c r="F138" s="374">
        <v>636381</v>
      </c>
      <c r="G138" s="285">
        <v>0.50071105202700894</v>
      </c>
      <c r="H138" s="8"/>
    </row>
    <row r="139" spans="2:8">
      <c r="B139" s="7"/>
      <c r="C139" s="259" t="s">
        <v>1183</v>
      </c>
      <c r="D139" s="260">
        <v>133</v>
      </c>
      <c r="E139" s="374">
        <v>585</v>
      </c>
      <c r="F139" s="374">
        <v>1168</v>
      </c>
      <c r="G139" s="285">
        <v>0.50085616438356162</v>
      </c>
      <c r="H139" s="8"/>
    </row>
    <row r="140" spans="2:8">
      <c r="B140" s="7"/>
      <c r="C140" s="259" t="s">
        <v>2064</v>
      </c>
      <c r="D140" s="260">
        <v>134</v>
      </c>
      <c r="E140" s="374">
        <v>175</v>
      </c>
      <c r="F140" s="374">
        <v>349</v>
      </c>
      <c r="G140" s="285">
        <v>0.501432664756447</v>
      </c>
      <c r="H140" s="8"/>
    </row>
    <row r="141" spans="2:8">
      <c r="B141" s="7"/>
      <c r="C141" s="259" t="s">
        <v>654</v>
      </c>
      <c r="D141" s="260">
        <v>135</v>
      </c>
      <c r="E141" s="374">
        <v>142370</v>
      </c>
      <c r="F141" s="374">
        <v>282373</v>
      </c>
      <c r="G141" s="285">
        <v>0.50419126474556708</v>
      </c>
      <c r="H141" s="8"/>
    </row>
    <row r="142" spans="2:8">
      <c r="B142" s="7"/>
      <c r="C142" s="259" t="s">
        <v>327</v>
      </c>
      <c r="D142" s="260">
        <v>136</v>
      </c>
      <c r="E142" s="374">
        <v>174482</v>
      </c>
      <c r="F142" s="374">
        <v>345506</v>
      </c>
      <c r="G142" s="285">
        <v>0.505004254629442</v>
      </c>
      <c r="H142" s="8"/>
    </row>
    <row r="143" spans="2:8">
      <c r="B143" s="7"/>
      <c r="C143" s="259" t="s">
        <v>413</v>
      </c>
      <c r="D143" s="260">
        <v>137</v>
      </c>
      <c r="E143" s="374">
        <v>92834</v>
      </c>
      <c r="F143" s="374">
        <v>183116</v>
      </c>
      <c r="G143" s="285">
        <v>0.50696826055615019</v>
      </c>
      <c r="H143" s="8"/>
    </row>
    <row r="144" spans="2:8">
      <c r="B144" s="7"/>
      <c r="C144" s="259" t="s">
        <v>182</v>
      </c>
      <c r="D144" s="260">
        <v>138</v>
      </c>
      <c r="E144" s="374">
        <v>233912</v>
      </c>
      <c r="F144" s="374">
        <v>460525</v>
      </c>
      <c r="G144" s="285">
        <v>0.50792465121328922</v>
      </c>
      <c r="H144" s="8"/>
    </row>
    <row r="145" spans="2:8">
      <c r="B145" s="7"/>
      <c r="C145" s="259" t="s">
        <v>342</v>
      </c>
      <c r="D145" s="260">
        <v>139</v>
      </c>
      <c r="E145" s="374">
        <v>136425</v>
      </c>
      <c r="F145" s="374">
        <v>268381</v>
      </c>
      <c r="G145" s="285">
        <v>0.50832585019058729</v>
      </c>
      <c r="H145" s="8"/>
    </row>
    <row r="146" spans="2:8">
      <c r="B146" s="7"/>
      <c r="C146" s="259" t="s">
        <v>214</v>
      </c>
      <c r="D146" s="260">
        <v>140</v>
      </c>
      <c r="E146" s="374">
        <v>645218</v>
      </c>
      <c r="F146" s="374">
        <v>1268852</v>
      </c>
      <c r="G146" s="285">
        <v>0.50850532607427812</v>
      </c>
      <c r="H146" s="8"/>
    </row>
    <row r="147" spans="2:8">
      <c r="B147" s="7"/>
      <c r="C147" s="259" t="s">
        <v>1257</v>
      </c>
      <c r="D147" s="260">
        <v>141</v>
      </c>
      <c r="E147" s="374">
        <v>4765</v>
      </c>
      <c r="F147" s="374">
        <v>9330</v>
      </c>
      <c r="G147" s="285">
        <v>0.51071811361200425</v>
      </c>
      <c r="H147" s="8"/>
    </row>
    <row r="148" spans="2:8">
      <c r="B148" s="7"/>
      <c r="C148" s="259" t="s">
        <v>392</v>
      </c>
      <c r="D148" s="260">
        <v>142</v>
      </c>
      <c r="E148" s="374">
        <v>70864</v>
      </c>
      <c r="F148" s="374">
        <v>138641</v>
      </c>
      <c r="G148" s="285">
        <v>0.51113307030387833</v>
      </c>
      <c r="H148" s="8"/>
    </row>
    <row r="149" spans="2:8">
      <c r="B149" s="7"/>
      <c r="C149" s="259" t="s">
        <v>379</v>
      </c>
      <c r="D149" s="260">
        <v>143</v>
      </c>
      <c r="E149" s="374">
        <v>113111</v>
      </c>
      <c r="F149" s="374">
        <v>220959</v>
      </c>
      <c r="G149" s="285">
        <v>0.51190944926434312</v>
      </c>
      <c r="H149" s="8"/>
    </row>
    <row r="150" spans="2:8">
      <c r="B150" s="7"/>
      <c r="C150" s="259" t="s">
        <v>1167</v>
      </c>
      <c r="D150" s="260">
        <v>144</v>
      </c>
      <c r="E150" s="374">
        <v>537</v>
      </c>
      <c r="F150" s="374">
        <v>1049</v>
      </c>
      <c r="G150" s="285">
        <v>0.51191611058150621</v>
      </c>
      <c r="H150" s="8"/>
    </row>
    <row r="151" spans="2:8">
      <c r="B151" s="7"/>
      <c r="C151" s="259" t="s">
        <v>333</v>
      </c>
      <c r="D151" s="260">
        <v>145</v>
      </c>
      <c r="E151" s="374">
        <v>162373</v>
      </c>
      <c r="F151" s="374">
        <v>316331</v>
      </c>
      <c r="G151" s="285">
        <v>0.5133009411028322</v>
      </c>
      <c r="H151" s="8"/>
    </row>
    <row r="152" spans="2:8">
      <c r="B152" s="7"/>
      <c r="C152" s="259" t="s">
        <v>216</v>
      </c>
      <c r="D152" s="260">
        <v>146</v>
      </c>
      <c r="E152" s="374">
        <v>347438</v>
      </c>
      <c r="F152" s="374">
        <v>675158</v>
      </c>
      <c r="G152" s="285">
        <v>0.51460250785742</v>
      </c>
      <c r="H152" s="8"/>
    </row>
    <row r="153" spans="2:8">
      <c r="B153" s="7"/>
      <c r="C153" s="259" t="s">
        <v>353</v>
      </c>
      <c r="D153" s="260">
        <v>147</v>
      </c>
      <c r="E153" s="374">
        <v>163302</v>
      </c>
      <c r="F153" s="374">
        <v>316832</v>
      </c>
      <c r="G153" s="285">
        <v>0.51542142207857788</v>
      </c>
      <c r="H153" s="8"/>
    </row>
    <row r="154" spans="2:8">
      <c r="B154" s="7"/>
      <c r="C154" s="259" t="s">
        <v>406</v>
      </c>
      <c r="D154" s="260">
        <v>148</v>
      </c>
      <c r="E154" s="374">
        <v>70278</v>
      </c>
      <c r="F154" s="374">
        <v>136324</v>
      </c>
      <c r="G154" s="285">
        <v>0.51552184501628473</v>
      </c>
      <c r="H154" s="8"/>
    </row>
    <row r="155" spans="2:8">
      <c r="B155" s="7"/>
      <c r="C155" s="259" t="s">
        <v>348</v>
      </c>
      <c r="D155" s="260">
        <v>149</v>
      </c>
      <c r="E155" s="374">
        <v>107942</v>
      </c>
      <c r="F155" s="374">
        <v>208506</v>
      </c>
      <c r="G155" s="285">
        <v>0.51769253642581026</v>
      </c>
      <c r="H155" s="8"/>
    </row>
    <row r="156" spans="2:8">
      <c r="B156" s="7"/>
      <c r="C156" s="259" t="s">
        <v>950</v>
      </c>
      <c r="D156" s="260">
        <v>150</v>
      </c>
      <c r="E156" s="374">
        <v>55032</v>
      </c>
      <c r="F156" s="374">
        <v>106245</v>
      </c>
      <c r="G156" s="285">
        <v>0.51797261047578713</v>
      </c>
      <c r="H156" s="8"/>
    </row>
    <row r="157" spans="2:8">
      <c r="B157" s="7"/>
      <c r="C157" s="259" t="s">
        <v>377</v>
      </c>
      <c r="D157" s="260">
        <v>151</v>
      </c>
      <c r="E157" s="374">
        <v>68785</v>
      </c>
      <c r="F157" s="374">
        <v>132771</v>
      </c>
      <c r="G157" s="285">
        <v>0.5180724706449451</v>
      </c>
      <c r="H157" s="8"/>
    </row>
    <row r="158" spans="2:8">
      <c r="B158" s="7"/>
      <c r="C158" s="259" t="s">
        <v>179</v>
      </c>
      <c r="D158" s="260">
        <v>152</v>
      </c>
      <c r="E158" s="374">
        <v>315843</v>
      </c>
      <c r="F158" s="374">
        <v>608288</v>
      </c>
      <c r="G158" s="285">
        <v>0.519232666105529</v>
      </c>
      <c r="H158" s="8"/>
    </row>
    <row r="159" spans="2:8">
      <c r="B159" s="7"/>
      <c r="C159" s="259" t="s">
        <v>322</v>
      </c>
      <c r="D159" s="260">
        <v>153</v>
      </c>
      <c r="E159" s="374">
        <v>191816</v>
      </c>
      <c r="F159" s="374">
        <v>368999</v>
      </c>
      <c r="G159" s="285">
        <v>0.51982796701346079</v>
      </c>
      <c r="H159" s="8"/>
    </row>
    <row r="160" spans="2:8">
      <c r="B160" s="7"/>
      <c r="C160" s="259" t="s">
        <v>57</v>
      </c>
      <c r="D160" s="260">
        <v>154</v>
      </c>
      <c r="E160" s="374">
        <v>270246</v>
      </c>
      <c r="F160" s="374">
        <v>518675</v>
      </c>
      <c r="G160" s="285">
        <v>0.521031474430038</v>
      </c>
      <c r="H160" s="8"/>
    </row>
    <row r="161" spans="2:8">
      <c r="B161" s="7"/>
      <c r="C161" s="259" t="s">
        <v>1150</v>
      </c>
      <c r="D161" s="260">
        <v>155</v>
      </c>
      <c r="E161" s="374">
        <v>8038</v>
      </c>
      <c r="F161" s="374">
        <v>15399</v>
      </c>
      <c r="G161" s="285">
        <v>0.52198194687966748</v>
      </c>
      <c r="H161" s="8"/>
    </row>
    <row r="162" spans="2:8">
      <c r="B162" s="7"/>
      <c r="C162" s="259" t="s">
        <v>364</v>
      </c>
      <c r="D162" s="260">
        <v>156</v>
      </c>
      <c r="E162" s="374">
        <v>109833</v>
      </c>
      <c r="F162" s="374">
        <v>210161</v>
      </c>
      <c r="G162" s="285">
        <v>0.52261361527590755</v>
      </c>
      <c r="H162" s="8"/>
    </row>
    <row r="163" spans="2:8">
      <c r="B163" s="7"/>
      <c r="C163" s="259" t="s">
        <v>998</v>
      </c>
      <c r="D163" s="260">
        <v>157</v>
      </c>
      <c r="E163" s="374">
        <v>8009</v>
      </c>
      <c r="F163" s="374">
        <v>15307</v>
      </c>
      <c r="G163" s="285">
        <v>0.52322466845234206</v>
      </c>
      <c r="H163" s="8"/>
    </row>
    <row r="164" spans="2:8">
      <c r="B164" s="7"/>
      <c r="C164" s="259" t="s">
        <v>2065</v>
      </c>
      <c r="D164" s="260">
        <v>158</v>
      </c>
      <c r="E164" s="374">
        <v>157</v>
      </c>
      <c r="F164" s="374">
        <v>299</v>
      </c>
      <c r="G164" s="285">
        <v>0.52508361204013376</v>
      </c>
      <c r="H164" s="8"/>
    </row>
    <row r="165" spans="2:8">
      <c r="B165" s="7"/>
      <c r="C165" s="259" t="s">
        <v>249</v>
      </c>
      <c r="D165" s="260">
        <v>159</v>
      </c>
      <c r="E165" s="374">
        <v>248288</v>
      </c>
      <c r="F165" s="374">
        <v>471305</v>
      </c>
      <c r="G165" s="285">
        <v>0.52680960312324288</v>
      </c>
      <c r="H165" s="8"/>
    </row>
    <row r="166" spans="2:8">
      <c r="B166" s="7"/>
      <c r="C166" s="259" t="s">
        <v>1270</v>
      </c>
      <c r="D166" s="260">
        <v>160</v>
      </c>
      <c r="E166" s="374">
        <v>6992</v>
      </c>
      <c r="F166" s="374">
        <v>13272</v>
      </c>
      <c r="G166" s="285">
        <v>0.52682338758288128</v>
      </c>
      <c r="H166" s="8"/>
    </row>
    <row r="167" spans="2:8">
      <c r="B167" s="7"/>
      <c r="C167" s="259" t="s">
        <v>374</v>
      </c>
      <c r="D167" s="260">
        <v>161</v>
      </c>
      <c r="E167" s="374">
        <v>97800</v>
      </c>
      <c r="F167" s="374">
        <v>184601</v>
      </c>
      <c r="G167" s="285">
        <v>0.52979127957053318</v>
      </c>
      <c r="H167" s="8"/>
    </row>
    <row r="168" spans="2:8">
      <c r="B168" s="7"/>
      <c r="C168" s="259" t="s">
        <v>352</v>
      </c>
      <c r="D168" s="260">
        <v>162</v>
      </c>
      <c r="E168" s="374">
        <v>126322</v>
      </c>
      <c r="F168" s="374">
        <v>238030</v>
      </c>
      <c r="G168" s="285">
        <v>0.53069781120026882</v>
      </c>
      <c r="H168" s="8"/>
    </row>
    <row r="169" spans="2:8">
      <c r="B169" s="7"/>
      <c r="C169" s="259" t="s">
        <v>363</v>
      </c>
      <c r="D169" s="260">
        <v>163</v>
      </c>
      <c r="E169" s="374">
        <v>142354</v>
      </c>
      <c r="F169" s="374">
        <v>266325</v>
      </c>
      <c r="G169" s="285">
        <v>0.534512343940674</v>
      </c>
      <c r="H169" s="8"/>
    </row>
    <row r="170" spans="2:8">
      <c r="B170" s="7"/>
      <c r="C170" s="259" t="s">
        <v>625</v>
      </c>
      <c r="D170" s="260">
        <v>164</v>
      </c>
      <c r="E170" s="374">
        <v>15822</v>
      </c>
      <c r="F170" s="374">
        <v>29580</v>
      </c>
      <c r="G170" s="285">
        <v>0.53488843813387421</v>
      </c>
      <c r="H170" s="8"/>
    </row>
    <row r="171" spans="2:8">
      <c r="B171" s="7"/>
      <c r="C171" s="259" t="s">
        <v>629</v>
      </c>
      <c r="D171" s="260">
        <v>165</v>
      </c>
      <c r="E171" s="374">
        <v>124815</v>
      </c>
      <c r="F171" s="374">
        <v>233031</v>
      </c>
      <c r="G171" s="285">
        <v>0.53561543313979687</v>
      </c>
      <c r="H171" s="8"/>
    </row>
    <row r="172" spans="2:8">
      <c r="B172" s="7"/>
      <c r="C172" s="259" t="s">
        <v>359</v>
      </c>
      <c r="D172" s="260">
        <v>166</v>
      </c>
      <c r="E172" s="374">
        <v>139495</v>
      </c>
      <c r="F172" s="374">
        <v>260420</v>
      </c>
      <c r="G172" s="285">
        <v>0.53565394362952157</v>
      </c>
      <c r="H172" s="8"/>
    </row>
    <row r="173" spans="2:8">
      <c r="B173" s="7"/>
      <c r="C173" s="259" t="s">
        <v>422</v>
      </c>
      <c r="D173" s="260">
        <v>167</v>
      </c>
      <c r="E173" s="374">
        <v>14148</v>
      </c>
      <c r="F173" s="374">
        <v>26282</v>
      </c>
      <c r="G173" s="285">
        <v>0.538315196712579</v>
      </c>
      <c r="H173" s="8"/>
    </row>
    <row r="174" spans="2:8">
      <c r="B174" s="7"/>
      <c r="C174" s="259" t="s">
        <v>1623</v>
      </c>
      <c r="D174" s="260">
        <v>168</v>
      </c>
      <c r="E174" s="374">
        <v>2796</v>
      </c>
      <c r="F174" s="374">
        <v>5155</v>
      </c>
      <c r="G174" s="285">
        <v>0.54238603297769161</v>
      </c>
      <c r="H174" s="8"/>
    </row>
    <row r="175" spans="2:8">
      <c r="B175" s="7"/>
      <c r="C175" s="259" t="s">
        <v>331</v>
      </c>
      <c r="D175" s="260">
        <v>169</v>
      </c>
      <c r="E175" s="374">
        <v>183431</v>
      </c>
      <c r="F175" s="374">
        <v>337802</v>
      </c>
      <c r="G175" s="285">
        <v>0.54301336285753188</v>
      </c>
      <c r="H175" s="8"/>
    </row>
    <row r="176" spans="2:8">
      <c r="B176" s="7"/>
      <c r="C176" s="259" t="s">
        <v>1145</v>
      </c>
      <c r="D176" s="260">
        <v>170</v>
      </c>
      <c r="E176" s="374">
        <v>4286</v>
      </c>
      <c r="F176" s="374">
        <v>7874</v>
      </c>
      <c r="G176" s="285">
        <v>0.54432308864617729</v>
      </c>
      <c r="H176" s="8"/>
    </row>
    <row r="177" spans="2:8">
      <c r="B177" s="7"/>
      <c r="C177" s="259" t="s">
        <v>598</v>
      </c>
      <c r="D177" s="260">
        <v>171</v>
      </c>
      <c r="E177" s="374">
        <v>28276</v>
      </c>
      <c r="F177" s="374">
        <v>51775</v>
      </c>
      <c r="G177" s="285">
        <v>0.546132303235152</v>
      </c>
      <c r="H177" s="8"/>
    </row>
    <row r="178" spans="2:8">
      <c r="B178" s="7"/>
      <c r="C178" s="259" t="s">
        <v>1626</v>
      </c>
      <c r="D178" s="260">
        <v>172</v>
      </c>
      <c r="E178" s="374">
        <v>1694</v>
      </c>
      <c r="F178" s="374">
        <v>3101</v>
      </c>
      <c r="G178" s="285">
        <v>0.54627539503386</v>
      </c>
      <c r="H178" s="8"/>
    </row>
    <row r="179" spans="2:8">
      <c r="B179" s="7"/>
      <c r="C179" s="259" t="s">
        <v>1946</v>
      </c>
      <c r="D179" s="260">
        <v>173</v>
      </c>
      <c r="E179" s="374">
        <v>27910</v>
      </c>
      <c r="F179" s="374">
        <v>50899</v>
      </c>
      <c r="G179" s="285">
        <v>0.54834083184345472</v>
      </c>
      <c r="H179" s="8"/>
    </row>
    <row r="180" spans="2:8">
      <c r="B180" s="7"/>
      <c r="C180" s="259" t="s">
        <v>1621</v>
      </c>
      <c r="D180" s="260">
        <v>174</v>
      </c>
      <c r="E180" s="374">
        <v>8217</v>
      </c>
      <c r="F180" s="374">
        <v>14965</v>
      </c>
      <c r="G180" s="285">
        <v>0.54908118944203144</v>
      </c>
      <c r="H180" s="8"/>
    </row>
    <row r="181" spans="2:8">
      <c r="B181" s="7"/>
      <c r="C181" s="259" t="s">
        <v>330</v>
      </c>
      <c r="D181" s="260">
        <v>175</v>
      </c>
      <c r="E181" s="374">
        <v>210864</v>
      </c>
      <c r="F181" s="374">
        <v>383410</v>
      </c>
      <c r="G181" s="285">
        <v>0.54997000599880019</v>
      </c>
      <c r="H181" s="8"/>
    </row>
    <row r="182" spans="2:8">
      <c r="B182" s="7"/>
      <c r="C182" s="259" t="s">
        <v>486</v>
      </c>
      <c r="D182" s="260">
        <v>176</v>
      </c>
      <c r="E182" s="374">
        <v>210295</v>
      </c>
      <c r="F182" s="374">
        <v>382103</v>
      </c>
      <c r="G182" s="285">
        <v>0.55036207514727709</v>
      </c>
      <c r="H182" s="8"/>
    </row>
    <row r="183" spans="2:8">
      <c r="B183" s="7"/>
      <c r="C183" s="259" t="s">
        <v>665</v>
      </c>
      <c r="D183" s="260">
        <v>177</v>
      </c>
      <c r="E183" s="374">
        <v>13301</v>
      </c>
      <c r="F183" s="374">
        <v>24027</v>
      </c>
      <c r="G183" s="285">
        <v>0.55358554959004458</v>
      </c>
      <c r="H183" s="8"/>
    </row>
    <row r="184" spans="2:8">
      <c r="B184" s="7"/>
      <c r="C184" s="259" t="s">
        <v>366</v>
      </c>
      <c r="D184" s="260">
        <v>178</v>
      </c>
      <c r="E184" s="374">
        <v>111922</v>
      </c>
      <c r="F184" s="374">
        <v>201926</v>
      </c>
      <c r="G184" s="285">
        <v>0.55427235720016244</v>
      </c>
      <c r="H184" s="8"/>
    </row>
    <row r="185" spans="2:8">
      <c r="B185" s="7"/>
      <c r="C185" s="259" t="s">
        <v>334</v>
      </c>
      <c r="D185" s="260">
        <v>179</v>
      </c>
      <c r="E185" s="374">
        <v>127439</v>
      </c>
      <c r="F185" s="374">
        <v>229505</v>
      </c>
      <c r="G185" s="285">
        <v>0.55527766279601753</v>
      </c>
      <c r="H185" s="8"/>
    </row>
    <row r="186" spans="2:8">
      <c r="B186" s="7"/>
      <c r="C186" s="259" t="s">
        <v>746</v>
      </c>
      <c r="D186" s="260">
        <v>180</v>
      </c>
      <c r="E186" s="374">
        <v>153752</v>
      </c>
      <c r="F186" s="374">
        <v>276726</v>
      </c>
      <c r="G186" s="285">
        <v>0.55561096535923626</v>
      </c>
      <c r="H186" s="8"/>
    </row>
    <row r="187" spans="2:8">
      <c r="B187" s="7"/>
      <c r="C187" s="259" t="s">
        <v>349</v>
      </c>
      <c r="D187" s="260">
        <v>181</v>
      </c>
      <c r="E187" s="374">
        <v>154188</v>
      </c>
      <c r="F187" s="374">
        <v>277270</v>
      </c>
      <c r="G187" s="285">
        <v>0.55609333862300281</v>
      </c>
      <c r="H187" s="8"/>
    </row>
    <row r="188" spans="2:8">
      <c r="B188" s="7"/>
      <c r="C188" s="259" t="s">
        <v>1261</v>
      </c>
      <c r="D188" s="260">
        <v>182</v>
      </c>
      <c r="E188" s="374">
        <v>1032</v>
      </c>
      <c r="F188" s="374">
        <v>1855</v>
      </c>
      <c r="G188" s="285">
        <v>0.55633423180592989</v>
      </c>
      <c r="H188" s="8"/>
    </row>
    <row r="189" spans="2:8">
      <c r="B189" s="7"/>
      <c r="C189" s="259" t="s">
        <v>477</v>
      </c>
      <c r="D189" s="260">
        <v>183</v>
      </c>
      <c r="E189" s="374">
        <v>147774</v>
      </c>
      <c r="F189" s="374">
        <v>265324</v>
      </c>
      <c r="G189" s="285">
        <v>0.55695677737407845</v>
      </c>
      <c r="H189" s="8"/>
    </row>
    <row r="190" spans="2:8">
      <c r="B190" s="7"/>
      <c r="C190" s="259" t="s">
        <v>375</v>
      </c>
      <c r="D190" s="260">
        <v>184</v>
      </c>
      <c r="E190" s="374">
        <v>117376</v>
      </c>
      <c r="F190" s="374">
        <v>209652</v>
      </c>
      <c r="G190" s="285">
        <v>0.55986110316142945</v>
      </c>
      <c r="H190" s="8"/>
    </row>
    <row r="191" spans="2:8">
      <c r="B191" s="7"/>
      <c r="C191" s="259" t="s">
        <v>411</v>
      </c>
      <c r="D191" s="260">
        <v>185</v>
      </c>
      <c r="E191" s="374">
        <v>36967</v>
      </c>
      <c r="F191" s="374">
        <v>65959</v>
      </c>
      <c r="G191" s="285">
        <v>0.5604542215618793</v>
      </c>
      <c r="H191" s="8"/>
    </row>
    <row r="192" spans="2:8">
      <c r="B192" s="7"/>
      <c r="C192" s="259" t="s">
        <v>324</v>
      </c>
      <c r="D192" s="260">
        <v>186</v>
      </c>
      <c r="E192" s="374">
        <v>236956</v>
      </c>
      <c r="F192" s="374">
        <v>422046</v>
      </c>
      <c r="G192" s="285">
        <v>0.5614459087398056</v>
      </c>
      <c r="H192" s="8"/>
    </row>
    <row r="193" spans="2:8">
      <c r="B193" s="7"/>
      <c r="C193" s="259" t="s">
        <v>332</v>
      </c>
      <c r="D193" s="260">
        <v>187</v>
      </c>
      <c r="E193" s="374">
        <v>150943</v>
      </c>
      <c r="F193" s="374">
        <v>268635</v>
      </c>
      <c r="G193" s="285">
        <v>0.56188880823422116</v>
      </c>
      <c r="H193" s="8"/>
    </row>
    <row r="194" spans="2:8">
      <c r="B194" s="7"/>
      <c r="C194" s="259" t="s">
        <v>996</v>
      </c>
      <c r="D194" s="260">
        <v>188</v>
      </c>
      <c r="E194" s="374">
        <v>29298</v>
      </c>
      <c r="F194" s="374">
        <v>52029</v>
      </c>
      <c r="G194" s="285">
        <v>0.56310903534567258</v>
      </c>
      <c r="H194" s="8"/>
    </row>
    <row r="195" spans="2:8">
      <c r="B195" s="7"/>
      <c r="C195" s="259" t="s">
        <v>346</v>
      </c>
      <c r="D195" s="260">
        <v>189</v>
      </c>
      <c r="E195" s="374">
        <v>176056</v>
      </c>
      <c r="F195" s="374">
        <v>312438</v>
      </c>
      <c r="G195" s="285">
        <v>0.56349099661372815</v>
      </c>
      <c r="H195" s="8"/>
    </row>
    <row r="196" spans="2:8">
      <c r="B196" s="7"/>
      <c r="C196" s="259" t="s">
        <v>936</v>
      </c>
      <c r="D196" s="260">
        <v>190</v>
      </c>
      <c r="E196" s="374">
        <v>3175</v>
      </c>
      <c r="F196" s="374">
        <v>5607</v>
      </c>
      <c r="G196" s="285">
        <v>0.56625646513286965</v>
      </c>
      <c r="H196" s="8"/>
    </row>
    <row r="197" spans="2:8">
      <c r="B197" s="7"/>
      <c r="C197" s="259" t="s">
        <v>1077</v>
      </c>
      <c r="D197" s="260">
        <v>191</v>
      </c>
      <c r="E197" s="374">
        <v>3342</v>
      </c>
      <c r="F197" s="374">
        <v>5877</v>
      </c>
      <c r="G197" s="285">
        <v>0.56865747830525781</v>
      </c>
      <c r="H197" s="8"/>
    </row>
    <row r="198" spans="2:8">
      <c r="B198" s="7"/>
      <c r="C198" s="259" t="s">
        <v>395</v>
      </c>
      <c r="D198" s="260">
        <v>192</v>
      </c>
      <c r="E198" s="374">
        <v>80659</v>
      </c>
      <c r="F198" s="374">
        <v>141526</v>
      </c>
      <c r="G198" s="285">
        <v>0.56992354761669239</v>
      </c>
      <c r="H198" s="8"/>
    </row>
    <row r="199" spans="2:8">
      <c r="B199" s="7"/>
      <c r="C199" s="259" t="s">
        <v>321</v>
      </c>
      <c r="D199" s="260">
        <v>193</v>
      </c>
      <c r="E199" s="374">
        <v>320890</v>
      </c>
      <c r="F199" s="374">
        <v>561944</v>
      </c>
      <c r="G199" s="285">
        <v>0.57103554802613787</v>
      </c>
      <c r="H199" s="8"/>
    </row>
    <row r="200" spans="2:8">
      <c r="B200" s="7"/>
      <c r="C200" s="259" t="s">
        <v>600</v>
      </c>
      <c r="D200" s="260">
        <v>194</v>
      </c>
      <c r="E200" s="374">
        <v>36792</v>
      </c>
      <c r="F200" s="374">
        <v>64230</v>
      </c>
      <c r="G200" s="285">
        <v>0.57281644091546</v>
      </c>
      <c r="H200" s="8"/>
    </row>
    <row r="201" spans="2:8">
      <c r="B201" s="7"/>
      <c r="C201" s="259" t="s">
        <v>1070</v>
      </c>
      <c r="D201" s="260">
        <v>195</v>
      </c>
      <c r="E201" s="374">
        <v>12738</v>
      </c>
      <c r="F201" s="374">
        <v>22004</v>
      </c>
      <c r="G201" s="285">
        <v>0.5788947464097437</v>
      </c>
      <c r="H201" s="8"/>
    </row>
    <row r="202" spans="2:8">
      <c r="B202" s="7"/>
      <c r="C202" s="259" t="s">
        <v>1135</v>
      </c>
      <c r="D202" s="260">
        <v>196</v>
      </c>
      <c r="E202" s="374">
        <v>9492</v>
      </c>
      <c r="F202" s="374">
        <v>16307</v>
      </c>
      <c r="G202" s="285">
        <v>0.582081314772797</v>
      </c>
      <c r="H202" s="8"/>
    </row>
    <row r="203" spans="2:8">
      <c r="B203" s="7"/>
      <c r="C203" s="259" t="s">
        <v>655</v>
      </c>
      <c r="D203" s="260">
        <v>197</v>
      </c>
      <c r="E203" s="374">
        <v>75404</v>
      </c>
      <c r="F203" s="374">
        <v>129364</v>
      </c>
      <c r="G203" s="285">
        <v>0.58288240932562385</v>
      </c>
      <c r="H203" s="8"/>
    </row>
    <row r="204" spans="2:8">
      <c r="B204" s="7"/>
      <c r="C204" s="259" t="s">
        <v>414</v>
      </c>
      <c r="D204" s="260">
        <v>198</v>
      </c>
      <c r="E204" s="374">
        <v>29920</v>
      </c>
      <c r="F204" s="374">
        <v>51117</v>
      </c>
      <c r="G204" s="285">
        <v>0.58532386485904886</v>
      </c>
      <c r="H204" s="8"/>
    </row>
    <row r="205" spans="2:8">
      <c r="B205" s="7"/>
      <c r="C205" s="259" t="s">
        <v>1158</v>
      </c>
      <c r="D205" s="260">
        <v>199</v>
      </c>
      <c r="E205" s="374">
        <v>2307</v>
      </c>
      <c r="F205" s="374">
        <v>3939</v>
      </c>
      <c r="G205" s="285">
        <v>0.58568164508758569</v>
      </c>
      <c r="H205" s="8"/>
    </row>
    <row r="206" spans="2:8">
      <c r="B206" s="7"/>
      <c r="C206" s="259" t="s">
        <v>378</v>
      </c>
      <c r="D206" s="260">
        <v>200</v>
      </c>
      <c r="E206" s="374">
        <v>105107</v>
      </c>
      <c r="F206" s="374">
        <v>179350</v>
      </c>
      <c r="G206" s="285">
        <v>0.5860440479509339</v>
      </c>
      <c r="H206" s="8"/>
    </row>
    <row r="207" spans="2:8">
      <c r="B207" s="7"/>
      <c r="C207" s="259" t="s">
        <v>338</v>
      </c>
      <c r="D207" s="260">
        <v>201</v>
      </c>
      <c r="E207" s="374">
        <v>254547</v>
      </c>
      <c r="F207" s="374">
        <v>433949</v>
      </c>
      <c r="G207" s="285">
        <v>0.58658275511638469</v>
      </c>
      <c r="H207" s="8"/>
    </row>
    <row r="208" spans="2:8">
      <c r="B208" s="7"/>
      <c r="C208" s="259" t="s">
        <v>416</v>
      </c>
      <c r="D208" s="260">
        <v>202</v>
      </c>
      <c r="E208" s="374">
        <v>27751</v>
      </c>
      <c r="F208" s="374">
        <v>47110</v>
      </c>
      <c r="G208" s="285">
        <v>0.58906813839949057</v>
      </c>
      <c r="H208" s="8"/>
    </row>
    <row r="209" spans="2:8">
      <c r="B209" s="7"/>
      <c r="C209" s="149" t="s">
        <v>546</v>
      </c>
      <c r="D209" s="150">
        <v>203</v>
      </c>
      <c r="E209" s="235">
        <v>52827</v>
      </c>
      <c r="F209" s="235">
        <v>89656</v>
      </c>
      <c r="G209" s="286">
        <v>0.589218791826537</v>
      </c>
      <c r="H209" s="8"/>
    </row>
    <row r="210" spans="2:8">
      <c r="B210" s="7"/>
      <c r="C210" s="259" t="s">
        <v>407</v>
      </c>
      <c r="D210" s="260">
        <v>204</v>
      </c>
      <c r="E210" s="374">
        <v>50502</v>
      </c>
      <c r="F210" s="374">
        <v>85600</v>
      </c>
      <c r="G210" s="285">
        <v>0.58997663551401869</v>
      </c>
      <c r="H210" s="8"/>
    </row>
    <row r="211" spans="2:8">
      <c r="B211" s="7"/>
      <c r="C211" s="259" t="s">
        <v>345</v>
      </c>
      <c r="D211" s="260">
        <v>205</v>
      </c>
      <c r="E211" s="374">
        <v>118980</v>
      </c>
      <c r="F211" s="374">
        <v>201554</v>
      </c>
      <c r="G211" s="285">
        <v>0.59031326592377231</v>
      </c>
      <c r="H211" s="8"/>
    </row>
    <row r="212" spans="2:8">
      <c r="B212" s="7"/>
      <c r="C212" s="259" t="s">
        <v>410</v>
      </c>
      <c r="D212" s="260">
        <v>206</v>
      </c>
      <c r="E212" s="374">
        <v>52276</v>
      </c>
      <c r="F212" s="374">
        <v>88552</v>
      </c>
      <c r="G212" s="285">
        <v>0.59034239768723462</v>
      </c>
      <c r="H212" s="8"/>
    </row>
    <row r="213" spans="2:8">
      <c r="B213" s="7"/>
      <c r="C213" s="259" t="s">
        <v>335</v>
      </c>
      <c r="D213" s="260">
        <v>207</v>
      </c>
      <c r="E213" s="374">
        <v>251586</v>
      </c>
      <c r="F213" s="374">
        <v>425378</v>
      </c>
      <c r="G213" s="285">
        <v>0.59144102421845979</v>
      </c>
      <c r="H213" s="8"/>
    </row>
    <row r="214" spans="2:8">
      <c r="B214" s="7"/>
      <c r="C214" s="259" t="s">
        <v>596</v>
      </c>
      <c r="D214" s="260">
        <v>208</v>
      </c>
      <c r="E214" s="374">
        <v>54268</v>
      </c>
      <c r="F214" s="374">
        <v>91690</v>
      </c>
      <c r="G214" s="285">
        <v>0.59186388919184207</v>
      </c>
      <c r="H214" s="8"/>
    </row>
    <row r="215" spans="2:8">
      <c r="B215" s="7"/>
      <c r="C215" s="259" t="s">
        <v>658</v>
      </c>
      <c r="D215" s="260">
        <v>209</v>
      </c>
      <c r="E215" s="374">
        <v>141651</v>
      </c>
      <c r="F215" s="374">
        <v>238515</v>
      </c>
      <c r="G215" s="285">
        <v>0.59388717690711279</v>
      </c>
      <c r="H215" s="8"/>
    </row>
    <row r="216" spans="2:8">
      <c r="B216" s="7"/>
      <c r="C216" s="259" t="s">
        <v>390</v>
      </c>
      <c r="D216" s="260">
        <v>210</v>
      </c>
      <c r="E216" s="374">
        <v>65937</v>
      </c>
      <c r="F216" s="374">
        <v>110284</v>
      </c>
      <c r="G216" s="285">
        <v>0.59788364585978016</v>
      </c>
      <c r="H216" s="8"/>
    </row>
    <row r="217" spans="2:8">
      <c r="B217" s="7"/>
      <c r="C217" s="259" t="s">
        <v>1151</v>
      </c>
      <c r="D217" s="260">
        <v>211</v>
      </c>
      <c r="E217" s="374">
        <v>6622</v>
      </c>
      <c r="F217" s="374">
        <v>11051</v>
      </c>
      <c r="G217" s="285">
        <v>0.59922178988326846</v>
      </c>
      <c r="H217" s="8"/>
    </row>
    <row r="218" spans="2:8">
      <c r="B218" s="7"/>
      <c r="C218" s="259" t="s">
        <v>935</v>
      </c>
      <c r="D218" s="260">
        <v>212</v>
      </c>
      <c r="E218" s="374">
        <v>15437</v>
      </c>
      <c r="F218" s="374">
        <v>25732</v>
      </c>
      <c r="G218" s="285">
        <v>0.599914503342142</v>
      </c>
      <c r="H218" s="8"/>
    </row>
    <row r="219" spans="2:8">
      <c r="B219" s="7"/>
      <c r="C219" s="259" t="s">
        <v>381</v>
      </c>
      <c r="D219" s="260">
        <v>213</v>
      </c>
      <c r="E219" s="374">
        <v>101458</v>
      </c>
      <c r="F219" s="374">
        <v>168844</v>
      </c>
      <c r="G219" s="285">
        <v>0.60089787022340146</v>
      </c>
      <c r="H219" s="8"/>
    </row>
    <row r="220" spans="2:8">
      <c r="B220" s="7"/>
      <c r="C220" s="259" t="s">
        <v>420</v>
      </c>
      <c r="D220" s="260">
        <v>214</v>
      </c>
      <c r="E220" s="374">
        <v>24126</v>
      </c>
      <c r="F220" s="374">
        <v>40074</v>
      </c>
      <c r="G220" s="285">
        <v>0.60203623296900732</v>
      </c>
      <c r="H220" s="8"/>
    </row>
    <row r="221" spans="2:8">
      <c r="B221" s="7"/>
      <c r="C221" s="259" t="s">
        <v>428</v>
      </c>
      <c r="D221" s="260">
        <v>215</v>
      </c>
      <c r="E221" s="374">
        <v>8355</v>
      </c>
      <c r="F221" s="374">
        <v>13863</v>
      </c>
      <c r="G221" s="285">
        <v>0.60268340186106906</v>
      </c>
      <c r="H221" s="8"/>
    </row>
    <row r="222" spans="2:8">
      <c r="B222" s="7"/>
      <c r="C222" s="259" t="s">
        <v>1953</v>
      </c>
      <c r="D222" s="260">
        <v>216</v>
      </c>
      <c r="E222" s="374">
        <v>1850</v>
      </c>
      <c r="F222" s="374">
        <v>3065</v>
      </c>
      <c r="G222" s="285">
        <v>0.60358890701468193</v>
      </c>
      <c r="H222" s="8"/>
    </row>
    <row r="223" spans="2:8">
      <c r="B223" s="7"/>
      <c r="C223" s="259" t="s">
        <v>1358</v>
      </c>
      <c r="D223" s="260">
        <v>217</v>
      </c>
      <c r="E223" s="374">
        <v>1246</v>
      </c>
      <c r="F223" s="374">
        <v>2061</v>
      </c>
      <c r="G223" s="285">
        <v>0.60456089277049974</v>
      </c>
      <c r="H223" s="8"/>
    </row>
    <row r="224" spans="2:8">
      <c r="B224" s="7"/>
      <c r="C224" s="259" t="s">
        <v>1165</v>
      </c>
      <c r="D224" s="260">
        <v>218</v>
      </c>
      <c r="E224" s="374">
        <v>1215</v>
      </c>
      <c r="F224" s="374">
        <v>2007</v>
      </c>
      <c r="G224" s="285">
        <v>0.60538116591928248</v>
      </c>
      <c r="H224" s="8"/>
    </row>
    <row r="225" spans="2:8">
      <c r="B225" s="7"/>
      <c r="C225" s="259" t="s">
        <v>393</v>
      </c>
      <c r="D225" s="260">
        <v>219</v>
      </c>
      <c r="E225" s="374">
        <v>93162</v>
      </c>
      <c r="F225" s="374">
        <v>153234</v>
      </c>
      <c r="G225" s="285">
        <v>0.60797212106973653</v>
      </c>
      <c r="H225" s="8"/>
    </row>
    <row r="226" spans="2:8">
      <c r="B226" s="7"/>
      <c r="C226" s="259" t="s">
        <v>511</v>
      </c>
      <c r="D226" s="260">
        <v>220</v>
      </c>
      <c r="E226" s="374">
        <v>58576</v>
      </c>
      <c r="F226" s="374">
        <v>96093</v>
      </c>
      <c r="G226" s="285">
        <v>0.60957613978125358</v>
      </c>
      <c r="H226" s="8"/>
    </row>
    <row r="227" spans="2:8">
      <c r="B227" s="7"/>
      <c r="C227" s="259" t="s">
        <v>951</v>
      </c>
      <c r="D227" s="260">
        <v>221</v>
      </c>
      <c r="E227" s="374">
        <v>9037</v>
      </c>
      <c r="F227" s="374">
        <v>14792</v>
      </c>
      <c r="G227" s="285">
        <v>0.61093834505137912</v>
      </c>
      <c r="H227" s="8"/>
    </row>
    <row r="228" spans="2:8">
      <c r="B228" s="7"/>
      <c r="C228" s="259" t="s">
        <v>1159</v>
      </c>
      <c r="D228" s="260">
        <v>222</v>
      </c>
      <c r="E228" s="374">
        <v>1260</v>
      </c>
      <c r="F228" s="374">
        <v>2057</v>
      </c>
      <c r="G228" s="285">
        <v>0.61254253767622746</v>
      </c>
      <c r="H228" s="8"/>
    </row>
    <row r="229" spans="2:8">
      <c r="B229" s="7"/>
      <c r="C229" s="259" t="s">
        <v>1630</v>
      </c>
      <c r="D229" s="260">
        <v>223</v>
      </c>
      <c r="E229" s="374">
        <v>2631</v>
      </c>
      <c r="F229" s="374">
        <v>4295</v>
      </c>
      <c r="G229" s="285">
        <v>0.61257275902211872</v>
      </c>
      <c r="H229" s="8"/>
    </row>
    <row r="230" spans="2:8">
      <c r="B230" s="7"/>
      <c r="C230" s="259" t="s">
        <v>1859</v>
      </c>
      <c r="D230" s="260">
        <v>224</v>
      </c>
      <c r="E230" s="374">
        <v>15449</v>
      </c>
      <c r="F230" s="374">
        <v>25205</v>
      </c>
      <c r="G230" s="285">
        <v>0.61293394167823845</v>
      </c>
      <c r="H230" s="8"/>
    </row>
    <row r="231" spans="2:8">
      <c r="B231" s="7"/>
      <c r="C231" s="259" t="s">
        <v>1174</v>
      </c>
      <c r="D231" s="260">
        <v>225</v>
      </c>
      <c r="E231" s="374">
        <v>1858</v>
      </c>
      <c r="F231" s="374">
        <v>3027</v>
      </c>
      <c r="G231" s="285">
        <v>0.61380905186653456</v>
      </c>
      <c r="H231" s="8"/>
    </row>
    <row r="232" spans="2:8">
      <c r="B232" s="7"/>
      <c r="C232" s="259" t="s">
        <v>417</v>
      </c>
      <c r="D232" s="260">
        <v>226</v>
      </c>
      <c r="E232" s="374">
        <v>16457</v>
      </c>
      <c r="F232" s="374">
        <v>26787</v>
      </c>
      <c r="G232" s="285">
        <v>0.61436517713816408</v>
      </c>
      <c r="H232" s="8"/>
    </row>
    <row r="233" spans="2:8">
      <c r="B233" s="7"/>
      <c r="C233" s="259" t="s">
        <v>336</v>
      </c>
      <c r="D233" s="260">
        <v>227</v>
      </c>
      <c r="E233" s="374">
        <v>181479</v>
      </c>
      <c r="F233" s="374">
        <v>292494</v>
      </c>
      <c r="G233" s="285">
        <v>0.62045375289749538</v>
      </c>
      <c r="H233" s="8"/>
    </row>
    <row r="234" spans="2:8">
      <c r="B234" s="7"/>
      <c r="C234" s="259" t="s">
        <v>360</v>
      </c>
      <c r="D234" s="260">
        <v>228</v>
      </c>
      <c r="E234" s="374">
        <v>109319</v>
      </c>
      <c r="F234" s="374">
        <v>176160</v>
      </c>
      <c r="G234" s="285">
        <v>0.6205665304268847</v>
      </c>
      <c r="H234" s="8"/>
    </row>
    <row r="235" spans="2:8">
      <c r="B235" s="7"/>
      <c r="C235" s="259" t="s">
        <v>382</v>
      </c>
      <c r="D235" s="260">
        <v>229</v>
      </c>
      <c r="E235" s="374">
        <v>89834</v>
      </c>
      <c r="F235" s="374">
        <v>143879</v>
      </c>
      <c r="G235" s="285">
        <v>0.62437186802799571</v>
      </c>
      <c r="H235" s="8"/>
    </row>
    <row r="236" spans="2:8">
      <c r="B236" s="7"/>
      <c r="C236" s="259" t="s">
        <v>670</v>
      </c>
      <c r="D236" s="260">
        <v>230</v>
      </c>
      <c r="E236" s="374">
        <v>25579</v>
      </c>
      <c r="F236" s="374">
        <v>40928</v>
      </c>
      <c r="G236" s="285">
        <v>0.62497556684910083</v>
      </c>
      <c r="H236" s="8"/>
    </row>
    <row r="237" spans="2:8">
      <c r="B237" s="7"/>
      <c r="C237" s="259" t="s">
        <v>404</v>
      </c>
      <c r="D237" s="260">
        <v>231</v>
      </c>
      <c r="E237" s="374">
        <v>36452</v>
      </c>
      <c r="F237" s="374">
        <v>58243</v>
      </c>
      <c r="G237" s="285">
        <v>0.62586061844341812</v>
      </c>
      <c r="H237" s="8"/>
    </row>
    <row r="238" spans="2:8">
      <c r="B238" s="7"/>
      <c r="C238" s="259" t="s">
        <v>391</v>
      </c>
      <c r="D238" s="260">
        <v>232</v>
      </c>
      <c r="E238" s="374">
        <v>46150</v>
      </c>
      <c r="F238" s="374">
        <v>73648</v>
      </c>
      <c r="G238" s="285">
        <v>0.62662937214859871</v>
      </c>
      <c r="H238" s="8"/>
    </row>
    <row r="239" spans="2:8">
      <c r="B239" s="7"/>
      <c r="C239" s="259" t="s">
        <v>398</v>
      </c>
      <c r="D239" s="260">
        <v>233</v>
      </c>
      <c r="E239" s="374">
        <v>55338</v>
      </c>
      <c r="F239" s="374">
        <v>88234</v>
      </c>
      <c r="G239" s="285">
        <v>0.62717319854024522</v>
      </c>
      <c r="H239" s="8"/>
    </row>
    <row r="240" spans="2:8">
      <c r="B240" s="7"/>
      <c r="C240" s="259" t="s">
        <v>1205</v>
      </c>
      <c r="D240" s="260">
        <v>234</v>
      </c>
      <c r="E240" s="374">
        <v>275</v>
      </c>
      <c r="F240" s="374">
        <v>436</v>
      </c>
      <c r="G240" s="285">
        <v>0.63073394495412849</v>
      </c>
      <c r="H240" s="8"/>
    </row>
    <row r="241" spans="2:8">
      <c r="B241" s="7"/>
      <c r="C241" s="259" t="s">
        <v>325</v>
      </c>
      <c r="D241" s="260">
        <v>235</v>
      </c>
      <c r="E241" s="374">
        <v>208774</v>
      </c>
      <c r="F241" s="374">
        <v>329672</v>
      </c>
      <c r="G241" s="285">
        <v>0.63327792472518141</v>
      </c>
      <c r="H241" s="8"/>
    </row>
    <row r="242" spans="2:8">
      <c r="B242" s="7"/>
      <c r="C242" s="259" t="s">
        <v>430</v>
      </c>
      <c r="D242" s="260">
        <v>236</v>
      </c>
      <c r="E242" s="374">
        <v>8387</v>
      </c>
      <c r="F242" s="374">
        <v>13131</v>
      </c>
      <c r="G242" s="285">
        <v>0.63871753864899861</v>
      </c>
      <c r="H242" s="8"/>
    </row>
    <row r="243" spans="2:8">
      <c r="B243" s="7"/>
      <c r="C243" s="259" t="s">
        <v>1620</v>
      </c>
      <c r="D243" s="260">
        <v>237</v>
      </c>
      <c r="E243" s="374">
        <v>7558</v>
      </c>
      <c r="F243" s="374">
        <v>11810</v>
      </c>
      <c r="G243" s="285">
        <v>0.63996613039796779</v>
      </c>
      <c r="H243" s="8"/>
    </row>
    <row r="244" spans="2:8">
      <c r="B244" s="7"/>
      <c r="C244" s="259" t="s">
        <v>351</v>
      </c>
      <c r="D244" s="260">
        <v>238</v>
      </c>
      <c r="E244" s="374">
        <v>132288</v>
      </c>
      <c r="F244" s="374">
        <v>206163</v>
      </c>
      <c r="G244" s="285">
        <v>0.64166703045648343</v>
      </c>
      <c r="H244" s="8"/>
    </row>
    <row r="245" spans="2:8">
      <c r="B245" s="7"/>
      <c r="C245" s="259" t="s">
        <v>367</v>
      </c>
      <c r="D245" s="260">
        <v>239</v>
      </c>
      <c r="E245" s="374">
        <v>121520</v>
      </c>
      <c r="F245" s="374">
        <v>188918</v>
      </c>
      <c r="G245" s="285">
        <v>0.64324204152065978</v>
      </c>
      <c r="H245" s="8"/>
    </row>
    <row r="246" spans="2:8">
      <c r="B246" s="7"/>
      <c r="C246" s="259" t="s">
        <v>429</v>
      </c>
      <c r="D246" s="260">
        <v>240</v>
      </c>
      <c r="E246" s="374">
        <v>6627</v>
      </c>
      <c r="F246" s="374">
        <v>10140</v>
      </c>
      <c r="G246" s="285">
        <v>0.65355029585798818</v>
      </c>
      <c r="H246" s="8"/>
    </row>
    <row r="247" spans="2:8">
      <c r="B247" s="7"/>
      <c r="C247" s="259" t="s">
        <v>1444</v>
      </c>
      <c r="D247" s="260">
        <v>241</v>
      </c>
      <c r="E247" s="374">
        <v>9478</v>
      </c>
      <c r="F247" s="374">
        <v>14276</v>
      </c>
      <c r="G247" s="285">
        <v>0.663911459792659</v>
      </c>
      <c r="H247" s="8"/>
    </row>
    <row r="248" spans="2:8">
      <c r="B248" s="7"/>
      <c r="C248" s="259" t="s">
        <v>652</v>
      </c>
      <c r="D248" s="260">
        <v>242</v>
      </c>
      <c r="E248" s="374">
        <v>38345</v>
      </c>
      <c r="F248" s="374">
        <v>57647</v>
      </c>
      <c r="G248" s="285">
        <v>0.66516904609086336</v>
      </c>
      <c r="H248" s="8"/>
    </row>
    <row r="249" spans="2:8">
      <c r="B249" s="7"/>
      <c r="C249" s="259" t="s">
        <v>2060</v>
      </c>
      <c r="D249" s="260">
        <v>243</v>
      </c>
      <c r="E249" s="374">
        <v>3954</v>
      </c>
      <c r="F249" s="374">
        <v>5904</v>
      </c>
      <c r="G249" s="285">
        <v>0.66971544715447151</v>
      </c>
      <c r="H249" s="8"/>
    </row>
    <row r="250" spans="2:8">
      <c r="B250" s="7"/>
      <c r="C250" s="259" t="s">
        <v>1175</v>
      </c>
      <c r="D250" s="260">
        <v>244</v>
      </c>
      <c r="E250" s="374">
        <v>428</v>
      </c>
      <c r="F250" s="374">
        <v>630</v>
      </c>
      <c r="G250" s="285">
        <v>0.67936507936507939</v>
      </c>
      <c r="H250" s="8"/>
    </row>
    <row r="251" spans="2:8">
      <c r="B251" s="7"/>
      <c r="C251" s="259" t="s">
        <v>765</v>
      </c>
      <c r="D251" s="260">
        <v>245</v>
      </c>
      <c r="E251" s="374">
        <v>13004</v>
      </c>
      <c r="F251" s="374">
        <v>19059</v>
      </c>
      <c r="G251" s="285">
        <v>0.6823023243611942</v>
      </c>
      <c r="H251" s="8"/>
    </row>
    <row r="252" spans="2:8">
      <c r="B252" s="7"/>
      <c r="C252" s="259" t="s">
        <v>1632</v>
      </c>
      <c r="D252" s="260">
        <v>246</v>
      </c>
      <c r="E252" s="374">
        <v>700</v>
      </c>
      <c r="F252" s="374">
        <v>1023</v>
      </c>
      <c r="G252" s="285">
        <v>0.68426197458455518</v>
      </c>
      <c r="H252" s="8"/>
    </row>
    <row r="253" spans="2:8">
      <c r="B253" s="7"/>
      <c r="C253" s="259" t="s">
        <v>601</v>
      </c>
      <c r="D253" s="260">
        <v>247</v>
      </c>
      <c r="E253" s="374">
        <v>14644</v>
      </c>
      <c r="F253" s="374">
        <v>21248</v>
      </c>
      <c r="G253" s="285">
        <v>0.68919427710843373</v>
      </c>
      <c r="H253" s="8"/>
    </row>
    <row r="254" spans="2:8">
      <c r="B254" s="7"/>
      <c r="C254" s="259" t="s">
        <v>1356</v>
      </c>
      <c r="D254" s="260">
        <v>248</v>
      </c>
      <c r="E254" s="374">
        <v>687</v>
      </c>
      <c r="F254" s="374">
        <v>992</v>
      </c>
      <c r="G254" s="285">
        <v>0.69254032258064513</v>
      </c>
      <c r="H254" s="8"/>
    </row>
    <row r="255" spans="2:8">
      <c r="B255" s="7"/>
      <c r="C255" s="259" t="s">
        <v>1073</v>
      </c>
      <c r="D255" s="260">
        <v>249</v>
      </c>
      <c r="E255" s="374">
        <v>13935</v>
      </c>
      <c r="F255" s="374">
        <v>19036</v>
      </c>
      <c r="G255" s="285">
        <v>0.73203404076486656</v>
      </c>
      <c r="H255" s="8"/>
    </row>
    <row r="256" spans="2:8">
      <c r="B256" s="7"/>
      <c r="C256" s="259" t="s">
        <v>425</v>
      </c>
      <c r="D256" s="260">
        <v>250</v>
      </c>
      <c r="E256" s="374">
        <v>20609</v>
      </c>
      <c r="F256" s="374">
        <v>27650</v>
      </c>
      <c r="G256" s="285">
        <v>0.74535262206148278</v>
      </c>
      <c r="H256" s="8"/>
    </row>
    <row r="257" spans="2:8">
      <c r="B257" s="7"/>
      <c r="C257" s="259" t="s">
        <v>1334</v>
      </c>
      <c r="D257" s="260">
        <v>251</v>
      </c>
      <c r="E257" s="374">
        <v>874</v>
      </c>
      <c r="F257" s="374">
        <v>1171</v>
      </c>
      <c r="G257" s="285">
        <v>0.74637062339880444</v>
      </c>
      <c r="H257" s="8"/>
    </row>
    <row r="258" spans="2:8">
      <c r="B258" s="7"/>
      <c r="C258" s="259" t="s">
        <v>1616</v>
      </c>
      <c r="D258" s="260">
        <v>252</v>
      </c>
      <c r="E258" s="374">
        <v>51484</v>
      </c>
      <c r="F258" s="374">
        <v>67263</v>
      </c>
      <c r="G258" s="285">
        <v>0.76541337733969639</v>
      </c>
      <c r="H258" s="8"/>
    </row>
    <row r="259" spans="2:8">
      <c r="B259" s="7"/>
      <c r="C259" s="259" t="s">
        <v>1164</v>
      </c>
      <c r="D259" s="260">
        <v>253</v>
      </c>
      <c r="E259" s="374">
        <v>4190</v>
      </c>
      <c r="F259" s="374">
        <v>5182</v>
      </c>
      <c r="G259" s="285">
        <v>0.80856812041682746</v>
      </c>
      <c r="H259" s="8"/>
    </row>
    <row r="260" spans="2:8">
      <c r="B260" s="7"/>
      <c r="C260" s="259" t="s">
        <v>1265</v>
      </c>
      <c r="D260" s="260">
        <v>254</v>
      </c>
      <c r="E260" s="374">
        <v>1006</v>
      </c>
      <c r="F260" s="374">
        <v>1131</v>
      </c>
      <c r="G260" s="285">
        <v>0.88947833775419982</v>
      </c>
      <c r="H260" s="8"/>
    </row>
    <row r="261" spans="2:8">
      <c r="B261" s="7"/>
      <c r="C261" s="259" t="s">
        <v>1951</v>
      </c>
      <c r="D261" s="260">
        <v>255</v>
      </c>
      <c r="E261" s="374">
        <v>13055</v>
      </c>
      <c r="F261" s="374">
        <v>13742</v>
      </c>
      <c r="G261" s="285">
        <v>0.95000727696114107</v>
      </c>
      <c r="H261" s="8"/>
    </row>
    <row r="262" spans="2:8">
      <c r="B262" s="7"/>
      <c r="C262" s="259" t="s">
        <v>1598</v>
      </c>
      <c r="D262" s="260">
        <v>256</v>
      </c>
      <c r="E262" s="374">
        <v>2910</v>
      </c>
      <c r="F262" s="374">
        <v>916</v>
      </c>
      <c r="G262" s="285">
        <v>3.1768558951965065</v>
      </c>
      <c r="H262" s="8"/>
    </row>
    <row r="263" spans="2:8">
      <c r="B263" s="7"/>
      <c r="D263" s="2"/>
      <c r="E263" s="2"/>
      <c r="F263" s="2"/>
      <c r="G263" s="2"/>
      <c r="H263" s="8"/>
    </row>
    <row r="264" spans="2:8">
      <c r="B264" s="7"/>
      <c r="C264" s="24" t="s">
        <v>2082</v>
      </c>
      <c r="D264" s="2"/>
      <c r="E264" s="2"/>
      <c r="F264" s="2"/>
      <c r="G264" s="2"/>
      <c r="H264" s="8"/>
    </row>
    <row r="265" spans="2:8" ht="17.25" thickBot="1">
      <c r="B265" s="9"/>
      <c r="C265" s="14" t="s">
        <v>2075</v>
      </c>
      <c r="D265" s="12"/>
      <c r="E265" s="12"/>
      <c r="F265" s="12"/>
      <c r="G265" s="12"/>
      <c r="H265" s="10"/>
    </row>
    <row r="267" spans="1:3">
      <c r="A267" s="141"/>
      <c r="B267" s="141"/>
      <c r="C267" s="213" t="s">
        <v>129</v>
      </c>
    </row>
    <row r="268" spans="1:3">
      <c r="A268" s="141"/>
      <c r="B268" s="141"/>
      <c r="C268" s="141" t="s">
        <v>720</v>
      </c>
    </row>
    <row r="269" spans="1:3">
      <c r="A269" s="141"/>
      <c r="B269" s="141"/>
      <c r="C269" s="141" t="s">
        <v>721</v>
      </c>
    </row>
    <row r="270" spans="1:3">
      <c r="A270" s="141"/>
      <c r="B270" s="141"/>
      <c r="C270" s="141" t="s">
        <v>722</v>
      </c>
    </row>
    <row r="271" spans="1:3">
      <c r="A271" s="141"/>
      <c r="B271" s="141"/>
      <c r="C271" s="141" t="s">
        <v>723</v>
      </c>
    </row>
    <row r="272" spans="1:3">
      <c r="A272" s="141"/>
      <c r="B272" s="141"/>
      <c r="C272" s="141" t="s">
        <v>725</v>
      </c>
    </row>
    <row r="273" spans="1:3">
      <c r="A273" s="141"/>
      <c r="B273" s="141"/>
      <c r="C273" s="141" t="s">
        <v>724</v>
      </c>
    </row>
    <row r="274" spans="1:3">
      <c r="A274" s="141"/>
      <c r="B274" s="141"/>
      <c r="C274" s="141" t="s">
        <v>726</v>
      </c>
    </row>
    <row r="275" spans="1:3">
      <c r="A275" s="141"/>
      <c r="B275" s="141"/>
      <c r="C275" s="141" t="s">
        <v>727</v>
      </c>
    </row>
    <row r="276" spans="1:3">
      <c r="A276" s="141"/>
      <c r="B276" s="141"/>
      <c r="C276" s="141" t="s">
        <v>728</v>
      </c>
    </row>
    <row r="277" spans="1:3">
      <c r="A277" s="141"/>
      <c r="B277" s="141"/>
      <c r="C277" s="141"/>
    </row>
    <row r="278" spans="1:3">
      <c r="A278" s="141"/>
      <c r="B278" s="141"/>
      <c r="C278" s="1" t="s">
        <v>1015</v>
      </c>
    </row>
    <row r="279" spans="1:3">
      <c r="A279" s="141"/>
      <c r="B279" s="141"/>
      <c r="C279" s="1" t="s">
        <v>1016</v>
      </c>
    </row>
    <row r="280" spans="1:3">
      <c r="A280" s="141"/>
      <c r="B280" s="141"/>
      <c r="C280" s="141"/>
    </row>
    <row r="281" spans="1:3">
      <c r="A281" s="141"/>
      <c r="B281" s="141"/>
      <c r="C281" s="13" t="s">
        <v>990</v>
      </c>
    </row>
    <row r="282" spans="3:3">
      <c r="C282" s="141" t="s">
        <v>141</v>
      </c>
    </row>
    <row r="283" spans="3:3">
      <c r="C283" s="13" t="s">
        <v>991</v>
      </c>
    </row>
    <row r="284" spans="3:5">
      <c r="C284" s="1" t="s">
        <v>999</v>
      </c>
      <c r="D284" s="1"/>
      <c r="E284" s="1"/>
    </row>
    <row r="285" spans="3:3">
      <c r="C285" s="1" t="s">
        <v>1081</v>
      </c>
    </row>
    <row r="286" spans="3:3">
      <c r="C286" s="13" t="s">
        <v>989</v>
      </c>
    </row>
    <row r="287" spans="3:5">
      <c r="C287" s="1" t="s">
        <v>999</v>
      </c>
      <c r="D287" s="1"/>
      <c r="E287" s="1"/>
    </row>
    <row r="288" spans="3:3">
      <c r="C288" s="1" t="s">
        <v>988</v>
      </c>
    </row>
  </sheetData>
  <mergeCells count="3">
    <mergeCell ref="C3:G3"/>
    <mergeCell ref="C287:E287"/>
    <mergeCell ref="C284:E284"/>
  </mergeCells>
  <hyperlinks>
    <hyperlink ref="C5" location="Contents!A1" display="Click here to return to contents"/>
  </hyperlinks>
  <pageMargins left="0.75" right="0.75" top="1" bottom="1" header="0.5" footer="0.5"/>
  <headerFooter scaleWithDoc="1" alignWithMargins="0" differentFirst="0" differentOddEven="0"/>
  <extLst/>
</worksheet>
</file>

<file path=xl/worksheets/sheet5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8">
    <tabColor theme="9" tint="0.79998168889431442"/>
  </sheetPr>
  <dimension ref="A1:J180"/>
  <sheetViews>
    <sheetView topLeftCell="A1" zoomScale="85" view="normal" workbookViewId="0">
      <pane ySplit="6" topLeftCell="A87" activePane="bottomLeft" state="frozen"/>
      <selection pane="bottomLeft" activeCell="C113" sqref="C113"/>
    </sheetView>
  </sheetViews>
  <sheetFormatPr defaultColWidth="9.28515625" defaultRowHeight="16.5"/>
  <cols>
    <col min="1" max="1" width="8.5703125" style="1" customWidth="1"/>
    <col min="2" max="2" width="2.7109375" style="1" customWidth="1"/>
    <col min="3" max="3" width="49.7109375" style="1" customWidth="1"/>
    <col min="4" max="4" width="12" style="1" customWidth="1"/>
    <col min="5" max="6" width="19.27734375" style="2" customWidth="1"/>
    <col min="7" max="7" width="19.41796875" style="352" customWidth="1"/>
    <col min="8" max="9" width="13.27734375" style="2" customWidth="1"/>
    <col min="10" max="10" width="2.7109375" style="1" customWidth="1"/>
    <col min="11" max="16384" width="9.27734375" style="1" customWidth="1"/>
  </cols>
  <sheetData>
    <row r="1" spans="8:9" ht="15" customHeight="1" thickBot="1">
      <c r="H1" s="66"/>
      <c r="I1" s="66"/>
    </row>
    <row r="2" spans="2:10">
      <c r="B2" s="4"/>
      <c r="C2" s="5"/>
      <c r="D2" s="5"/>
      <c r="E2" s="11"/>
      <c r="F2" s="11"/>
      <c r="G2" s="353"/>
      <c r="H2" s="11"/>
      <c r="I2" s="11"/>
      <c r="J2" s="6"/>
    </row>
    <row r="3" spans="2:10">
      <c r="B3" s="7"/>
      <c r="C3" s="13" t="s">
        <v>1488</v>
      </c>
      <c r="D3" s="13"/>
      <c r="J3" s="8"/>
    </row>
    <row r="4" spans="2:10">
      <c r="B4" s="7"/>
      <c r="C4" s="13"/>
      <c r="D4" s="13"/>
      <c r="J4" s="8"/>
    </row>
    <row r="5" spans="2:10" ht="26.25">
      <c r="B5" s="7"/>
      <c r="C5" s="376" t="s">
        <v>772</v>
      </c>
      <c r="D5" s="2"/>
      <c r="G5" s="354" t="s">
        <v>605</v>
      </c>
      <c r="H5" s="51"/>
      <c r="I5" s="51"/>
      <c r="J5" s="8"/>
    </row>
    <row r="6" spans="2:10" ht="66">
      <c r="B6" s="7"/>
      <c r="C6" s="17" t="s">
        <v>222</v>
      </c>
      <c r="D6" s="20" t="s">
        <v>1489</v>
      </c>
      <c r="E6" s="25" t="s">
        <v>1490</v>
      </c>
      <c r="F6" s="25" t="s">
        <v>1491</v>
      </c>
      <c r="G6" s="355" t="s">
        <v>1492</v>
      </c>
      <c r="H6" s="86" t="s">
        <v>1461</v>
      </c>
      <c r="I6" s="86" t="s">
        <v>1582</v>
      </c>
      <c r="J6" s="8"/>
    </row>
    <row r="7" spans="2:10">
      <c r="B7" s="7"/>
      <c r="C7" s="18" t="s">
        <v>1444</v>
      </c>
      <c r="D7" s="283">
        <v>1</v>
      </c>
      <c r="E7" s="263">
        <v>470</v>
      </c>
      <c r="F7" s="467">
        <v>590</v>
      </c>
      <c r="G7" s="525">
        <v>0.44339622641509435</v>
      </c>
      <c r="H7" s="86"/>
      <c r="I7" s="86"/>
      <c r="J7" s="8"/>
    </row>
    <row r="8" spans="2:10">
      <c r="B8" s="7"/>
      <c r="C8" s="18" t="s">
        <v>745</v>
      </c>
      <c r="D8" s="283">
        <v>2</v>
      </c>
      <c r="E8" s="263">
        <v>385</v>
      </c>
      <c r="F8" s="467">
        <v>725</v>
      </c>
      <c r="G8" s="525">
        <v>0.34684684684684686</v>
      </c>
      <c r="H8" s="86"/>
      <c r="I8" s="86"/>
      <c r="J8" s="8"/>
    </row>
    <row r="9" spans="2:10">
      <c r="B9" s="7"/>
      <c r="C9" s="18" t="s">
        <v>597</v>
      </c>
      <c r="D9" s="283">
        <v>3</v>
      </c>
      <c r="E9" s="263">
        <v>2280</v>
      </c>
      <c r="F9" s="467">
        <v>4355</v>
      </c>
      <c r="G9" s="525">
        <v>0.3436322532027129</v>
      </c>
      <c r="H9" s="86"/>
      <c r="I9" s="86"/>
      <c r="J9" s="8"/>
    </row>
    <row r="10" spans="2:10">
      <c r="B10" s="7"/>
      <c r="C10" s="259" t="s">
        <v>998</v>
      </c>
      <c r="D10" s="260">
        <v>4</v>
      </c>
      <c r="E10" s="263">
        <v>65</v>
      </c>
      <c r="F10" s="263">
        <v>130</v>
      </c>
      <c r="G10" s="349">
        <v>0.33333333333333331</v>
      </c>
      <c r="H10" s="351"/>
      <c r="I10" s="351"/>
      <c r="J10" s="8"/>
    </row>
    <row r="11" spans="2:10">
      <c r="B11" s="7"/>
      <c r="C11" s="259" t="s">
        <v>1074</v>
      </c>
      <c r="D11" s="260">
        <v>5</v>
      </c>
      <c r="E11" s="263">
        <v>125</v>
      </c>
      <c r="F11" s="263">
        <v>255</v>
      </c>
      <c r="G11" s="349">
        <v>0.32894736842105265</v>
      </c>
      <c r="H11" s="351"/>
      <c r="I11" s="351"/>
      <c r="J11" s="8"/>
    </row>
    <row r="12" spans="2:10">
      <c r="B12" s="7"/>
      <c r="C12" s="259" t="s">
        <v>665</v>
      </c>
      <c r="D12" s="260">
        <v>6</v>
      </c>
      <c r="E12" s="263">
        <v>345</v>
      </c>
      <c r="F12" s="263">
        <v>735</v>
      </c>
      <c r="G12" s="349">
        <v>0.31944444444444442</v>
      </c>
      <c r="H12" s="351"/>
      <c r="I12" s="351"/>
      <c r="J12" s="8"/>
    </row>
    <row r="13" spans="2:10">
      <c r="B13" s="7"/>
      <c r="C13" s="259" t="s">
        <v>602</v>
      </c>
      <c r="D13" s="260">
        <v>7</v>
      </c>
      <c r="E13" s="263">
        <v>870</v>
      </c>
      <c r="F13" s="263">
        <v>1890</v>
      </c>
      <c r="G13" s="349">
        <v>0.31521739130434784</v>
      </c>
      <c r="H13" s="351"/>
      <c r="I13" s="351"/>
      <c r="J13" s="8"/>
    </row>
    <row r="14" spans="2:10">
      <c r="B14" s="7"/>
      <c r="C14" s="259" t="s">
        <v>601</v>
      </c>
      <c r="D14" s="260">
        <v>8</v>
      </c>
      <c r="E14" s="263">
        <v>745</v>
      </c>
      <c r="F14" s="263">
        <v>1620</v>
      </c>
      <c r="G14" s="349">
        <v>0.31501057082452433</v>
      </c>
      <c r="H14" s="351"/>
      <c r="I14" s="351"/>
      <c r="J14" s="8"/>
    </row>
    <row r="15" spans="2:10">
      <c r="B15" s="7"/>
      <c r="C15" s="259" t="s">
        <v>401</v>
      </c>
      <c r="D15" s="260">
        <v>9</v>
      </c>
      <c r="E15" s="263">
        <v>3060</v>
      </c>
      <c r="F15" s="263">
        <v>6945</v>
      </c>
      <c r="G15" s="349">
        <v>0.30584707646176912</v>
      </c>
      <c r="H15" s="351"/>
      <c r="I15" s="351"/>
      <c r="J15" s="8"/>
    </row>
    <row r="16" spans="2:10">
      <c r="B16" s="7"/>
      <c r="C16" s="259" t="s">
        <v>426</v>
      </c>
      <c r="D16" s="260">
        <v>10</v>
      </c>
      <c r="E16" s="263">
        <v>335</v>
      </c>
      <c r="F16" s="263">
        <v>770</v>
      </c>
      <c r="G16" s="349">
        <v>0.30316742081447962</v>
      </c>
      <c r="H16" s="351"/>
      <c r="I16" s="351"/>
      <c r="J16" s="8"/>
    </row>
    <row r="17" spans="2:10">
      <c r="B17" s="7"/>
      <c r="C17" s="259" t="s">
        <v>1135</v>
      </c>
      <c r="D17" s="260">
        <v>11</v>
      </c>
      <c r="E17" s="263">
        <v>460</v>
      </c>
      <c r="F17" s="263">
        <v>1080</v>
      </c>
      <c r="G17" s="349">
        <v>0.29870129870129869</v>
      </c>
      <c r="H17" s="351"/>
      <c r="I17" s="351"/>
      <c r="J17" s="8"/>
    </row>
    <row r="18" spans="2:10">
      <c r="B18" s="7"/>
      <c r="C18" s="259" t="s">
        <v>765</v>
      </c>
      <c r="D18" s="260">
        <v>12</v>
      </c>
      <c r="E18" s="263">
        <v>245</v>
      </c>
      <c r="F18" s="263">
        <v>590</v>
      </c>
      <c r="G18" s="349">
        <v>0.29341317365269459</v>
      </c>
      <c r="H18" s="351"/>
      <c r="I18" s="351"/>
      <c r="J18" s="8"/>
    </row>
    <row r="19" spans="2:10">
      <c r="B19" s="7"/>
      <c r="C19" s="259" t="s">
        <v>427</v>
      </c>
      <c r="D19" s="260">
        <v>13</v>
      </c>
      <c r="E19" s="263">
        <v>170</v>
      </c>
      <c r="F19" s="263">
        <v>430</v>
      </c>
      <c r="G19" s="349">
        <v>0.28333333333333333</v>
      </c>
      <c r="H19" s="351"/>
      <c r="I19" s="351"/>
      <c r="J19" s="8"/>
    </row>
    <row r="20" spans="2:10">
      <c r="B20" s="7"/>
      <c r="C20" s="259" t="s">
        <v>430</v>
      </c>
      <c r="D20" s="260">
        <v>14</v>
      </c>
      <c r="E20" s="263">
        <v>275</v>
      </c>
      <c r="F20" s="263">
        <v>715</v>
      </c>
      <c r="G20" s="349">
        <v>0.27777777777777779</v>
      </c>
      <c r="H20" s="351"/>
      <c r="I20" s="351"/>
      <c r="J20" s="8"/>
    </row>
    <row r="21" spans="2:10">
      <c r="B21" s="7"/>
      <c r="C21" s="259" t="s">
        <v>351</v>
      </c>
      <c r="D21" s="260">
        <v>15</v>
      </c>
      <c r="E21" s="263">
        <v>4845</v>
      </c>
      <c r="F21" s="263">
        <v>12995</v>
      </c>
      <c r="G21" s="349">
        <v>0.27158071748878926</v>
      </c>
      <c r="H21" s="351"/>
      <c r="I21" s="351"/>
      <c r="J21" s="8"/>
    </row>
    <row r="22" spans="2:10">
      <c r="B22" s="7"/>
      <c r="C22" s="259" t="s">
        <v>403</v>
      </c>
      <c r="D22" s="348">
        <v>16</v>
      </c>
      <c r="E22" s="263">
        <v>2555</v>
      </c>
      <c r="F22" s="263">
        <v>6875</v>
      </c>
      <c r="G22" s="349">
        <v>0.27094379639448568</v>
      </c>
      <c r="H22" s="351"/>
      <c r="I22" s="351"/>
      <c r="J22" s="8"/>
    </row>
    <row r="23" spans="2:10">
      <c r="B23" s="7"/>
      <c r="C23" s="259" t="s">
        <v>610</v>
      </c>
      <c r="D23" s="348">
        <v>17</v>
      </c>
      <c r="E23" s="263">
        <v>335</v>
      </c>
      <c r="F23" s="263">
        <v>905</v>
      </c>
      <c r="G23" s="349">
        <v>0.27016129032258063</v>
      </c>
      <c r="H23" s="351"/>
      <c r="I23" s="351"/>
      <c r="J23" s="8"/>
    </row>
    <row r="24" spans="2:10">
      <c r="B24" s="7"/>
      <c r="C24" s="259" t="s">
        <v>625</v>
      </c>
      <c r="D24" s="260">
        <v>18</v>
      </c>
      <c r="E24" s="263">
        <v>775</v>
      </c>
      <c r="F24" s="263">
        <v>2115</v>
      </c>
      <c r="G24" s="349">
        <v>0.26816608996539792</v>
      </c>
      <c r="H24" s="351"/>
      <c r="I24" s="351"/>
      <c r="J24" s="8"/>
    </row>
    <row r="25" spans="2:10">
      <c r="B25" s="7"/>
      <c r="C25" s="259" t="s">
        <v>599</v>
      </c>
      <c r="D25" s="260">
        <v>19</v>
      </c>
      <c r="E25" s="263">
        <v>980</v>
      </c>
      <c r="F25" s="263">
        <v>2750</v>
      </c>
      <c r="G25" s="349">
        <v>0.26273458445040215</v>
      </c>
      <c r="H25" s="351"/>
      <c r="I25" s="351"/>
      <c r="J25" s="8"/>
    </row>
    <row r="26" spans="2:10">
      <c r="B26" s="7"/>
      <c r="C26" s="259" t="s">
        <v>935</v>
      </c>
      <c r="D26" s="260">
        <v>20</v>
      </c>
      <c r="E26" s="263">
        <v>610</v>
      </c>
      <c r="F26" s="263">
        <v>1730</v>
      </c>
      <c r="G26" s="349">
        <v>0.2606837606837607</v>
      </c>
      <c r="H26" s="351"/>
      <c r="I26" s="351"/>
      <c r="J26" s="8"/>
    </row>
    <row r="27" spans="2:10">
      <c r="B27" s="7"/>
      <c r="C27" s="259" t="s">
        <v>398</v>
      </c>
      <c r="D27" s="260">
        <v>21</v>
      </c>
      <c r="E27" s="263">
        <v>2140</v>
      </c>
      <c r="F27" s="263">
        <v>6070</v>
      </c>
      <c r="G27" s="349">
        <v>0.26065773447015833</v>
      </c>
      <c r="H27" s="351"/>
      <c r="I27" s="351"/>
      <c r="J27" s="8"/>
    </row>
    <row r="28" spans="2:10">
      <c r="B28" s="7"/>
      <c r="C28" s="259" t="s">
        <v>596</v>
      </c>
      <c r="D28" s="260">
        <v>22</v>
      </c>
      <c r="E28" s="263">
        <v>435</v>
      </c>
      <c r="F28" s="263">
        <v>1270</v>
      </c>
      <c r="G28" s="349">
        <v>0.25513196480938416</v>
      </c>
      <c r="H28" s="351"/>
      <c r="I28" s="351"/>
      <c r="J28" s="8"/>
    </row>
    <row r="29" spans="2:10">
      <c r="B29" s="7"/>
      <c r="C29" s="259" t="s">
        <v>425</v>
      </c>
      <c r="D29" s="260">
        <v>23</v>
      </c>
      <c r="E29" s="263">
        <v>315</v>
      </c>
      <c r="F29" s="263">
        <v>925</v>
      </c>
      <c r="G29" s="349">
        <v>0.25403225806451613</v>
      </c>
      <c r="H29" s="351"/>
      <c r="I29" s="351"/>
      <c r="J29" s="8"/>
    </row>
    <row r="30" spans="2:10">
      <c r="B30" s="7"/>
      <c r="C30" s="259" t="s">
        <v>407</v>
      </c>
      <c r="D30" s="260">
        <v>24</v>
      </c>
      <c r="E30" s="263">
        <v>2090</v>
      </c>
      <c r="F30" s="263">
        <v>6190</v>
      </c>
      <c r="G30" s="349">
        <v>0.25241545893719808</v>
      </c>
      <c r="H30" s="351"/>
      <c r="I30" s="351"/>
      <c r="J30" s="8"/>
    </row>
    <row r="31" spans="2:10">
      <c r="B31" s="7"/>
      <c r="C31" s="259" t="s">
        <v>321</v>
      </c>
      <c r="D31" s="260">
        <v>25</v>
      </c>
      <c r="E31" s="263">
        <v>37890</v>
      </c>
      <c r="F31" s="263">
        <v>113955</v>
      </c>
      <c r="G31" s="349">
        <v>0.2495307715104218</v>
      </c>
      <c r="H31" s="351"/>
      <c r="I31" s="351"/>
      <c r="J31" s="8"/>
    </row>
    <row r="32" spans="2:10">
      <c r="B32" s="7"/>
      <c r="C32" s="259" t="s">
        <v>404</v>
      </c>
      <c r="D32" s="260">
        <v>26</v>
      </c>
      <c r="E32" s="263">
        <v>1395</v>
      </c>
      <c r="F32" s="263">
        <v>4245</v>
      </c>
      <c r="G32" s="349">
        <v>0.2473404255319149</v>
      </c>
      <c r="H32" s="351"/>
      <c r="I32" s="351"/>
      <c r="J32" s="8"/>
    </row>
    <row r="33" spans="2:10">
      <c r="B33" s="7"/>
      <c r="C33" s="259" t="s">
        <v>996</v>
      </c>
      <c r="D33" s="260">
        <v>27</v>
      </c>
      <c r="E33" s="263">
        <v>580</v>
      </c>
      <c r="F33" s="263">
        <v>1775</v>
      </c>
      <c r="G33" s="349">
        <v>0.24628450106157113</v>
      </c>
      <c r="H33" s="351"/>
      <c r="I33" s="351"/>
      <c r="J33" s="8"/>
    </row>
    <row r="34" spans="2:10">
      <c r="B34" s="7"/>
      <c r="C34" s="259" t="s">
        <v>417</v>
      </c>
      <c r="D34" s="260">
        <v>28</v>
      </c>
      <c r="E34" s="263">
        <v>325</v>
      </c>
      <c r="F34" s="263">
        <v>1015</v>
      </c>
      <c r="G34" s="349">
        <v>0.24253731343283583</v>
      </c>
      <c r="H34" s="351"/>
      <c r="I34" s="351"/>
      <c r="J34" s="8"/>
    </row>
    <row r="35" spans="2:10">
      <c r="B35" s="7"/>
      <c r="C35" s="259" t="s">
        <v>624</v>
      </c>
      <c r="D35" s="260">
        <v>29</v>
      </c>
      <c r="E35" s="263">
        <v>660</v>
      </c>
      <c r="F35" s="263">
        <v>2105</v>
      </c>
      <c r="G35" s="349">
        <v>0.23869801084990958</v>
      </c>
      <c r="H35" s="351"/>
      <c r="I35" s="351"/>
      <c r="J35" s="8"/>
    </row>
    <row r="36" spans="2:10">
      <c r="B36" s="7"/>
      <c r="C36" s="259" t="s">
        <v>662</v>
      </c>
      <c r="D36" s="260">
        <v>30</v>
      </c>
      <c r="E36" s="263">
        <v>130</v>
      </c>
      <c r="F36" s="263">
        <v>425</v>
      </c>
      <c r="G36" s="349">
        <v>0.23423423423423423</v>
      </c>
      <c r="H36" s="351"/>
      <c r="I36" s="351"/>
      <c r="J36" s="8"/>
    </row>
    <row r="37" spans="2:10">
      <c r="B37" s="7"/>
      <c r="C37" s="259" t="s">
        <v>347</v>
      </c>
      <c r="D37" s="260">
        <v>31</v>
      </c>
      <c r="E37" s="263">
        <v>4630</v>
      </c>
      <c r="F37" s="263">
        <v>15235</v>
      </c>
      <c r="G37" s="349">
        <v>0.23307324439969795</v>
      </c>
      <c r="H37" s="351"/>
      <c r="I37" s="351"/>
      <c r="J37" s="8"/>
    </row>
    <row r="38" spans="2:10">
      <c r="B38" s="7"/>
      <c r="C38" s="259" t="s">
        <v>411</v>
      </c>
      <c r="D38" s="260">
        <v>32</v>
      </c>
      <c r="E38" s="263">
        <v>1385</v>
      </c>
      <c r="F38" s="263">
        <v>4605</v>
      </c>
      <c r="G38" s="349">
        <v>0.23121869782971619</v>
      </c>
      <c r="H38" s="351"/>
      <c r="I38" s="351"/>
      <c r="J38" s="8"/>
    </row>
    <row r="39" spans="2:10">
      <c r="B39" s="7"/>
      <c r="C39" s="259" t="s">
        <v>416</v>
      </c>
      <c r="D39" s="260">
        <v>33</v>
      </c>
      <c r="E39" s="263">
        <v>560</v>
      </c>
      <c r="F39" s="263">
        <v>1880</v>
      </c>
      <c r="G39" s="349">
        <v>0.22950819672131148</v>
      </c>
      <c r="H39" s="351"/>
      <c r="I39" s="351"/>
      <c r="J39" s="8"/>
    </row>
    <row r="40" spans="2:10">
      <c r="B40" s="7"/>
      <c r="C40" s="259" t="s">
        <v>414</v>
      </c>
      <c r="D40" s="260">
        <v>34</v>
      </c>
      <c r="E40" s="263">
        <v>1430</v>
      </c>
      <c r="F40" s="263">
        <v>4820</v>
      </c>
      <c r="G40" s="349">
        <v>0.2288</v>
      </c>
      <c r="H40" s="351"/>
      <c r="I40" s="351"/>
      <c r="J40" s="8"/>
    </row>
    <row r="41" spans="2:10">
      <c r="B41" s="7"/>
      <c r="C41" s="259" t="s">
        <v>342</v>
      </c>
      <c r="D41" s="260">
        <v>35</v>
      </c>
      <c r="E41" s="263">
        <v>5740</v>
      </c>
      <c r="F41" s="263">
        <v>19675</v>
      </c>
      <c r="G41" s="349">
        <v>0.22585087546724375</v>
      </c>
      <c r="H41" s="351"/>
      <c r="I41" s="351"/>
      <c r="J41" s="8"/>
    </row>
    <row r="42" spans="2:10">
      <c r="B42" s="7"/>
      <c r="C42" s="259" t="s">
        <v>395</v>
      </c>
      <c r="D42" s="260">
        <v>36</v>
      </c>
      <c r="E42" s="263">
        <v>2200</v>
      </c>
      <c r="F42" s="263">
        <v>7680</v>
      </c>
      <c r="G42" s="349">
        <v>0.22267206477732793</v>
      </c>
      <c r="H42" s="351"/>
      <c r="I42" s="351"/>
      <c r="J42" s="8"/>
    </row>
    <row r="43" spans="2:10">
      <c r="B43" s="7"/>
      <c r="C43" s="259" t="s">
        <v>390</v>
      </c>
      <c r="D43" s="260">
        <v>37</v>
      </c>
      <c r="E43" s="263">
        <v>2360</v>
      </c>
      <c r="F43" s="263">
        <v>8300</v>
      </c>
      <c r="G43" s="349">
        <v>0.22138836772983114</v>
      </c>
      <c r="H43" s="351"/>
      <c r="I43" s="351"/>
      <c r="J43" s="8"/>
    </row>
    <row r="44" spans="2:10">
      <c r="B44" s="7"/>
      <c r="C44" s="259" t="s">
        <v>420</v>
      </c>
      <c r="D44" s="260">
        <v>38</v>
      </c>
      <c r="E44" s="263">
        <v>240</v>
      </c>
      <c r="F44" s="263">
        <v>865</v>
      </c>
      <c r="G44" s="349">
        <v>0.21719457013574661</v>
      </c>
      <c r="H44" s="351"/>
      <c r="I44" s="351"/>
      <c r="J44" s="8"/>
    </row>
    <row r="45" spans="2:10">
      <c r="B45" s="7"/>
      <c r="C45" s="259" t="s">
        <v>325</v>
      </c>
      <c r="D45" s="260">
        <v>39</v>
      </c>
      <c r="E45" s="263">
        <v>7475</v>
      </c>
      <c r="F45" s="263">
        <v>27060</v>
      </c>
      <c r="G45" s="349">
        <v>0.21644708266975532</v>
      </c>
      <c r="H45" s="351"/>
      <c r="I45" s="351"/>
      <c r="J45" s="8"/>
    </row>
    <row r="46" spans="2:10">
      <c r="B46" s="7"/>
      <c r="C46" s="259" t="s">
        <v>377</v>
      </c>
      <c r="D46" s="260">
        <v>40</v>
      </c>
      <c r="E46" s="263">
        <v>1685</v>
      </c>
      <c r="F46" s="263">
        <v>6160</v>
      </c>
      <c r="G46" s="349">
        <v>0.21478648820905036</v>
      </c>
      <c r="H46" s="351"/>
      <c r="I46" s="351"/>
      <c r="J46" s="8"/>
    </row>
    <row r="47" spans="2:10">
      <c r="B47" s="7"/>
      <c r="C47" s="259" t="s">
        <v>369</v>
      </c>
      <c r="D47" s="348">
        <v>41</v>
      </c>
      <c r="E47" s="263">
        <v>2220</v>
      </c>
      <c r="F47" s="263">
        <v>8285</v>
      </c>
      <c r="G47" s="349">
        <v>0.21132793907663017</v>
      </c>
      <c r="H47" s="351"/>
      <c r="I47" s="351"/>
      <c r="J47" s="8"/>
    </row>
    <row r="48" spans="2:10">
      <c r="B48" s="7"/>
      <c r="C48" s="259" t="s">
        <v>936</v>
      </c>
      <c r="D48" s="348">
        <v>42</v>
      </c>
      <c r="E48" s="263">
        <v>100</v>
      </c>
      <c r="F48" s="263">
        <v>375</v>
      </c>
      <c r="G48" s="349">
        <v>0.21052631578947367</v>
      </c>
      <c r="H48" s="351"/>
      <c r="I48" s="351"/>
      <c r="J48" s="8"/>
    </row>
    <row r="49" spans="2:10">
      <c r="B49" s="7"/>
      <c r="C49" s="259" t="s">
        <v>511</v>
      </c>
      <c r="D49" s="260">
        <v>43</v>
      </c>
      <c r="E49" s="263">
        <v>2045</v>
      </c>
      <c r="F49" s="263">
        <v>7860</v>
      </c>
      <c r="G49" s="349">
        <v>0.20646138313982837</v>
      </c>
      <c r="H49" s="351"/>
      <c r="I49" s="351"/>
      <c r="J49" s="8"/>
    </row>
    <row r="50" spans="2:10">
      <c r="B50" s="7"/>
      <c r="C50" s="259" t="s">
        <v>410</v>
      </c>
      <c r="D50" s="260">
        <v>44</v>
      </c>
      <c r="E50" s="263">
        <v>1625</v>
      </c>
      <c r="F50" s="263">
        <v>6310</v>
      </c>
      <c r="G50" s="349">
        <v>0.20478890989287965</v>
      </c>
      <c r="H50" s="351"/>
      <c r="I50" s="351"/>
      <c r="J50" s="8"/>
    </row>
    <row r="51" spans="2:10">
      <c r="B51" s="7"/>
      <c r="C51" s="259" t="s">
        <v>352</v>
      </c>
      <c r="D51" s="260">
        <v>45</v>
      </c>
      <c r="E51" s="263">
        <v>3555</v>
      </c>
      <c r="F51" s="263">
        <v>13915</v>
      </c>
      <c r="G51" s="349">
        <v>0.203491700057241</v>
      </c>
      <c r="H51" s="351"/>
      <c r="I51" s="351"/>
      <c r="J51" s="8"/>
    </row>
    <row r="52" spans="2:10">
      <c r="B52" s="7"/>
      <c r="C52" s="259" t="s">
        <v>1294</v>
      </c>
      <c r="D52" s="260">
        <v>46</v>
      </c>
      <c r="E52" s="263">
        <v>2385</v>
      </c>
      <c r="F52" s="263">
        <v>9435</v>
      </c>
      <c r="G52" s="349">
        <v>0.20177664974619289</v>
      </c>
      <c r="H52" s="351"/>
      <c r="I52" s="351"/>
      <c r="J52" s="8"/>
    </row>
    <row r="53" spans="2:10">
      <c r="B53" s="7"/>
      <c r="C53" s="259" t="s">
        <v>383</v>
      </c>
      <c r="D53" s="260">
        <v>47</v>
      </c>
      <c r="E53" s="263">
        <v>3005</v>
      </c>
      <c r="F53" s="263">
        <v>11890</v>
      </c>
      <c r="G53" s="349">
        <v>0.20174555219872439</v>
      </c>
      <c r="H53" s="351"/>
      <c r="I53" s="351"/>
      <c r="J53" s="8"/>
    </row>
    <row r="54" spans="2:10">
      <c r="B54" s="7"/>
      <c r="C54" s="259" t="s">
        <v>335</v>
      </c>
      <c r="D54" s="260">
        <v>48</v>
      </c>
      <c r="E54" s="263">
        <v>4510</v>
      </c>
      <c r="F54" s="263">
        <v>17945</v>
      </c>
      <c r="G54" s="349">
        <v>0.20084613671788021</v>
      </c>
      <c r="H54" s="351"/>
      <c r="I54" s="351"/>
      <c r="J54" s="8"/>
    </row>
    <row r="55" spans="2:10">
      <c r="B55" s="7"/>
      <c r="C55" s="259" t="s">
        <v>405</v>
      </c>
      <c r="D55" s="260">
        <v>49</v>
      </c>
      <c r="E55" s="263">
        <v>2655</v>
      </c>
      <c r="F55" s="263">
        <v>10585</v>
      </c>
      <c r="G55" s="349">
        <v>0.20052870090634442</v>
      </c>
      <c r="H55" s="351"/>
      <c r="I55" s="351"/>
      <c r="J55" s="8"/>
    </row>
    <row r="56" spans="2:10">
      <c r="B56" s="7"/>
      <c r="C56" s="259" t="s">
        <v>327</v>
      </c>
      <c r="D56" s="260">
        <v>50</v>
      </c>
      <c r="E56" s="263">
        <v>3820</v>
      </c>
      <c r="F56" s="263">
        <v>15310</v>
      </c>
      <c r="G56" s="349">
        <v>0.19968635650810246</v>
      </c>
      <c r="H56" s="351"/>
      <c r="I56" s="351"/>
      <c r="J56" s="8"/>
    </row>
    <row r="57" spans="2:10">
      <c r="B57" s="7"/>
      <c r="C57" s="259" t="s">
        <v>241</v>
      </c>
      <c r="D57" s="260">
        <v>51</v>
      </c>
      <c r="E57" s="263">
        <v>7380</v>
      </c>
      <c r="F57" s="263">
        <v>29880</v>
      </c>
      <c r="G57" s="349">
        <v>0.19806763285024154</v>
      </c>
      <c r="H57" s="351">
        <v>1</v>
      </c>
      <c r="I57" s="351">
        <v>1</v>
      </c>
      <c r="J57" s="8"/>
    </row>
    <row r="58" spans="2:10">
      <c r="B58" s="7"/>
      <c r="C58" s="259" t="s">
        <v>389</v>
      </c>
      <c r="D58" s="348">
        <v>52</v>
      </c>
      <c r="E58" s="263">
        <v>3555</v>
      </c>
      <c r="F58" s="263">
        <v>14420</v>
      </c>
      <c r="G58" s="349">
        <v>0.19777468706536858</v>
      </c>
      <c r="H58" s="351"/>
      <c r="I58" s="351"/>
      <c r="J58" s="8"/>
    </row>
    <row r="59" spans="2:10">
      <c r="B59" s="7"/>
      <c r="C59" s="259" t="s">
        <v>971</v>
      </c>
      <c r="D59" s="348">
        <v>53</v>
      </c>
      <c r="E59" s="263">
        <v>510</v>
      </c>
      <c r="F59" s="263">
        <v>2080</v>
      </c>
      <c r="G59" s="349">
        <v>0.19691119691119691</v>
      </c>
      <c r="H59" s="351"/>
      <c r="I59" s="351"/>
      <c r="J59" s="8"/>
    </row>
    <row r="60" spans="2:10">
      <c r="B60" s="7"/>
      <c r="C60" s="259" t="s">
        <v>937</v>
      </c>
      <c r="D60" s="260">
        <v>54</v>
      </c>
      <c r="E60" s="263">
        <v>180</v>
      </c>
      <c r="F60" s="263">
        <v>735</v>
      </c>
      <c r="G60" s="349">
        <v>0.19672131147540983</v>
      </c>
      <c r="H60" s="351"/>
      <c r="I60" s="351"/>
      <c r="J60" s="8"/>
    </row>
    <row r="61" spans="2:10">
      <c r="B61" s="7"/>
      <c r="C61" s="259" t="s">
        <v>336</v>
      </c>
      <c r="D61" s="260">
        <v>55</v>
      </c>
      <c r="E61" s="263">
        <v>5390</v>
      </c>
      <c r="F61" s="263">
        <v>22935</v>
      </c>
      <c r="G61" s="349">
        <v>0.19029126213592232</v>
      </c>
      <c r="H61" s="351"/>
      <c r="I61" s="351"/>
      <c r="J61" s="8"/>
    </row>
    <row r="62" spans="2:10">
      <c r="B62" s="7"/>
      <c r="C62" s="259" t="s">
        <v>422</v>
      </c>
      <c r="D62" s="260">
        <v>56</v>
      </c>
      <c r="E62" s="263">
        <v>165</v>
      </c>
      <c r="F62" s="263">
        <v>705</v>
      </c>
      <c r="G62" s="349">
        <v>0.18965517241379309</v>
      </c>
      <c r="H62" s="351"/>
      <c r="I62" s="351"/>
      <c r="J62" s="8"/>
    </row>
    <row r="63" spans="2:10">
      <c r="B63" s="7"/>
      <c r="C63" s="259" t="s">
        <v>343</v>
      </c>
      <c r="D63" s="260">
        <v>57</v>
      </c>
      <c r="E63" s="263">
        <v>3440</v>
      </c>
      <c r="F63" s="263">
        <v>14715</v>
      </c>
      <c r="G63" s="349">
        <v>0.18947948223629854</v>
      </c>
      <c r="H63" s="351"/>
      <c r="I63" s="351"/>
      <c r="J63" s="8"/>
    </row>
    <row r="64" spans="2:10">
      <c r="B64" s="7"/>
      <c r="C64" s="259" t="s">
        <v>326</v>
      </c>
      <c r="D64" s="260">
        <v>58</v>
      </c>
      <c r="E64" s="263">
        <v>3535</v>
      </c>
      <c r="F64" s="263">
        <v>15225</v>
      </c>
      <c r="G64" s="349">
        <v>0.18843283582089551</v>
      </c>
      <c r="H64" s="351"/>
      <c r="I64" s="351"/>
      <c r="J64" s="8"/>
    </row>
    <row r="65" spans="2:10">
      <c r="B65" s="7"/>
      <c r="C65" s="259" t="s">
        <v>670</v>
      </c>
      <c r="D65" s="260">
        <v>59</v>
      </c>
      <c r="E65" s="263">
        <v>900</v>
      </c>
      <c r="F65" s="263">
        <v>3890</v>
      </c>
      <c r="G65" s="349">
        <v>0.18789144050104384</v>
      </c>
      <c r="H65" s="351"/>
      <c r="I65" s="351"/>
      <c r="J65" s="8"/>
    </row>
    <row r="66" spans="2:10">
      <c r="B66" s="7"/>
      <c r="C66" s="259" t="s">
        <v>655</v>
      </c>
      <c r="D66" s="260">
        <v>60</v>
      </c>
      <c r="E66" s="263">
        <v>2785</v>
      </c>
      <c r="F66" s="263">
        <v>12185</v>
      </c>
      <c r="G66" s="349">
        <v>0.18603874415497662</v>
      </c>
      <c r="H66" s="351"/>
      <c r="I66" s="351"/>
      <c r="J66" s="8"/>
    </row>
    <row r="67" spans="2:10">
      <c r="B67" s="7"/>
      <c r="C67" s="259" t="s">
        <v>399</v>
      </c>
      <c r="D67" s="260">
        <v>61</v>
      </c>
      <c r="E67" s="263">
        <v>480</v>
      </c>
      <c r="F67" s="263">
        <v>2110</v>
      </c>
      <c r="G67" s="349">
        <v>0.18532818532818532</v>
      </c>
      <c r="H67" s="351"/>
      <c r="I67" s="351"/>
      <c r="J67" s="8"/>
    </row>
    <row r="68" spans="2:10">
      <c r="B68" s="7"/>
      <c r="C68" s="259" t="s">
        <v>505</v>
      </c>
      <c r="D68" s="348">
        <v>62</v>
      </c>
      <c r="E68" s="263">
        <v>2260</v>
      </c>
      <c r="F68" s="263">
        <v>9970</v>
      </c>
      <c r="G68" s="349">
        <v>0.1847914963205233</v>
      </c>
      <c r="H68" s="351"/>
      <c r="I68" s="351"/>
      <c r="J68" s="8"/>
    </row>
    <row r="69" spans="2:10">
      <c r="B69" s="7"/>
      <c r="C69" s="259" t="s">
        <v>373</v>
      </c>
      <c r="D69" s="348">
        <v>63</v>
      </c>
      <c r="E69" s="263">
        <v>3400</v>
      </c>
      <c r="F69" s="263">
        <v>15060</v>
      </c>
      <c r="G69" s="349">
        <v>0.18418201516793067</v>
      </c>
      <c r="H69" s="351"/>
      <c r="I69" s="351"/>
      <c r="J69" s="8"/>
    </row>
    <row r="70" spans="2:10">
      <c r="B70" s="7"/>
      <c r="C70" s="259" t="s">
        <v>477</v>
      </c>
      <c r="D70" s="348">
        <v>64</v>
      </c>
      <c r="E70" s="263">
        <v>3490</v>
      </c>
      <c r="F70" s="263">
        <v>15610</v>
      </c>
      <c r="G70" s="349">
        <v>0.18272251308900522</v>
      </c>
      <c r="H70" s="351"/>
      <c r="I70" s="351"/>
      <c r="J70" s="8"/>
    </row>
    <row r="71" spans="2:10">
      <c r="B71" s="7"/>
      <c r="C71" s="259" t="s">
        <v>57</v>
      </c>
      <c r="D71" s="260">
        <v>65</v>
      </c>
      <c r="E71" s="263">
        <v>4220</v>
      </c>
      <c r="F71" s="263">
        <v>19200</v>
      </c>
      <c r="G71" s="349">
        <v>0.18018787361229718</v>
      </c>
      <c r="H71" s="351"/>
      <c r="I71" s="351">
        <v>2</v>
      </c>
      <c r="J71" s="8"/>
    </row>
    <row r="72" spans="2:10">
      <c r="B72" s="7"/>
      <c r="C72" s="259" t="s">
        <v>218</v>
      </c>
      <c r="D72" s="260">
        <v>66</v>
      </c>
      <c r="E72" s="263">
        <v>4890</v>
      </c>
      <c r="F72" s="263">
        <v>22405</v>
      </c>
      <c r="G72" s="349">
        <v>0.17915369115222568</v>
      </c>
      <c r="H72" s="351"/>
      <c r="I72" s="351">
        <v>3</v>
      </c>
      <c r="J72" s="8"/>
    </row>
    <row r="73" spans="2:10">
      <c r="B73" s="7"/>
      <c r="C73" s="259" t="s">
        <v>360</v>
      </c>
      <c r="D73" s="260">
        <v>67</v>
      </c>
      <c r="E73" s="263">
        <v>3590</v>
      </c>
      <c r="F73" s="263">
        <v>16660</v>
      </c>
      <c r="G73" s="349">
        <v>0.17728395061728394</v>
      </c>
      <c r="H73" s="351"/>
      <c r="I73" s="351"/>
      <c r="J73" s="8"/>
    </row>
    <row r="74" spans="2:10">
      <c r="B74" s="7"/>
      <c r="C74" s="259" t="s">
        <v>180</v>
      </c>
      <c r="D74" s="260">
        <v>68</v>
      </c>
      <c r="E74" s="263">
        <v>3910</v>
      </c>
      <c r="F74" s="263">
        <v>18320</v>
      </c>
      <c r="G74" s="349">
        <v>0.17588843904633378</v>
      </c>
      <c r="H74" s="351"/>
      <c r="I74" s="351">
        <v>4</v>
      </c>
      <c r="J74" s="8"/>
    </row>
    <row r="75" spans="2:10">
      <c r="B75" s="7"/>
      <c r="C75" s="259" t="s">
        <v>375</v>
      </c>
      <c r="D75" s="260">
        <v>69</v>
      </c>
      <c r="E75" s="263">
        <v>3685</v>
      </c>
      <c r="F75" s="263">
        <v>17270</v>
      </c>
      <c r="G75" s="349">
        <v>0.17585301837270342</v>
      </c>
      <c r="H75" s="351"/>
      <c r="I75" s="351"/>
      <c r="J75" s="8"/>
    </row>
    <row r="76" spans="2:10">
      <c r="B76" s="7"/>
      <c r="C76" s="259" t="s">
        <v>274</v>
      </c>
      <c r="D76" s="348">
        <v>70</v>
      </c>
      <c r="E76" s="263">
        <v>5670</v>
      </c>
      <c r="F76" s="263">
        <v>26795</v>
      </c>
      <c r="G76" s="349">
        <v>0.1746496226705683</v>
      </c>
      <c r="H76" s="351"/>
      <c r="I76" s="351">
        <v>5</v>
      </c>
      <c r="J76" s="8"/>
    </row>
    <row r="77" spans="2:10">
      <c r="B77" s="7"/>
      <c r="C77" s="259" t="s">
        <v>176</v>
      </c>
      <c r="D77" s="348">
        <v>71</v>
      </c>
      <c r="E77" s="263">
        <v>5375</v>
      </c>
      <c r="F77" s="263">
        <v>25490</v>
      </c>
      <c r="G77" s="349">
        <v>0.17414547221772234</v>
      </c>
      <c r="H77" s="351"/>
      <c r="I77" s="351">
        <v>6</v>
      </c>
      <c r="J77" s="8"/>
    </row>
    <row r="78" spans="2:10">
      <c r="B78" s="7"/>
      <c r="C78" s="259" t="s">
        <v>368</v>
      </c>
      <c r="D78" s="348">
        <v>72</v>
      </c>
      <c r="E78" s="263">
        <v>2170</v>
      </c>
      <c r="F78" s="263">
        <v>10310</v>
      </c>
      <c r="G78" s="349">
        <v>0.17387820512820512</v>
      </c>
      <c r="H78" s="351"/>
      <c r="I78" s="351"/>
      <c r="J78" s="8"/>
    </row>
    <row r="79" spans="2:10">
      <c r="B79" s="7"/>
      <c r="C79" s="259" t="s">
        <v>338</v>
      </c>
      <c r="D79" s="348">
        <v>73</v>
      </c>
      <c r="E79" s="263">
        <v>7195</v>
      </c>
      <c r="F79" s="263">
        <v>34270</v>
      </c>
      <c r="G79" s="349">
        <v>0.17351983600627036</v>
      </c>
      <c r="H79" s="351"/>
      <c r="I79" s="351"/>
      <c r="J79" s="8"/>
    </row>
    <row r="80" spans="2:10">
      <c r="B80" s="7"/>
      <c r="C80" s="259" t="s">
        <v>374</v>
      </c>
      <c r="D80" s="260">
        <v>74</v>
      </c>
      <c r="E80" s="263">
        <v>3110</v>
      </c>
      <c r="F80" s="263">
        <v>14855</v>
      </c>
      <c r="G80" s="349">
        <v>0.173114389089897</v>
      </c>
      <c r="H80" s="351"/>
      <c r="I80" s="351"/>
      <c r="J80" s="8"/>
    </row>
    <row r="81" spans="2:10">
      <c r="B81" s="7"/>
      <c r="C81" s="259" t="s">
        <v>773</v>
      </c>
      <c r="D81" s="260">
        <v>75</v>
      </c>
      <c r="E81" s="263">
        <v>1085</v>
      </c>
      <c r="F81" s="263">
        <v>5205</v>
      </c>
      <c r="G81" s="349">
        <v>0.17249602543720191</v>
      </c>
      <c r="H81" s="351"/>
      <c r="I81" s="351"/>
      <c r="J81" s="8"/>
    </row>
    <row r="82" spans="2:10">
      <c r="B82" s="7"/>
      <c r="C82" s="259" t="s">
        <v>391</v>
      </c>
      <c r="D82" s="260">
        <v>76</v>
      </c>
      <c r="E82" s="263">
        <v>1670</v>
      </c>
      <c r="F82" s="263">
        <v>8035</v>
      </c>
      <c r="G82" s="349">
        <v>0.17207624935600205</v>
      </c>
      <c r="H82" s="351"/>
      <c r="I82" s="351"/>
      <c r="J82" s="8"/>
    </row>
    <row r="83" spans="2:10">
      <c r="B83" s="7"/>
      <c r="C83" s="259" t="s">
        <v>348</v>
      </c>
      <c r="D83" s="260">
        <v>77</v>
      </c>
      <c r="E83" s="263">
        <v>2555</v>
      </c>
      <c r="F83" s="263">
        <v>12520</v>
      </c>
      <c r="G83" s="349">
        <v>0.169485903814262</v>
      </c>
      <c r="H83" s="351"/>
      <c r="I83" s="351"/>
      <c r="J83" s="8"/>
    </row>
    <row r="84" spans="2:10">
      <c r="B84" s="7"/>
      <c r="C84" s="259" t="s">
        <v>652</v>
      </c>
      <c r="D84" s="260">
        <v>78</v>
      </c>
      <c r="E84" s="263">
        <v>990</v>
      </c>
      <c r="F84" s="263">
        <v>4910</v>
      </c>
      <c r="G84" s="349">
        <v>0.16779661016949152</v>
      </c>
      <c r="H84" s="351"/>
      <c r="I84" s="351"/>
      <c r="J84" s="8"/>
    </row>
    <row r="85" spans="2:10">
      <c r="B85" s="7"/>
      <c r="C85" s="259" t="s">
        <v>182</v>
      </c>
      <c r="D85" s="260">
        <v>79</v>
      </c>
      <c r="E85" s="263">
        <v>4235</v>
      </c>
      <c r="F85" s="263">
        <v>21060</v>
      </c>
      <c r="G85" s="349">
        <v>0.16742439217236607</v>
      </c>
      <c r="H85" s="351"/>
      <c r="I85" s="351">
        <v>7</v>
      </c>
      <c r="J85" s="8"/>
    </row>
    <row r="86" spans="2:10">
      <c r="B86" s="7"/>
      <c r="C86" s="259" t="s">
        <v>331</v>
      </c>
      <c r="D86" s="260">
        <v>80</v>
      </c>
      <c r="E86" s="263">
        <v>3240</v>
      </c>
      <c r="F86" s="263">
        <v>16150</v>
      </c>
      <c r="G86" s="349">
        <v>0.16709644146467251</v>
      </c>
      <c r="H86" s="351"/>
      <c r="I86" s="351"/>
      <c r="J86" s="8"/>
    </row>
    <row r="87" spans="2:10">
      <c r="B87" s="7"/>
      <c r="C87" s="259" t="s">
        <v>212</v>
      </c>
      <c r="D87" s="260">
        <v>81</v>
      </c>
      <c r="E87" s="263">
        <v>5230</v>
      </c>
      <c r="F87" s="263">
        <v>26255</v>
      </c>
      <c r="G87" s="349">
        <v>0.16611084643481022</v>
      </c>
      <c r="H87" s="351"/>
      <c r="I87" s="351">
        <v>8</v>
      </c>
      <c r="J87" s="8"/>
    </row>
    <row r="88" spans="2:10">
      <c r="B88" s="7"/>
      <c r="C88" s="259" t="s">
        <v>330</v>
      </c>
      <c r="D88" s="260">
        <v>82</v>
      </c>
      <c r="E88" s="263">
        <v>6145</v>
      </c>
      <c r="F88" s="263">
        <v>31025</v>
      </c>
      <c r="G88" s="349">
        <v>0.16532149582997041</v>
      </c>
      <c r="H88" s="351"/>
      <c r="I88" s="351"/>
      <c r="J88" s="8"/>
    </row>
    <row r="89" spans="2:10">
      <c r="B89" s="7"/>
      <c r="C89" s="259" t="s">
        <v>363</v>
      </c>
      <c r="D89" s="260">
        <v>83</v>
      </c>
      <c r="E89" s="263">
        <v>4620</v>
      </c>
      <c r="F89" s="263">
        <v>23715</v>
      </c>
      <c r="G89" s="349">
        <v>0.16304923239809424</v>
      </c>
      <c r="H89" s="351"/>
      <c r="I89" s="351"/>
      <c r="J89" s="8"/>
    </row>
    <row r="90" spans="2:10">
      <c r="B90" s="7"/>
      <c r="C90" s="259" t="s">
        <v>396</v>
      </c>
      <c r="D90" s="260">
        <v>84</v>
      </c>
      <c r="E90" s="263">
        <v>2335</v>
      </c>
      <c r="F90" s="263">
        <v>11990</v>
      </c>
      <c r="G90" s="349">
        <v>0.16300174520069807</v>
      </c>
      <c r="H90" s="351"/>
      <c r="I90" s="351"/>
      <c r="J90" s="8"/>
    </row>
    <row r="91" spans="2:10">
      <c r="B91" s="7"/>
      <c r="C91" s="259" t="s">
        <v>658</v>
      </c>
      <c r="D91" s="260">
        <v>85</v>
      </c>
      <c r="E91" s="263">
        <v>3750</v>
      </c>
      <c r="F91" s="263">
        <v>19615</v>
      </c>
      <c r="G91" s="349">
        <v>0.16049646907768028</v>
      </c>
      <c r="H91" s="351"/>
      <c r="I91" s="351"/>
      <c r="J91" s="8"/>
    </row>
    <row r="92" spans="2:10">
      <c r="B92" s="7"/>
      <c r="C92" s="259" t="s">
        <v>346</v>
      </c>
      <c r="D92" s="260">
        <v>86</v>
      </c>
      <c r="E92" s="263">
        <v>4245</v>
      </c>
      <c r="F92" s="263">
        <v>22255</v>
      </c>
      <c r="G92" s="349">
        <v>0.16018867924528302</v>
      </c>
      <c r="H92" s="351"/>
      <c r="I92" s="351"/>
      <c r="J92" s="8"/>
    </row>
    <row r="93" spans="2:10">
      <c r="B93" s="7"/>
      <c r="C93" s="259" t="s">
        <v>950</v>
      </c>
      <c r="D93" s="260">
        <v>87</v>
      </c>
      <c r="E93" s="263">
        <v>1595</v>
      </c>
      <c r="F93" s="263">
        <v>8470</v>
      </c>
      <c r="G93" s="349">
        <v>0.15846994535519127</v>
      </c>
      <c r="H93" s="351"/>
      <c r="I93" s="351"/>
      <c r="J93" s="8"/>
    </row>
    <row r="94" spans="2:10">
      <c r="B94" s="7"/>
      <c r="C94" s="259" t="s">
        <v>629</v>
      </c>
      <c r="D94" s="260">
        <v>88</v>
      </c>
      <c r="E94" s="263">
        <v>3680</v>
      </c>
      <c r="F94" s="263">
        <v>19590</v>
      </c>
      <c r="G94" s="349">
        <v>0.15814353244520843</v>
      </c>
      <c r="H94" s="351"/>
      <c r="I94" s="351"/>
      <c r="J94" s="8"/>
    </row>
    <row r="95" spans="2:10">
      <c r="B95" s="7"/>
      <c r="C95" s="259" t="s">
        <v>382</v>
      </c>
      <c r="D95" s="260">
        <v>89</v>
      </c>
      <c r="E95" s="263">
        <v>2320</v>
      </c>
      <c r="F95" s="263">
        <v>12380</v>
      </c>
      <c r="G95" s="349">
        <v>0.15782312925170067</v>
      </c>
      <c r="H95" s="351"/>
      <c r="I95" s="351"/>
      <c r="J95" s="8"/>
    </row>
    <row r="96" spans="2:10">
      <c r="B96" s="7"/>
      <c r="C96" s="259" t="s">
        <v>219</v>
      </c>
      <c r="D96" s="260">
        <v>90</v>
      </c>
      <c r="E96" s="263">
        <v>3750</v>
      </c>
      <c r="F96" s="263">
        <v>20045</v>
      </c>
      <c r="G96" s="349">
        <v>0.15759613364152134</v>
      </c>
      <c r="H96" s="351">
        <v>2</v>
      </c>
      <c r="I96" s="351">
        <v>9</v>
      </c>
      <c r="J96" s="8"/>
    </row>
    <row r="97" spans="2:10">
      <c r="B97" s="7"/>
      <c r="C97" s="259" t="s">
        <v>366</v>
      </c>
      <c r="D97" s="348">
        <v>91</v>
      </c>
      <c r="E97" s="263">
        <v>3020</v>
      </c>
      <c r="F97" s="263">
        <v>16165</v>
      </c>
      <c r="G97" s="349">
        <v>0.15741464685952566</v>
      </c>
      <c r="H97" s="351">
        <v>3</v>
      </c>
      <c r="I97" s="351"/>
      <c r="J97" s="8"/>
    </row>
    <row r="98" spans="2:10">
      <c r="B98" s="7"/>
      <c r="C98" s="259" t="s">
        <v>367</v>
      </c>
      <c r="D98" s="348">
        <v>92</v>
      </c>
      <c r="E98" s="263">
        <v>3280</v>
      </c>
      <c r="F98" s="263">
        <v>17605</v>
      </c>
      <c r="G98" s="349">
        <v>0.15705051472348575</v>
      </c>
      <c r="H98" s="351"/>
      <c r="I98" s="351"/>
      <c r="J98" s="8"/>
    </row>
    <row r="99" spans="2:10">
      <c r="B99" s="7"/>
      <c r="C99" s="259" t="s">
        <v>174</v>
      </c>
      <c r="D99" s="260">
        <v>93</v>
      </c>
      <c r="E99" s="263">
        <v>7220</v>
      </c>
      <c r="F99" s="263">
        <v>39190</v>
      </c>
      <c r="G99" s="349">
        <v>0.15556992027580263</v>
      </c>
      <c r="H99" s="351"/>
      <c r="I99" s="351">
        <v>10</v>
      </c>
      <c r="J99" s="8"/>
    </row>
    <row r="100" spans="2:10">
      <c r="B100" s="7"/>
      <c r="C100" s="259" t="s">
        <v>324</v>
      </c>
      <c r="D100" s="260">
        <v>94</v>
      </c>
      <c r="E100" s="263">
        <v>5735</v>
      </c>
      <c r="F100" s="263">
        <v>31245</v>
      </c>
      <c r="G100" s="349">
        <v>0.15508382909680909</v>
      </c>
      <c r="H100" s="351"/>
      <c r="I100" s="351"/>
      <c r="J100" s="8"/>
    </row>
    <row r="101" spans="2:10">
      <c r="B101" s="7"/>
      <c r="C101" s="259" t="s">
        <v>350</v>
      </c>
      <c r="D101" s="260">
        <v>95</v>
      </c>
      <c r="E101" s="263">
        <v>3435</v>
      </c>
      <c r="F101" s="263">
        <v>18855</v>
      </c>
      <c r="G101" s="349">
        <v>0.1541049798115747</v>
      </c>
      <c r="H101" s="351"/>
      <c r="I101" s="351"/>
      <c r="J101" s="8"/>
    </row>
    <row r="102" spans="2:10">
      <c r="B102" s="7"/>
      <c r="C102" s="259" t="s">
        <v>214</v>
      </c>
      <c r="D102" s="260">
        <v>96</v>
      </c>
      <c r="E102" s="263">
        <v>3265</v>
      </c>
      <c r="F102" s="263">
        <v>18205</v>
      </c>
      <c r="G102" s="349">
        <v>0.1520726595249185</v>
      </c>
      <c r="H102" s="351"/>
      <c r="I102" s="351">
        <v>11</v>
      </c>
      <c r="J102" s="8"/>
    </row>
    <row r="103" spans="2:10">
      <c r="B103" s="7"/>
      <c r="C103" s="259" t="s">
        <v>344</v>
      </c>
      <c r="D103" s="260">
        <v>97</v>
      </c>
      <c r="E103" s="263">
        <v>2700</v>
      </c>
      <c r="F103" s="263">
        <v>15075</v>
      </c>
      <c r="G103" s="349">
        <v>0.15189873417721519</v>
      </c>
      <c r="H103" s="351"/>
      <c r="I103" s="351"/>
      <c r="J103" s="8"/>
    </row>
    <row r="104" spans="2:10">
      <c r="B104" s="7"/>
      <c r="C104" s="259" t="s">
        <v>364</v>
      </c>
      <c r="D104" s="260">
        <v>98</v>
      </c>
      <c r="E104" s="263">
        <v>3440</v>
      </c>
      <c r="F104" s="263">
        <v>19260</v>
      </c>
      <c r="G104" s="349">
        <v>0.15154185022026431</v>
      </c>
      <c r="H104" s="351"/>
      <c r="I104" s="351"/>
      <c r="J104" s="8"/>
    </row>
    <row r="105" spans="2:10">
      <c r="B105" s="7"/>
      <c r="C105" s="259" t="s">
        <v>329</v>
      </c>
      <c r="D105" s="260">
        <v>99</v>
      </c>
      <c r="E105" s="263">
        <v>2675</v>
      </c>
      <c r="F105" s="263">
        <v>15425</v>
      </c>
      <c r="G105" s="349">
        <v>0.1477900552486188</v>
      </c>
      <c r="H105" s="351"/>
      <c r="I105" s="351"/>
      <c r="J105" s="8"/>
    </row>
    <row r="106" spans="2:10">
      <c r="B106" s="7"/>
      <c r="C106" s="259" t="s">
        <v>332</v>
      </c>
      <c r="D106" s="260">
        <v>100</v>
      </c>
      <c r="E106" s="263">
        <v>2425</v>
      </c>
      <c r="F106" s="263">
        <v>14135</v>
      </c>
      <c r="G106" s="349">
        <v>0.14643719806763286</v>
      </c>
      <c r="H106" s="351"/>
      <c r="I106" s="351"/>
      <c r="J106" s="8"/>
    </row>
    <row r="107" spans="2:10">
      <c r="B107" s="7"/>
      <c r="C107" s="259" t="s">
        <v>406</v>
      </c>
      <c r="D107" s="260">
        <v>101</v>
      </c>
      <c r="E107" s="263">
        <v>1610</v>
      </c>
      <c r="F107" s="263">
        <v>9385</v>
      </c>
      <c r="G107" s="349">
        <v>0.14643019554342884</v>
      </c>
      <c r="H107" s="351"/>
      <c r="I107" s="351"/>
      <c r="J107" s="8"/>
    </row>
    <row r="108" spans="2:10">
      <c r="B108" s="7"/>
      <c r="C108" s="259" t="s">
        <v>393</v>
      </c>
      <c r="D108" s="348">
        <v>102</v>
      </c>
      <c r="E108" s="263">
        <v>1840</v>
      </c>
      <c r="F108" s="263">
        <v>10780</v>
      </c>
      <c r="G108" s="349">
        <v>0.14580031695721077</v>
      </c>
      <c r="H108" s="351"/>
      <c r="I108" s="351"/>
      <c r="J108" s="8"/>
    </row>
    <row r="109" spans="2:10">
      <c r="B109" s="7"/>
      <c r="C109" s="259" t="s">
        <v>419</v>
      </c>
      <c r="D109" s="348">
        <v>103</v>
      </c>
      <c r="E109" s="263">
        <v>115</v>
      </c>
      <c r="F109" s="263">
        <v>675</v>
      </c>
      <c r="G109" s="349">
        <v>0.14556962025316456</v>
      </c>
      <c r="H109" s="351"/>
      <c r="I109" s="351"/>
      <c r="J109" s="8"/>
    </row>
    <row r="110" spans="2:10">
      <c r="B110" s="7"/>
      <c r="C110" s="259" t="s">
        <v>213</v>
      </c>
      <c r="D110" s="260">
        <v>104</v>
      </c>
      <c r="E110" s="263">
        <v>3285</v>
      </c>
      <c r="F110" s="263">
        <v>19325</v>
      </c>
      <c r="G110" s="349">
        <v>0.14528969482529855</v>
      </c>
      <c r="H110" s="351"/>
      <c r="I110" s="351">
        <v>12</v>
      </c>
      <c r="J110" s="8"/>
    </row>
    <row r="111" spans="2:10">
      <c r="B111" s="7"/>
      <c r="C111" s="259" t="s">
        <v>397</v>
      </c>
      <c r="D111" s="260">
        <v>105</v>
      </c>
      <c r="E111" s="263">
        <v>1785</v>
      </c>
      <c r="F111" s="263">
        <v>10550</v>
      </c>
      <c r="G111" s="349">
        <v>0.14471017430077016</v>
      </c>
      <c r="H111" s="351"/>
      <c r="I111" s="351"/>
      <c r="J111" s="8"/>
    </row>
    <row r="112" spans="2:10">
      <c r="B112" s="7"/>
      <c r="C112" s="259" t="s">
        <v>429</v>
      </c>
      <c r="D112" s="260">
        <v>106</v>
      </c>
      <c r="E112" s="263">
        <v>150</v>
      </c>
      <c r="F112" s="263">
        <v>890</v>
      </c>
      <c r="G112" s="349">
        <v>0.14423076923076922</v>
      </c>
      <c r="H112" s="351"/>
      <c r="I112" s="351"/>
      <c r="J112" s="8"/>
    </row>
    <row r="113" spans="2:10">
      <c r="B113" s="7"/>
      <c r="C113" s="149" t="s">
        <v>546</v>
      </c>
      <c r="D113" s="150">
        <v>107</v>
      </c>
      <c r="E113" s="228">
        <v>695</v>
      </c>
      <c r="F113" s="228">
        <v>4130</v>
      </c>
      <c r="G113" s="140">
        <v>0.14404145077720207</v>
      </c>
      <c r="H113" s="275">
        <v>4</v>
      </c>
      <c r="I113" s="275"/>
      <c r="J113" s="8"/>
    </row>
    <row r="114" spans="2:10">
      <c r="B114" s="7"/>
      <c r="C114" s="259" t="s">
        <v>175</v>
      </c>
      <c r="D114" s="260">
        <v>108</v>
      </c>
      <c r="E114" s="263">
        <v>5910</v>
      </c>
      <c r="F114" s="263">
        <v>35335</v>
      </c>
      <c r="G114" s="349">
        <v>0.14329009576918414</v>
      </c>
      <c r="H114" s="351"/>
      <c r="I114" s="351">
        <v>13</v>
      </c>
      <c r="J114" s="8"/>
    </row>
    <row r="115" spans="2:10">
      <c r="B115" s="7"/>
      <c r="C115" s="259" t="s">
        <v>353</v>
      </c>
      <c r="D115" s="260">
        <v>109</v>
      </c>
      <c r="E115" s="263">
        <v>4325</v>
      </c>
      <c r="F115" s="263">
        <v>25960</v>
      </c>
      <c r="G115" s="349">
        <v>0.14280997193330031</v>
      </c>
      <c r="H115" s="351"/>
      <c r="I115" s="351"/>
      <c r="J115" s="8"/>
    </row>
    <row r="116" spans="2:10">
      <c r="B116" s="7"/>
      <c r="C116" s="259" t="s">
        <v>216</v>
      </c>
      <c r="D116" s="260">
        <v>110</v>
      </c>
      <c r="E116" s="263">
        <v>4045</v>
      </c>
      <c r="F116" s="263">
        <v>24635</v>
      </c>
      <c r="G116" s="349">
        <v>0.14103905160390515</v>
      </c>
      <c r="H116" s="351"/>
      <c r="I116" s="351">
        <v>14</v>
      </c>
      <c r="J116" s="8"/>
    </row>
    <row r="117" spans="2:10">
      <c r="B117" s="7"/>
      <c r="C117" s="259" t="s">
        <v>598</v>
      </c>
      <c r="D117" s="260">
        <v>111</v>
      </c>
      <c r="E117" s="263">
        <v>740</v>
      </c>
      <c r="F117" s="263">
        <v>4535</v>
      </c>
      <c r="G117" s="349">
        <v>0.14028436018957346</v>
      </c>
      <c r="H117" s="351"/>
      <c r="I117" s="351"/>
      <c r="J117" s="8"/>
    </row>
    <row r="118" spans="2:10">
      <c r="B118" s="7"/>
      <c r="C118" s="259" t="s">
        <v>486</v>
      </c>
      <c r="D118" s="260">
        <v>112</v>
      </c>
      <c r="E118" s="263">
        <v>4560</v>
      </c>
      <c r="F118" s="263">
        <v>28010</v>
      </c>
      <c r="G118" s="349">
        <v>0.14000614062020264</v>
      </c>
      <c r="H118" s="351"/>
      <c r="I118" s="351"/>
      <c r="J118" s="8"/>
    </row>
    <row r="119" spans="2:10">
      <c r="B119" s="7"/>
      <c r="C119" s="259" t="s">
        <v>334</v>
      </c>
      <c r="D119" s="348">
        <v>113</v>
      </c>
      <c r="E119" s="263">
        <v>2780</v>
      </c>
      <c r="F119" s="263">
        <v>17140</v>
      </c>
      <c r="G119" s="349">
        <v>0.13955823293172689</v>
      </c>
      <c r="H119" s="351"/>
      <c r="I119" s="351"/>
      <c r="J119" s="8"/>
    </row>
    <row r="120" spans="2:10">
      <c r="B120" s="7"/>
      <c r="C120" s="144" t="s">
        <v>413</v>
      </c>
      <c r="D120" s="145">
        <v>114</v>
      </c>
      <c r="E120" s="263">
        <v>2095</v>
      </c>
      <c r="F120" s="146">
        <v>12955</v>
      </c>
      <c r="G120" s="139">
        <v>0.13920265780730898</v>
      </c>
      <c r="H120" s="257"/>
      <c r="I120" s="257"/>
      <c r="J120" s="8"/>
    </row>
    <row r="121" spans="2:10">
      <c r="B121" s="7"/>
      <c r="C121" s="259" t="s">
        <v>341</v>
      </c>
      <c r="D121" s="260">
        <v>115</v>
      </c>
      <c r="E121" s="263">
        <v>2610</v>
      </c>
      <c r="F121" s="263">
        <v>16280</v>
      </c>
      <c r="G121" s="349">
        <v>0.13816834303864478</v>
      </c>
      <c r="H121" s="351"/>
      <c r="I121" s="351"/>
      <c r="J121" s="8"/>
    </row>
    <row r="122" spans="2:10">
      <c r="B122" s="7"/>
      <c r="C122" s="259" t="s">
        <v>358</v>
      </c>
      <c r="D122" s="260">
        <v>116</v>
      </c>
      <c r="E122" s="263">
        <v>2500</v>
      </c>
      <c r="F122" s="263">
        <v>15610</v>
      </c>
      <c r="G122" s="349">
        <v>0.13804527885146328</v>
      </c>
      <c r="H122" s="351"/>
      <c r="I122" s="351"/>
      <c r="J122" s="8"/>
    </row>
    <row r="123" spans="2:10">
      <c r="B123" s="7"/>
      <c r="C123" s="259" t="s">
        <v>215</v>
      </c>
      <c r="D123" s="260">
        <v>117</v>
      </c>
      <c r="E123" s="263">
        <v>5065</v>
      </c>
      <c r="F123" s="263">
        <v>32125</v>
      </c>
      <c r="G123" s="349">
        <v>0.13619252487227748</v>
      </c>
      <c r="H123" s="351"/>
      <c r="I123" s="351">
        <v>15</v>
      </c>
      <c r="J123" s="8"/>
    </row>
    <row r="124" spans="2:10">
      <c r="B124" s="7"/>
      <c r="C124" s="259" t="s">
        <v>211</v>
      </c>
      <c r="D124" s="260">
        <v>118</v>
      </c>
      <c r="E124" s="263">
        <v>5140</v>
      </c>
      <c r="F124" s="263">
        <v>32850</v>
      </c>
      <c r="G124" s="349">
        <v>0.13529876283232431</v>
      </c>
      <c r="H124" s="351"/>
      <c r="I124" s="351">
        <v>16</v>
      </c>
      <c r="J124" s="8"/>
    </row>
    <row r="125" spans="2:10">
      <c r="B125" s="7"/>
      <c r="C125" s="259" t="s">
        <v>951</v>
      </c>
      <c r="D125" s="260">
        <v>119</v>
      </c>
      <c r="E125" s="263">
        <v>140</v>
      </c>
      <c r="F125" s="263">
        <v>895</v>
      </c>
      <c r="G125" s="349">
        <v>0.13526570048309178</v>
      </c>
      <c r="H125" s="351"/>
      <c r="I125" s="351"/>
      <c r="J125" s="8"/>
    </row>
    <row r="126" spans="2:10">
      <c r="B126" s="7"/>
      <c r="C126" s="259" t="s">
        <v>240</v>
      </c>
      <c r="D126" s="260">
        <v>120</v>
      </c>
      <c r="E126" s="263">
        <v>5585</v>
      </c>
      <c r="F126" s="263">
        <v>35905</v>
      </c>
      <c r="G126" s="349">
        <v>0.13461074957821162</v>
      </c>
      <c r="H126" s="351">
        <v>5</v>
      </c>
      <c r="I126" s="351">
        <v>17</v>
      </c>
      <c r="J126" s="8"/>
    </row>
    <row r="127" spans="2:10">
      <c r="B127" s="7"/>
      <c r="C127" s="259" t="s">
        <v>381</v>
      </c>
      <c r="D127" s="260">
        <v>121</v>
      </c>
      <c r="E127" s="263">
        <v>2080</v>
      </c>
      <c r="F127" s="263">
        <v>13445</v>
      </c>
      <c r="G127" s="349">
        <v>0.13397745571658615</v>
      </c>
      <c r="H127" s="351"/>
      <c r="I127" s="351"/>
      <c r="J127" s="8"/>
    </row>
    <row r="128" spans="2:10">
      <c r="B128" s="7"/>
      <c r="C128" s="259" t="s">
        <v>371</v>
      </c>
      <c r="D128" s="260">
        <v>122</v>
      </c>
      <c r="E128" s="263">
        <v>1580</v>
      </c>
      <c r="F128" s="263">
        <v>10305</v>
      </c>
      <c r="G128" s="349">
        <v>0.13294068153134203</v>
      </c>
      <c r="H128" s="351"/>
      <c r="I128" s="351"/>
      <c r="J128" s="8"/>
    </row>
    <row r="129" spans="2:10">
      <c r="B129" s="7"/>
      <c r="C129" s="259" t="s">
        <v>361</v>
      </c>
      <c r="D129" s="260">
        <v>123</v>
      </c>
      <c r="E129" s="263">
        <v>1760</v>
      </c>
      <c r="F129" s="263">
        <v>11675</v>
      </c>
      <c r="G129" s="349">
        <v>0.13100111648678825</v>
      </c>
      <c r="H129" s="351"/>
      <c r="I129" s="351"/>
      <c r="J129" s="8"/>
    </row>
    <row r="130" spans="2:10">
      <c r="B130" s="7"/>
      <c r="C130" s="259" t="s">
        <v>333</v>
      </c>
      <c r="D130" s="260">
        <v>124</v>
      </c>
      <c r="E130" s="263">
        <v>2030</v>
      </c>
      <c r="F130" s="263">
        <v>13545</v>
      </c>
      <c r="G130" s="349">
        <v>0.1303370786516854</v>
      </c>
      <c r="H130" s="351"/>
      <c r="I130" s="351"/>
      <c r="J130" s="8"/>
    </row>
    <row r="131" spans="2:10">
      <c r="B131" s="7"/>
      <c r="C131" s="259" t="s">
        <v>177</v>
      </c>
      <c r="D131" s="260">
        <v>125</v>
      </c>
      <c r="E131" s="263">
        <v>4395</v>
      </c>
      <c r="F131" s="263">
        <v>29590</v>
      </c>
      <c r="G131" s="349">
        <v>0.12932175959982345</v>
      </c>
      <c r="H131" s="351"/>
      <c r="I131" s="351">
        <v>18</v>
      </c>
      <c r="J131" s="8"/>
    </row>
    <row r="132" spans="2:10">
      <c r="B132" s="7"/>
      <c r="C132" s="259" t="s">
        <v>408</v>
      </c>
      <c r="D132" s="260">
        <v>126</v>
      </c>
      <c r="E132" s="263">
        <v>960</v>
      </c>
      <c r="F132" s="263">
        <v>6530</v>
      </c>
      <c r="G132" s="349">
        <v>0.12817089452603472</v>
      </c>
      <c r="H132" s="351"/>
      <c r="I132" s="351"/>
      <c r="J132" s="8"/>
    </row>
    <row r="133" spans="2:10">
      <c r="B133" s="7"/>
      <c r="C133" s="259" t="s">
        <v>349</v>
      </c>
      <c r="D133" s="260">
        <v>127</v>
      </c>
      <c r="E133" s="263">
        <v>3585</v>
      </c>
      <c r="F133" s="263">
        <v>24520</v>
      </c>
      <c r="G133" s="349">
        <v>0.12755737413271659</v>
      </c>
      <c r="H133" s="351"/>
      <c r="I133" s="351"/>
      <c r="J133" s="8"/>
    </row>
    <row r="134" spans="2:10">
      <c r="B134" s="7"/>
      <c r="C134" s="259" t="s">
        <v>362</v>
      </c>
      <c r="D134" s="260">
        <v>128</v>
      </c>
      <c r="E134" s="263">
        <v>1485</v>
      </c>
      <c r="F134" s="263">
        <v>10195</v>
      </c>
      <c r="G134" s="349">
        <v>0.1271404109589041</v>
      </c>
      <c r="H134" s="351"/>
      <c r="I134" s="351"/>
      <c r="J134" s="8"/>
    </row>
    <row r="135" spans="2:10">
      <c r="B135" s="7"/>
      <c r="C135" s="259" t="s">
        <v>249</v>
      </c>
      <c r="D135" s="260">
        <v>129</v>
      </c>
      <c r="E135" s="263">
        <v>1635</v>
      </c>
      <c r="F135" s="263">
        <v>11345</v>
      </c>
      <c r="G135" s="349">
        <v>0.12596302003081664</v>
      </c>
      <c r="H135" s="351"/>
      <c r="I135" s="351">
        <v>19</v>
      </c>
      <c r="J135" s="8"/>
    </row>
    <row r="136" spans="2:10">
      <c r="B136" s="7"/>
      <c r="C136" s="259" t="s">
        <v>418</v>
      </c>
      <c r="D136" s="260">
        <v>130</v>
      </c>
      <c r="E136" s="263">
        <v>125</v>
      </c>
      <c r="F136" s="263">
        <v>870</v>
      </c>
      <c r="G136" s="349">
        <v>0.12562814070351758</v>
      </c>
      <c r="H136" s="351"/>
      <c r="I136" s="351"/>
      <c r="J136" s="8"/>
    </row>
    <row r="137" spans="2:10">
      <c r="B137" s="7"/>
      <c r="C137" s="259" t="s">
        <v>237</v>
      </c>
      <c r="D137" s="260">
        <v>131</v>
      </c>
      <c r="E137" s="263">
        <v>5845</v>
      </c>
      <c r="F137" s="263">
        <v>40985</v>
      </c>
      <c r="G137" s="349">
        <v>0.12481315396113603</v>
      </c>
      <c r="H137" s="826">
        <v>6</v>
      </c>
      <c r="I137" s="826">
        <v>20</v>
      </c>
      <c r="J137" s="8"/>
    </row>
    <row r="138" spans="2:10">
      <c r="B138" s="7"/>
      <c r="C138" s="259" t="s">
        <v>179</v>
      </c>
      <c r="D138" s="260">
        <v>132</v>
      </c>
      <c r="E138" s="263">
        <v>3355</v>
      </c>
      <c r="F138" s="263">
        <v>23930</v>
      </c>
      <c r="G138" s="349">
        <v>0.12296133406633682</v>
      </c>
      <c r="H138" s="351"/>
      <c r="I138" s="351">
        <v>21</v>
      </c>
      <c r="J138" s="8"/>
    </row>
    <row r="139" spans="2:10">
      <c r="B139" s="7"/>
      <c r="C139" s="259" t="s">
        <v>654</v>
      </c>
      <c r="D139" s="260">
        <v>133</v>
      </c>
      <c r="E139" s="263">
        <v>2260</v>
      </c>
      <c r="F139" s="263">
        <v>16395</v>
      </c>
      <c r="G139" s="349">
        <v>0.12114714553738944</v>
      </c>
      <c r="H139" s="351"/>
      <c r="I139" s="351"/>
      <c r="J139" s="8"/>
    </row>
    <row r="140" spans="2:10">
      <c r="B140" s="7"/>
      <c r="C140" s="259" t="s">
        <v>356</v>
      </c>
      <c r="D140" s="260">
        <v>134</v>
      </c>
      <c r="E140" s="263">
        <v>4260</v>
      </c>
      <c r="F140" s="263">
        <v>30935</v>
      </c>
      <c r="G140" s="349">
        <v>0.12103992044324478</v>
      </c>
      <c r="H140" s="351"/>
      <c r="I140" s="351"/>
      <c r="J140" s="8"/>
    </row>
    <row r="141" spans="2:10">
      <c r="B141" s="7"/>
      <c r="C141" s="259" t="s">
        <v>378</v>
      </c>
      <c r="D141" s="260">
        <v>135</v>
      </c>
      <c r="E141" s="263">
        <v>2420</v>
      </c>
      <c r="F141" s="263">
        <v>17630</v>
      </c>
      <c r="G141" s="349">
        <v>0.12069825436408978</v>
      </c>
      <c r="H141" s="351"/>
      <c r="I141" s="351"/>
      <c r="J141" s="8"/>
    </row>
    <row r="142" spans="2:10">
      <c r="B142" s="7"/>
      <c r="C142" s="259" t="s">
        <v>322</v>
      </c>
      <c r="D142" s="260">
        <v>136</v>
      </c>
      <c r="E142" s="263">
        <v>1980</v>
      </c>
      <c r="F142" s="263">
        <v>14690</v>
      </c>
      <c r="G142" s="349">
        <v>0.11877624475104979</v>
      </c>
      <c r="H142" s="351"/>
      <c r="I142" s="351"/>
      <c r="J142" s="8"/>
    </row>
    <row r="143" spans="2:10">
      <c r="B143" s="7"/>
      <c r="C143" s="259" t="s">
        <v>355</v>
      </c>
      <c r="D143" s="260">
        <v>137</v>
      </c>
      <c r="E143" s="263">
        <v>2315</v>
      </c>
      <c r="F143" s="263">
        <v>17230</v>
      </c>
      <c r="G143" s="349">
        <v>0.1184446149910463</v>
      </c>
      <c r="H143" s="351"/>
      <c r="I143" s="351"/>
      <c r="J143" s="8"/>
    </row>
    <row r="144" spans="2:10">
      <c r="B144" s="7"/>
      <c r="C144" s="259" t="s">
        <v>428</v>
      </c>
      <c r="D144" s="260">
        <v>138</v>
      </c>
      <c r="E144" s="263">
        <v>155</v>
      </c>
      <c r="F144" s="263">
        <v>1170</v>
      </c>
      <c r="G144" s="349">
        <v>0.1169811320754717</v>
      </c>
      <c r="H144" s="351"/>
      <c r="I144" s="351"/>
      <c r="J144" s="8"/>
    </row>
    <row r="145" spans="2:10">
      <c r="B145" s="7"/>
      <c r="C145" s="259" t="s">
        <v>376</v>
      </c>
      <c r="D145" s="260">
        <v>139</v>
      </c>
      <c r="E145" s="263">
        <v>2875</v>
      </c>
      <c r="F145" s="263">
        <v>21785</v>
      </c>
      <c r="G145" s="349">
        <v>0.11658556366585564</v>
      </c>
      <c r="H145" s="351"/>
      <c r="I145" s="351"/>
      <c r="J145" s="8"/>
    </row>
    <row r="146" spans="2:10">
      <c r="B146" s="7"/>
      <c r="C146" s="259" t="s">
        <v>409</v>
      </c>
      <c r="D146" s="260">
        <v>140</v>
      </c>
      <c r="E146" s="263">
        <v>595</v>
      </c>
      <c r="F146" s="263">
        <v>4575</v>
      </c>
      <c r="G146" s="349">
        <v>0.11508704061895551</v>
      </c>
      <c r="H146" s="351"/>
      <c r="I146" s="351"/>
      <c r="J146" s="8"/>
    </row>
    <row r="147" spans="2:10">
      <c r="B147" s="7"/>
      <c r="C147" s="259" t="s">
        <v>668</v>
      </c>
      <c r="D147" s="260">
        <v>141</v>
      </c>
      <c r="E147" s="263">
        <v>3940</v>
      </c>
      <c r="F147" s="263">
        <v>30610</v>
      </c>
      <c r="G147" s="349">
        <v>0.11403762662807525</v>
      </c>
      <c r="H147" s="351"/>
      <c r="I147" s="351"/>
      <c r="J147" s="8"/>
    </row>
    <row r="148" spans="2:10">
      <c r="B148" s="7"/>
      <c r="C148" s="259" t="s">
        <v>220</v>
      </c>
      <c r="D148" s="260">
        <v>142</v>
      </c>
      <c r="E148" s="263">
        <v>3285</v>
      </c>
      <c r="F148" s="263">
        <v>25535</v>
      </c>
      <c r="G148" s="349">
        <v>0.11398334489937544</v>
      </c>
      <c r="H148" s="351"/>
      <c r="I148" s="351">
        <v>22</v>
      </c>
      <c r="J148" s="8"/>
    </row>
    <row r="149" spans="2:10">
      <c r="B149" s="7"/>
      <c r="C149" s="259" t="s">
        <v>387</v>
      </c>
      <c r="D149" s="260">
        <v>143</v>
      </c>
      <c r="E149" s="263">
        <v>2280</v>
      </c>
      <c r="F149" s="263">
        <v>17790</v>
      </c>
      <c r="G149" s="349">
        <v>0.11360239162929746</v>
      </c>
      <c r="H149" s="351"/>
      <c r="I149" s="351"/>
      <c r="J149" s="8"/>
    </row>
    <row r="150" spans="2:10">
      <c r="B150" s="7"/>
      <c r="C150" s="259" t="s">
        <v>178</v>
      </c>
      <c r="D150" s="260">
        <v>144</v>
      </c>
      <c r="E150" s="263">
        <v>4830</v>
      </c>
      <c r="F150" s="263">
        <v>38150</v>
      </c>
      <c r="G150" s="349">
        <v>0.11237785016286644</v>
      </c>
      <c r="H150" s="351"/>
      <c r="I150" s="351">
        <v>23</v>
      </c>
      <c r="J150" s="8"/>
    </row>
    <row r="151" spans="2:10">
      <c r="B151" s="7"/>
      <c r="C151" s="259" t="s">
        <v>386</v>
      </c>
      <c r="D151" s="260">
        <v>145</v>
      </c>
      <c r="E151" s="263">
        <v>1765</v>
      </c>
      <c r="F151" s="263">
        <v>14340</v>
      </c>
      <c r="G151" s="349">
        <v>0.10959329400807202</v>
      </c>
      <c r="H151" s="351"/>
      <c r="I151" s="351"/>
      <c r="J151" s="8"/>
    </row>
    <row r="152" spans="2:10">
      <c r="B152" s="7"/>
      <c r="C152" s="259" t="s">
        <v>345</v>
      </c>
      <c r="D152" s="260">
        <v>146</v>
      </c>
      <c r="E152" s="263">
        <v>2090</v>
      </c>
      <c r="F152" s="263">
        <v>17135</v>
      </c>
      <c r="G152" s="349">
        <v>0.10871261378413524</v>
      </c>
      <c r="H152" s="351"/>
      <c r="I152" s="351"/>
      <c r="J152" s="8"/>
    </row>
    <row r="153" spans="2:10">
      <c r="B153" s="7"/>
      <c r="C153" s="259" t="s">
        <v>359</v>
      </c>
      <c r="D153" s="260">
        <v>147</v>
      </c>
      <c r="E153" s="263">
        <v>2240</v>
      </c>
      <c r="F153" s="263">
        <v>18675</v>
      </c>
      <c r="G153" s="349">
        <v>0.10710016734401147</v>
      </c>
      <c r="H153" s="351"/>
      <c r="I153" s="351"/>
      <c r="J153" s="8"/>
    </row>
    <row r="154" spans="2:10">
      <c r="B154" s="7"/>
      <c r="C154" s="259" t="s">
        <v>423</v>
      </c>
      <c r="D154" s="260">
        <v>148</v>
      </c>
      <c r="E154" s="263">
        <v>365</v>
      </c>
      <c r="F154" s="263">
        <v>3065</v>
      </c>
      <c r="G154" s="349">
        <v>0.10641399416909621</v>
      </c>
      <c r="H154" s="351"/>
      <c r="I154" s="351"/>
      <c r="J154" s="8"/>
    </row>
    <row r="155" spans="2:10">
      <c r="B155" s="7"/>
      <c r="C155" s="259" t="s">
        <v>394</v>
      </c>
      <c r="D155" s="260">
        <v>149</v>
      </c>
      <c r="E155" s="263">
        <v>1985</v>
      </c>
      <c r="F155" s="263">
        <v>16710</v>
      </c>
      <c r="G155" s="349">
        <v>0.10617812249264509</v>
      </c>
      <c r="H155" s="351"/>
      <c r="I155" s="351"/>
      <c r="J155" s="8"/>
    </row>
    <row r="156" spans="2:10">
      <c r="B156" s="7"/>
      <c r="C156" s="259" t="s">
        <v>632</v>
      </c>
      <c r="D156" s="260">
        <v>150</v>
      </c>
      <c r="E156" s="263">
        <v>2750</v>
      </c>
      <c r="F156" s="263">
        <v>23295</v>
      </c>
      <c r="G156" s="349">
        <v>0.10558648492992898</v>
      </c>
      <c r="H156" s="351">
        <v>7</v>
      </c>
      <c r="I156" s="351">
        <v>24</v>
      </c>
      <c r="J156" s="8"/>
    </row>
    <row r="157" spans="2:10">
      <c r="B157" s="7"/>
      <c r="C157" s="259" t="s">
        <v>323</v>
      </c>
      <c r="D157" s="260">
        <v>151</v>
      </c>
      <c r="E157" s="263">
        <v>3305</v>
      </c>
      <c r="F157" s="263">
        <v>28635</v>
      </c>
      <c r="G157" s="349">
        <v>0.10347526612398247</v>
      </c>
      <c r="H157" s="351"/>
      <c r="I157" s="351"/>
      <c r="J157" s="8"/>
    </row>
    <row r="158" spans="2:10">
      <c r="B158" s="7"/>
      <c r="C158" s="259" t="s">
        <v>339</v>
      </c>
      <c r="D158" s="260">
        <v>152</v>
      </c>
      <c r="E158" s="263">
        <v>2680</v>
      </c>
      <c r="F158" s="263">
        <v>23935</v>
      </c>
      <c r="G158" s="349">
        <v>0.10069509674995303</v>
      </c>
      <c r="H158" s="351"/>
      <c r="I158" s="351"/>
      <c r="J158" s="8"/>
    </row>
    <row r="159" spans="2:10">
      <c r="B159" s="7"/>
      <c r="C159" s="259" t="s">
        <v>600</v>
      </c>
      <c r="D159" s="260">
        <v>153</v>
      </c>
      <c r="E159" s="263">
        <v>1160</v>
      </c>
      <c r="F159" s="263">
        <v>10480</v>
      </c>
      <c r="G159" s="349">
        <v>0.099656357388316158</v>
      </c>
      <c r="H159" s="351"/>
      <c r="I159" s="351"/>
      <c r="J159" s="8"/>
    </row>
    <row r="160" spans="2:10">
      <c r="B160" s="7"/>
      <c r="C160" s="259" t="s">
        <v>744</v>
      </c>
      <c r="D160" s="260">
        <v>154</v>
      </c>
      <c r="E160" s="263">
        <v>1445</v>
      </c>
      <c r="F160" s="263">
        <v>13110</v>
      </c>
      <c r="G160" s="349">
        <v>0.09927859841978702</v>
      </c>
      <c r="H160" s="351"/>
      <c r="I160" s="351"/>
      <c r="J160" s="8"/>
    </row>
    <row r="161" spans="2:10">
      <c r="B161" s="7"/>
      <c r="C161" s="259" t="s">
        <v>380</v>
      </c>
      <c r="D161" s="260">
        <v>155</v>
      </c>
      <c r="E161" s="263">
        <v>110</v>
      </c>
      <c r="F161" s="263">
        <v>1020</v>
      </c>
      <c r="G161" s="349">
        <v>0.097345132743362831</v>
      </c>
      <c r="H161" s="351"/>
      <c r="I161" s="351"/>
      <c r="J161" s="8"/>
    </row>
    <row r="162" spans="2:10">
      <c r="B162" s="7"/>
      <c r="C162" s="259" t="s">
        <v>372</v>
      </c>
      <c r="D162" s="260">
        <v>156</v>
      </c>
      <c r="E162" s="263">
        <v>1535</v>
      </c>
      <c r="F162" s="263">
        <v>14895</v>
      </c>
      <c r="G162" s="349">
        <v>0.093426658551430314</v>
      </c>
      <c r="H162" s="351"/>
      <c r="I162" s="351"/>
      <c r="J162" s="8"/>
    </row>
    <row r="163" spans="2:10">
      <c r="B163" s="7"/>
      <c r="C163" s="259" t="s">
        <v>415</v>
      </c>
      <c r="D163" s="260">
        <v>157</v>
      </c>
      <c r="E163" s="263">
        <v>230</v>
      </c>
      <c r="F163" s="263">
        <v>2345</v>
      </c>
      <c r="G163" s="349">
        <v>0.089320388349514557</v>
      </c>
      <c r="H163" s="351"/>
      <c r="I163" s="351"/>
      <c r="J163" s="8"/>
    </row>
    <row r="164" spans="2:10">
      <c r="B164" s="7"/>
      <c r="C164" s="259" t="s">
        <v>340</v>
      </c>
      <c r="D164" s="260">
        <v>158</v>
      </c>
      <c r="E164" s="263">
        <v>3405</v>
      </c>
      <c r="F164" s="263">
        <v>34785</v>
      </c>
      <c r="G164" s="349">
        <v>0.089159465828750978</v>
      </c>
      <c r="H164" s="351"/>
      <c r="I164" s="351"/>
      <c r="J164" s="8"/>
    </row>
    <row r="165" spans="2:10">
      <c r="B165" s="7"/>
      <c r="C165" s="259" t="s">
        <v>379</v>
      </c>
      <c r="D165" s="260">
        <v>159</v>
      </c>
      <c r="E165" s="263">
        <v>1495</v>
      </c>
      <c r="F165" s="263">
        <v>16100</v>
      </c>
      <c r="G165" s="349">
        <v>0.084967320261437912</v>
      </c>
      <c r="H165" s="351"/>
      <c r="I165" s="351"/>
      <c r="J165" s="8"/>
    </row>
    <row r="166" spans="2:10">
      <c r="B166" s="7"/>
      <c r="C166" s="259" t="s">
        <v>939</v>
      </c>
      <c r="D166" s="260">
        <v>160</v>
      </c>
      <c r="E166" s="263">
        <v>15</v>
      </c>
      <c r="F166" s="263">
        <v>165</v>
      </c>
      <c r="G166" s="349">
        <v>0.083333333333333329</v>
      </c>
      <c r="H166" s="351"/>
      <c r="I166" s="351"/>
      <c r="J166" s="8"/>
    </row>
    <row r="167" spans="2:10">
      <c r="B167" s="7"/>
      <c r="C167" s="259" t="s">
        <v>746</v>
      </c>
      <c r="D167" s="260">
        <v>161</v>
      </c>
      <c r="E167" s="263">
        <v>1605</v>
      </c>
      <c r="F167" s="263">
        <v>19080</v>
      </c>
      <c r="G167" s="349">
        <v>0.0775924583031182</v>
      </c>
      <c r="H167" s="351"/>
      <c r="I167" s="351"/>
      <c r="J167" s="8"/>
    </row>
    <row r="168" spans="2:10">
      <c r="B168" s="7"/>
      <c r="C168" s="259" t="s">
        <v>328</v>
      </c>
      <c r="D168" s="260">
        <v>162</v>
      </c>
      <c r="E168" s="263">
        <v>1930</v>
      </c>
      <c r="F168" s="263">
        <v>23785</v>
      </c>
      <c r="G168" s="349">
        <v>0.075053470736923977</v>
      </c>
      <c r="H168" s="351"/>
      <c r="I168" s="351"/>
      <c r="J168" s="8"/>
    </row>
    <row r="169" spans="2:10">
      <c r="B169" s="7"/>
      <c r="C169" s="259" t="s">
        <v>651</v>
      </c>
      <c r="D169" s="260">
        <v>163</v>
      </c>
      <c r="E169" s="263">
        <v>20</v>
      </c>
      <c r="F169" s="263">
        <v>250</v>
      </c>
      <c r="G169" s="349">
        <v>0.07407407407407407</v>
      </c>
      <c r="H169" s="351"/>
      <c r="I169" s="351"/>
      <c r="J169" s="8"/>
    </row>
    <row r="170" spans="2:10">
      <c r="B170" s="7"/>
      <c r="C170" s="259" t="s">
        <v>370</v>
      </c>
      <c r="D170" s="260">
        <v>164</v>
      </c>
      <c r="E170" s="263">
        <v>1370</v>
      </c>
      <c r="F170" s="263">
        <v>18605</v>
      </c>
      <c r="G170" s="349">
        <v>0.068585732165206512</v>
      </c>
      <c r="H170" s="351"/>
      <c r="I170" s="351"/>
      <c r="J170" s="8"/>
    </row>
    <row r="171" spans="2:10">
      <c r="B171" s="7"/>
      <c r="C171" s="259" t="s">
        <v>402</v>
      </c>
      <c r="D171" s="260">
        <v>165</v>
      </c>
      <c r="E171" s="263">
        <v>1400</v>
      </c>
      <c r="F171" s="263">
        <v>19175</v>
      </c>
      <c r="G171" s="349">
        <v>0.068043742405832316</v>
      </c>
      <c r="H171" s="351"/>
      <c r="I171" s="351"/>
      <c r="J171" s="8"/>
    </row>
    <row r="172" spans="2:10">
      <c r="B172" s="7"/>
      <c r="C172" s="259" t="s">
        <v>354</v>
      </c>
      <c r="D172" s="260">
        <v>166</v>
      </c>
      <c r="E172" s="263">
        <v>350</v>
      </c>
      <c r="F172" s="263">
        <v>5050</v>
      </c>
      <c r="G172" s="349">
        <v>0.064814814814814811</v>
      </c>
      <c r="H172" s="351"/>
      <c r="I172" s="351"/>
      <c r="J172" s="8"/>
    </row>
    <row r="173" spans="2:10">
      <c r="B173" s="7"/>
      <c r="C173" s="259" t="s">
        <v>392</v>
      </c>
      <c r="D173" s="260">
        <v>167</v>
      </c>
      <c r="E173" s="263">
        <v>20</v>
      </c>
      <c r="F173" s="263">
        <v>340</v>
      </c>
      <c r="G173" s="349">
        <v>0.055555555555555552</v>
      </c>
      <c r="H173" s="351"/>
      <c r="I173" s="351"/>
      <c r="J173" s="8"/>
    </row>
    <row r="174" spans="2:10">
      <c r="B174" s="7"/>
      <c r="C174" s="259" t="s">
        <v>385</v>
      </c>
      <c r="D174" s="260">
        <v>168</v>
      </c>
      <c r="E174" s="263">
        <v>105</v>
      </c>
      <c r="F174" s="263">
        <v>2285</v>
      </c>
      <c r="G174" s="349">
        <v>0.043933054393305436</v>
      </c>
      <c r="H174" s="351"/>
      <c r="I174" s="351"/>
      <c r="J174" s="8"/>
    </row>
    <row r="175" spans="2:10">
      <c r="B175" s="7"/>
      <c r="C175" s="259" t="s">
        <v>365</v>
      </c>
      <c r="D175" s="260">
        <v>169</v>
      </c>
      <c r="E175" s="263">
        <v>75</v>
      </c>
      <c r="F175" s="263">
        <v>4215</v>
      </c>
      <c r="G175" s="349">
        <v>0.017482517482517484</v>
      </c>
      <c r="H175" s="351"/>
      <c r="I175" s="351"/>
      <c r="J175" s="8"/>
    </row>
    <row r="176" spans="2:10">
      <c r="B176" s="7"/>
      <c r="C176" s="259" t="s">
        <v>938</v>
      </c>
      <c r="D176" s="260">
        <v>170</v>
      </c>
      <c r="E176" s="263"/>
      <c r="F176" s="263">
        <v>50</v>
      </c>
      <c r="G176" s="349">
        <v>0</v>
      </c>
      <c r="H176" s="351"/>
      <c r="I176" s="351"/>
      <c r="J176" s="8"/>
    </row>
    <row r="177" spans="2:10">
      <c r="B177" s="7"/>
      <c r="C177" s="615"/>
      <c r="D177" s="616"/>
      <c r="E177" s="277"/>
      <c r="F177" s="617"/>
      <c r="G177" s="604"/>
      <c r="H177" s="618"/>
      <c r="I177" s="618"/>
      <c r="J177" s="8"/>
    </row>
    <row r="178" spans="2:10">
      <c r="B178" s="7"/>
      <c r="C178" s="81" t="s">
        <v>551</v>
      </c>
      <c r="D178" s="81"/>
      <c r="J178" s="8"/>
    </row>
    <row r="179" spans="2:10">
      <c r="B179" s="7"/>
      <c r="C179" s="24" t="s">
        <v>1493</v>
      </c>
      <c r="D179" s="24"/>
      <c r="J179" s="8"/>
    </row>
    <row r="180" spans="2:10" ht="17.25" thickBot="1">
      <c r="B180" s="9"/>
      <c r="C180" s="221" t="s">
        <v>1449</v>
      </c>
      <c r="D180" s="14"/>
      <c r="E180" s="12"/>
      <c r="F180" s="12"/>
      <c r="G180" s="356"/>
      <c r="H180" s="12"/>
      <c r="I180" s="12"/>
      <c r="J180" s="10"/>
    </row>
  </sheetData>
  <conditionalFormatting sqref="G1:G100 G103:G111 G114:G1048576">
    <cfRule type="duplicateValues" dxfId="23" priority="14"/>
  </conditionalFormatting>
  <conditionalFormatting sqref="G7:G100 G103:G111 G114:G176">
    <cfRule type="duplicateValues" dxfId="24" priority="13"/>
  </conditionalFormatting>
  <conditionalFormatting sqref="G101">
    <cfRule type="duplicateValues" dxfId="25" priority="9"/>
    <cfRule type="duplicateValues" dxfId="26" priority="10"/>
  </conditionalFormatting>
  <conditionalFormatting sqref="G102">
    <cfRule type="duplicateValues" dxfId="27" priority="5"/>
    <cfRule type="duplicateValues" dxfId="28" priority="6"/>
  </conditionalFormatting>
  <conditionalFormatting sqref="G112">
    <cfRule type="duplicateValues" dxfId="29" priority="1"/>
    <cfRule type="duplicateValues" dxfId="30" priority="2"/>
  </conditionalFormatting>
  <conditionalFormatting sqref="G113">
    <cfRule type="duplicateValues" dxfId="31" priority="3"/>
    <cfRule type="duplicateValues" dxfId="32" priority="4"/>
  </conditionalFormatting>
  <hyperlinks>
    <hyperlink ref="C5" location="Contents!A1" display="Click here to return to contents"/>
  </hyperlinks>
  <pageMargins left="0.7" right="0.7" top="0.75" bottom="0.75" header="0.3" footer="0.3"/>
  <pageSetup orientation="portrait" horizontalDpi="1200" verticalDpi="1200"/>
  <headerFooter scaleWithDoc="1" alignWithMargins="0" differentFirst="0" differentOddEven="0"/>
  <extLst/>
</worksheet>
</file>

<file path=xl/worksheets/sheet5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9"/>
  <dimension ref="A1:M227"/>
  <sheetViews>
    <sheetView topLeftCell="A1" view="normal" workbookViewId="0">
      <pane ySplit="6" topLeftCell="A34" activePane="bottomLeft" state="frozen"/>
      <selection pane="bottomLeft" activeCell="C56" sqref="C56"/>
    </sheetView>
  </sheetViews>
  <sheetFormatPr defaultColWidth="9.28515625" defaultRowHeight="16.5"/>
  <cols>
    <col min="1" max="1" width="8.5703125" style="1" customWidth="1"/>
    <col min="2" max="2" width="2.7109375" style="1" customWidth="1"/>
    <col min="3" max="3" width="51.27734375" style="1" customWidth="1"/>
    <col min="4" max="4" width="12.7109375" style="2" customWidth="1"/>
    <col min="5" max="5" width="17.5703125" style="2" customWidth="1"/>
    <col min="6" max="6" width="16.27734375" style="2" customWidth="1"/>
    <col min="7" max="7" width="13.27734375" style="2" customWidth="1"/>
    <col min="8" max="8" width="15.7109375" style="2" customWidth="1"/>
    <col min="9" max="9" width="18.27734375" style="2" customWidth="1"/>
    <col min="10" max="10" width="2.7109375" style="1" customWidth="1"/>
    <col min="11" max="16384" width="9.27734375" style="1" customWidth="1"/>
  </cols>
  <sheetData>
    <row r="1" spans="7:9" ht="15" customHeight="1" thickBot="1">
      <c r="G1" s="66"/>
      <c r="H1" s="66"/>
      <c r="I1" s="66"/>
    </row>
    <row r="2" spans="2:10">
      <c r="B2" s="4"/>
      <c r="C2" s="5"/>
      <c r="D2" s="11"/>
      <c r="E2" s="11"/>
      <c r="F2" s="11"/>
      <c r="G2" s="11"/>
      <c r="H2" s="11"/>
      <c r="I2" s="11"/>
      <c r="J2" s="6"/>
    </row>
    <row r="3" spans="2:10" s="141" customFormat="1" customHeight="1">
      <c r="B3" s="216"/>
      <c r="C3" s="213" t="s">
        <v>1395</v>
      </c>
      <c r="D3" s="290"/>
      <c r="E3" s="185"/>
      <c r="F3" s="185"/>
      <c r="G3" s="185"/>
      <c r="H3" s="185"/>
      <c r="I3" s="185"/>
      <c r="J3" s="214"/>
    </row>
    <row r="4" spans="2:10" s="141" customFormat="1">
      <c r="B4" s="216"/>
      <c r="C4" s="213"/>
      <c r="D4" s="290"/>
      <c r="E4" s="185"/>
      <c r="F4" s="185"/>
      <c r="G4" s="185"/>
      <c r="H4" s="185"/>
      <c r="I4" s="185"/>
      <c r="J4" s="214"/>
    </row>
    <row r="5" spans="2:10" s="141" customFormat="1" ht="26.25">
      <c r="B5" s="216"/>
      <c r="C5" s="376" t="s">
        <v>772</v>
      </c>
      <c r="D5" s="185"/>
      <c r="E5" s="222" t="s">
        <v>606</v>
      </c>
      <c r="F5" s="185"/>
      <c r="G5" s="185"/>
      <c r="H5" s="185"/>
      <c r="I5" s="185"/>
      <c r="J5" s="214"/>
    </row>
    <row r="6" spans="2:10" s="141" customFormat="1" ht="66">
      <c r="B6" s="216"/>
      <c r="C6" s="223" t="s">
        <v>222</v>
      </c>
      <c r="D6" s="224" t="s">
        <v>1396</v>
      </c>
      <c r="E6" s="224" t="s">
        <v>1397</v>
      </c>
      <c r="F6" s="217" t="s">
        <v>1398</v>
      </c>
      <c r="G6" s="217" t="s">
        <v>1399</v>
      </c>
      <c r="H6" s="217" t="s">
        <v>1400</v>
      </c>
      <c r="I6" s="224" t="s">
        <v>1401</v>
      </c>
      <c r="J6" s="214"/>
    </row>
    <row r="7" spans="2:12">
      <c r="B7" s="7"/>
      <c r="C7" s="256" t="s">
        <v>1074</v>
      </c>
      <c r="D7" s="343">
        <v>1</v>
      </c>
      <c r="E7" s="291">
        <v>0</v>
      </c>
      <c r="F7" s="291">
        <v>8.4</v>
      </c>
      <c r="G7" s="291">
        <f>E7-F7</f>
        <v>-8.4</v>
      </c>
      <c r="H7" s="343">
        <v>2</v>
      </c>
      <c r="I7" s="553"/>
      <c r="J7" s="8"/>
      <c r="K7" s="342"/>
      <c r="L7"/>
    </row>
    <row r="8" spans="2:12">
      <c r="B8" s="7"/>
      <c r="C8" s="256" t="s">
        <v>399</v>
      </c>
      <c r="D8" s="343">
        <v>2</v>
      </c>
      <c r="E8" s="291">
        <v>0.3</v>
      </c>
      <c r="F8" s="291">
        <v>2.7</v>
      </c>
      <c r="G8" s="291">
        <f>E8-F8</f>
        <v>-2.4000000000000004</v>
      </c>
      <c r="H8" s="343">
        <v>28</v>
      </c>
      <c r="I8" s="769"/>
      <c r="J8" s="8"/>
      <c r="K8" s="342"/>
      <c r="L8"/>
    </row>
    <row r="9" spans="2:12">
      <c r="B9" s="7"/>
      <c r="C9" s="256" t="s">
        <v>1137</v>
      </c>
      <c r="D9" s="343">
        <v>3</v>
      </c>
      <c r="E9" s="291">
        <v>0.4</v>
      </c>
      <c r="F9" s="291">
        <v>8.5</v>
      </c>
      <c r="G9" s="291">
        <f>E9-F9</f>
        <v>-8.1</v>
      </c>
      <c r="H9" s="343">
        <v>5</v>
      </c>
      <c r="I9" s="553"/>
      <c r="J9" s="8"/>
      <c r="K9" s="342"/>
      <c r="L9"/>
    </row>
    <row r="10" spans="2:12">
      <c r="B10" s="7"/>
      <c r="C10" s="256" t="s">
        <v>213</v>
      </c>
      <c r="D10" s="343">
        <v>4</v>
      </c>
      <c r="E10" s="291">
        <v>0.7</v>
      </c>
      <c r="F10" s="291">
        <v>1.6</v>
      </c>
      <c r="G10" s="291">
        <f>E10-F10</f>
        <v>-0.90000000000000013</v>
      </c>
      <c r="H10" s="343">
        <v>73</v>
      </c>
      <c r="I10" s="553">
        <v>1</v>
      </c>
      <c r="J10" s="8"/>
      <c r="K10" s="342"/>
      <c r="L10"/>
    </row>
    <row r="11" spans="2:12">
      <c r="B11" s="7"/>
      <c r="C11" s="256" t="s">
        <v>218</v>
      </c>
      <c r="D11" s="343">
        <v>5</v>
      </c>
      <c r="E11" s="291">
        <v>0.9</v>
      </c>
      <c r="F11" s="291">
        <v>1.6</v>
      </c>
      <c r="G11" s="291">
        <f>E11-F11</f>
        <v>-0.70000000000000007</v>
      </c>
      <c r="H11" s="343">
        <v>81</v>
      </c>
      <c r="I11" s="553">
        <v>2</v>
      </c>
      <c r="J11" s="8"/>
      <c r="K11" s="342"/>
      <c r="L11"/>
    </row>
    <row r="12" spans="2:12">
      <c r="B12" s="7"/>
      <c r="C12" s="256" t="s">
        <v>357</v>
      </c>
      <c r="D12" s="343">
        <v>6</v>
      </c>
      <c r="E12" s="291">
        <v>1.1</v>
      </c>
      <c r="F12" s="291">
        <v>2.3</v>
      </c>
      <c r="G12" s="291">
        <f>E12-F12</f>
        <v>-1.1999999999999997</v>
      </c>
      <c r="H12" s="343">
        <v>59</v>
      </c>
      <c r="I12" s="553"/>
      <c r="J12" s="8"/>
      <c r="K12" s="342"/>
      <c r="L12"/>
    </row>
    <row r="13" spans="2:12">
      <c r="B13" s="7"/>
      <c r="C13" s="256" t="s">
        <v>1148</v>
      </c>
      <c r="D13" s="343">
        <v>7</v>
      </c>
      <c r="E13" s="291">
        <v>1.4</v>
      </c>
      <c r="F13" s="291">
        <v>9.6</v>
      </c>
      <c r="G13" s="291">
        <f>E13-F13</f>
        <v>-8.2</v>
      </c>
      <c r="H13" s="343">
        <v>4</v>
      </c>
      <c r="I13" s="553"/>
      <c r="J13" s="8"/>
      <c r="K13" s="342"/>
      <c r="L13"/>
    </row>
    <row r="14" spans="2:12">
      <c r="B14" s="7"/>
      <c r="C14" s="256" t="s">
        <v>180</v>
      </c>
      <c r="D14" s="343">
        <v>8</v>
      </c>
      <c r="E14" s="291">
        <v>1.5</v>
      </c>
      <c r="F14" s="291">
        <v>2.5</v>
      </c>
      <c r="G14" s="291">
        <f>E14-F14</f>
        <v>-1</v>
      </c>
      <c r="H14" s="343">
        <v>64</v>
      </c>
      <c r="I14" s="553"/>
      <c r="J14" s="8"/>
      <c r="K14" s="342"/>
      <c r="L14"/>
    </row>
    <row r="15" spans="2:12">
      <c r="B15" s="7"/>
      <c r="C15" s="256" t="s">
        <v>214</v>
      </c>
      <c r="D15" s="343">
        <v>8</v>
      </c>
      <c r="E15" s="291">
        <v>1.5</v>
      </c>
      <c r="F15" s="291">
        <v>1.8</v>
      </c>
      <c r="G15" s="291">
        <f>E15-F15</f>
        <v>-0.30000000000000004</v>
      </c>
      <c r="H15" s="343">
        <v>104</v>
      </c>
      <c r="I15" s="553" t="s">
        <v>1260</v>
      </c>
      <c r="J15" s="8"/>
      <c r="K15" s="342"/>
      <c r="L15"/>
    </row>
    <row r="16" spans="2:12">
      <c r="B16" s="7"/>
      <c r="C16" s="256" t="s">
        <v>1173</v>
      </c>
      <c r="D16" s="343">
        <v>10</v>
      </c>
      <c r="E16" s="291">
        <v>1.6</v>
      </c>
      <c r="F16" s="291">
        <v>13.5</v>
      </c>
      <c r="G16" s="291">
        <f>E16-F16</f>
        <v>-11.9</v>
      </c>
      <c r="H16" s="343">
        <v>1</v>
      </c>
      <c r="I16" s="553"/>
      <c r="J16" s="8"/>
      <c r="K16" s="342"/>
      <c r="L16"/>
    </row>
    <row r="17" spans="2:12">
      <c r="B17" s="7"/>
      <c r="C17" s="256" t="s">
        <v>936</v>
      </c>
      <c r="D17" s="343">
        <v>10</v>
      </c>
      <c r="E17" s="291">
        <v>1.6</v>
      </c>
      <c r="F17" s="291">
        <v>6</v>
      </c>
      <c r="G17" s="291">
        <f>E17-F17</f>
        <v>-4.4</v>
      </c>
      <c r="H17" s="343">
        <v>11</v>
      </c>
      <c r="I17" s="553"/>
      <c r="J17" s="8"/>
      <c r="K17" s="342"/>
      <c r="L17"/>
    </row>
    <row r="18" spans="2:12">
      <c r="B18" s="7"/>
      <c r="C18" s="256" t="s">
        <v>418</v>
      </c>
      <c r="D18" s="343">
        <v>10</v>
      </c>
      <c r="E18" s="291">
        <v>1.6</v>
      </c>
      <c r="F18" s="291">
        <v>5.9</v>
      </c>
      <c r="G18" s="291">
        <f>E18-F18</f>
        <v>-4.3000000000000007</v>
      </c>
      <c r="H18" s="343">
        <v>13</v>
      </c>
      <c r="I18" s="553"/>
      <c r="J18" s="8"/>
      <c r="K18" s="342"/>
      <c r="L18"/>
    </row>
    <row r="19" spans="2:12">
      <c r="B19" s="7"/>
      <c r="C19" s="256" t="s">
        <v>416</v>
      </c>
      <c r="D19" s="343">
        <v>13</v>
      </c>
      <c r="E19" s="291">
        <v>1.7</v>
      </c>
      <c r="F19" s="291">
        <v>6.9</v>
      </c>
      <c r="G19" s="291">
        <f>E19-F19</f>
        <v>-5.2</v>
      </c>
      <c r="H19" s="343">
        <v>9</v>
      </c>
      <c r="I19" s="553"/>
      <c r="J19" s="8"/>
      <c r="K19" s="342"/>
      <c r="L19"/>
    </row>
    <row r="20" spans="2:12">
      <c r="B20" s="7"/>
      <c r="C20" s="256" t="s">
        <v>212</v>
      </c>
      <c r="D20" s="343">
        <v>13</v>
      </c>
      <c r="E20" s="291">
        <v>1.7</v>
      </c>
      <c r="F20" s="291">
        <v>2.4</v>
      </c>
      <c r="G20" s="291">
        <f>E20-F20</f>
        <v>-0.7</v>
      </c>
      <c r="H20" s="343">
        <v>82</v>
      </c>
      <c r="I20" s="553" t="s">
        <v>1108</v>
      </c>
      <c r="J20" s="8"/>
      <c r="K20" s="342"/>
      <c r="L20"/>
    </row>
    <row r="21" spans="2:12">
      <c r="B21" s="7"/>
      <c r="C21" s="256" t="s">
        <v>249</v>
      </c>
      <c r="D21" s="343">
        <v>13</v>
      </c>
      <c r="E21" s="291">
        <v>1.7</v>
      </c>
      <c r="F21" s="291">
        <v>2</v>
      </c>
      <c r="G21" s="291">
        <f>E21-F21</f>
        <v>-0.30000000000000004</v>
      </c>
      <c r="H21" s="343">
        <v>104</v>
      </c>
      <c r="I21" s="769" t="s">
        <v>1109</v>
      </c>
      <c r="J21" s="8"/>
      <c r="K21" s="342"/>
      <c r="L21"/>
    </row>
    <row r="22" spans="2:12">
      <c r="B22" s="7"/>
      <c r="C22" s="289" t="s">
        <v>211</v>
      </c>
      <c r="D22" s="343">
        <v>16</v>
      </c>
      <c r="E22" s="291">
        <v>1.8</v>
      </c>
      <c r="F22" s="291">
        <v>3</v>
      </c>
      <c r="G22" s="291">
        <f>E22-F22</f>
        <v>-1.2</v>
      </c>
      <c r="H22" s="343">
        <v>58</v>
      </c>
      <c r="I22" s="553" t="s">
        <v>1110</v>
      </c>
      <c r="J22" s="8"/>
      <c r="K22" s="342"/>
      <c r="L22"/>
    </row>
    <row r="23" spans="2:12">
      <c r="B23" s="7"/>
      <c r="C23" s="256" t="s">
        <v>57</v>
      </c>
      <c r="D23" s="343">
        <v>17</v>
      </c>
      <c r="E23" s="291">
        <v>2</v>
      </c>
      <c r="F23" s="291">
        <v>3.4</v>
      </c>
      <c r="G23" s="291">
        <f>E23-F23</f>
        <v>-1.4</v>
      </c>
      <c r="H23" s="343">
        <v>50</v>
      </c>
      <c r="I23" s="553"/>
      <c r="J23" s="8"/>
      <c r="K23" s="342"/>
      <c r="L23"/>
    </row>
    <row r="24" spans="2:12">
      <c r="B24" s="7"/>
      <c r="C24" s="256" t="s">
        <v>998</v>
      </c>
      <c r="D24" s="343">
        <v>18</v>
      </c>
      <c r="E24" s="291">
        <v>2.1</v>
      </c>
      <c r="F24" s="291">
        <v>10.5</v>
      </c>
      <c r="G24" s="291">
        <f>E24-F24</f>
        <v>-8.4</v>
      </c>
      <c r="H24" s="343">
        <v>2</v>
      </c>
      <c r="I24" s="553"/>
      <c r="J24" s="8"/>
      <c r="K24" s="342"/>
      <c r="L24"/>
    </row>
    <row r="25" spans="2:12">
      <c r="B25" s="7"/>
      <c r="C25" s="256" t="s">
        <v>344</v>
      </c>
      <c r="D25" s="343">
        <v>18</v>
      </c>
      <c r="E25" s="291">
        <v>2.1</v>
      </c>
      <c r="F25" s="291">
        <v>3.7</v>
      </c>
      <c r="G25" s="291">
        <f>E25-F25</f>
        <v>-1.6</v>
      </c>
      <c r="H25" s="343">
        <v>41</v>
      </c>
      <c r="I25" s="769"/>
      <c r="J25" s="8"/>
      <c r="K25" s="342"/>
      <c r="L25"/>
    </row>
    <row r="26" spans="2:11">
      <c r="B26" s="7"/>
      <c r="C26" s="256" t="s">
        <v>215</v>
      </c>
      <c r="D26" s="343">
        <v>18</v>
      </c>
      <c r="E26" s="291">
        <v>2.1</v>
      </c>
      <c r="F26" s="291">
        <v>3.2</v>
      </c>
      <c r="G26" s="291">
        <f>E26-F26</f>
        <v>-1.1</v>
      </c>
      <c r="H26" s="343">
        <v>63</v>
      </c>
      <c r="I26" s="553">
        <v>7</v>
      </c>
      <c r="J26" s="8"/>
      <c r="K26" s="342"/>
    </row>
    <row r="27" spans="2:11">
      <c r="B27" s="7"/>
      <c r="C27" s="256" t="s">
        <v>341</v>
      </c>
      <c r="D27" s="343">
        <v>18</v>
      </c>
      <c r="E27" s="291">
        <v>2.1</v>
      </c>
      <c r="F27" s="291">
        <v>3</v>
      </c>
      <c r="G27" s="291">
        <f>E27-F27</f>
        <v>-0.89999999999999991</v>
      </c>
      <c r="H27" s="343">
        <v>74</v>
      </c>
      <c r="I27" s="553"/>
      <c r="J27" s="8"/>
      <c r="K27" s="342"/>
    </row>
    <row r="28" spans="2:11">
      <c r="B28" s="7"/>
      <c r="C28" s="256" t="s">
        <v>174</v>
      </c>
      <c r="D28" s="343">
        <v>18</v>
      </c>
      <c r="E28" s="291">
        <v>2.1</v>
      </c>
      <c r="F28" s="291">
        <v>2.9</v>
      </c>
      <c r="G28" s="291">
        <f>E28-F28</f>
        <v>-0.79999999999999982</v>
      </c>
      <c r="H28" s="343">
        <v>76</v>
      </c>
      <c r="I28" s="769" t="s">
        <v>1111</v>
      </c>
      <c r="J28" s="8"/>
      <c r="K28" s="342"/>
    </row>
    <row r="29" spans="2:11">
      <c r="B29" s="7"/>
      <c r="C29" s="256" t="s">
        <v>175</v>
      </c>
      <c r="D29" s="343">
        <v>18</v>
      </c>
      <c r="E29" s="291">
        <v>2.1</v>
      </c>
      <c r="F29" s="291">
        <v>2.7</v>
      </c>
      <c r="G29" s="291">
        <f>E29-F29</f>
        <v>-0.60000000000000009</v>
      </c>
      <c r="H29" s="343">
        <v>86</v>
      </c>
      <c r="I29" s="553" t="s">
        <v>1112</v>
      </c>
      <c r="J29" s="8"/>
      <c r="K29" s="342"/>
    </row>
    <row r="30" spans="2:11">
      <c r="B30" s="7"/>
      <c r="C30" s="256" t="s">
        <v>632</v>
      </c>
      <c r="D30" s="343">
        <v>24</v>
      </c>
      <c r="E30" s="291">
        <v>2.4</v>
      </c>
      <c r="F30" s="291">
        <v>4</v>
      </c>
      <c r="G30" s="291">
        <f>E30-F30</f>
        <v>-1.6</v>
      </c>
      <c r="H30" s="343">
        <v>41</v>
      </c>
      <c r="I30" s="553"/>
      <c r="J30" s="8"/>
      <c r="K30" s="342"/>
    </row>
    <row r="31" spans="2:11">
      <c r="B31" s="7"/>
      <c r="C31" s="256" t="s">
        <v>237</v>
      </c>
      <c r="D31" s="343">
        <v>24</v>
      </c>
      <c r="E31" s="291">
        <v>2.4</v>
      </c>
      <c r="F31" s="291">
        <v>2.4</v>
      </c>
      <c r="G31" s="291">
        <f>E31-F31</f>
        <v>0</v>
      </c>
      <c r="H31" s="343">
        <v>117</v>
      </c>
      <c r="I31" s="553"/>
      <c r="J31" s="8"/>
      <c r="K31" s="342"/>
    </row>
    <row r="32" spans="2:11">
      <c r="B32" s="7"/>
      <c r="C32" s="289" t="s">
        <v>422</v>
      </c>
      <c r="D32" s="343">
        <v>26</v>
      </c>
      <c r="E32" s="291">
        <v>2.5</v>
      </c>
      <c r="F32" s="291">
        <v>5.8</v>
      </c>
      <c r="G32" s="291">
        <f>E32-F32</f>
        <v>-3.3</v>
      </c>
      <c r="H32" s="343">
        <v>19</v>
      </c>
      <c r="I32" s="553"/>
      <c r="J32" s="8"/>
      <c r="K32" s="342"/>
    </row>
    <row r="33" spans="2:11">
      <c r="B33" s="7"/>
      <c r="C33" s="256" t="s">
        <v>219</v>
      </c>
      <c r="D33" s="343">
        <v>26</v>
      </c>
      <c r="E33" s="291">
        <v>2.5</v>
      </c>
      <c r="F33" s="291">
        <v>3.3</v>
      </c>
      <c r="G33" s="291">
        <f>E33-F33</f>
        <v>-0.79999999999999982</v>
      </c>
      <c r="H33" s="343">
        <v>76</v>
      </c>
      <c r="I33" s="553"/>
      <c r="J33" s="8"/>
      <c r="K33" s="342"/>
    </row>
    <row r="34" spans="2:11">
      <c r="B34" s="7"/>
      <c r="C34" s="256" t="s">
        <v>220</v>
      </c>
      <c r="D34" s="343">
        <v>26</v>
      </c>
      <c r="E34" s="291">
        <v>2.5</v>
      </c>
      <c r="F34" s="291">
        <v>2.6</v>
      </c>
      <c r="G34" s="291">
        <f>E34-F34</f>
        <v>-0.10000000000000009</v>
      </c>
      <c r="H34" s="343">
        <v>114</v>
      </c>
      <c r="I34" s="553">
        <v>10</v>
      </c>
      <c r="J34" s="8"/>
      <c r="K34" s="342"/>
    </row>
    <row r="35" spans="2:11">
      <c r="B35" s="7"/>
      <c r="C35" s="289" t="s">
        <v>1151</v>
      </c>
      <c r="D35" s="343">
        <v>29</v>
      </c>
      <c r="E35" s="291">
        <v>2.6</v>
      </c>
      <c r="F35" s="291">
        <v>7.6</v>
      </c>
      <c r="G35" s="291">
        <f>E35-F35</f>
        <v>-5</v>
      </c>
      <c r="H35" s="343">
        <v>10</v>
      </c>
      <c r="I35" s="553"/>
      <c r="J35" s="8"/>
      <c r="K35" s="342"/>
    </row>
    <row r="36" spans="2:11">
      <c r="B36" s="7"/>
      <c r="C36" s="256" t="s">
        <v>332</v>
      </c>
      <c r="D36" s="343">
        <v>29</v>
      </c>
      <c r="E36" s="291">
        <v>2.6</v>
      </c>
      <c r="F36" s="291">
        <v>3.6</v>
      </c>
      <c r="G36" s="291">
        <f>E36-F36</f>
        <v>-1</v>
      </c>
      <c r="H36" s="343">
        <v>64</v>
      </c>
      <c r="I36" s="553"/>
      <c r="J36" s="8"/>
      <c r="K36" s="342"/>
    </row>
    <row r="37" spans="2:11">
      <c r="B37" s="7"/>
      <c r="C37" s="256" t="s">
        <v>326</v>
      </c>
      <c r="D37" s="343">
        <v>29</v>
      </c>
      <c r="E37" s="291">
        <v>2.6</v>
      </c>
      <c r="F37" s="291">
        <v>3.5</v>
      </c>
      <c r="G37" s="291">
        <f>E37-F37</f>
        <v>-0.89999999999999991</v>
      </c>
      <c r="H37" s="343">
        <v>74</v>
      </c>
      <c r="I37" s="553"/>
      <c r="J37" s="8"/>
      <c r="K37" s="342"/>
    </row>
    <row r="38" spans="2:11">
      <c r="B38" s="7"/>
      <c r="C38" s="256" t="s">
        <v>240</v>
      </c>
      <c r="D38" s="343">
        <v>29</v>
      </c>
      <c r="E38" s="291">
        <v>2.6</v>
      </c>
      <c r="F38" s="291">
        <v>3.4</v>
      </c>
      <c r="G38" s="291">
        <f>E38-F38</f>
        <v>-0.79999999999999982</v>
      </c>
      <c r="H38" s="343">
        <v>76</v>
      </c>
      <c r="I38" s="553" t="s">
        <v>1113</v>
      </c>
      <c r="J38" s="8"/>
      <c r="K38" s="342"/>
    </row>
    <row r="39" spans="2:11">
      <c r="B39" s="7"/>
      <c r="C39" s="289" t="s">
        <v>322</v>
      </c>
      <c r="D39" s="343">
        <v>33</v>
      </c>
      <c r="E39" s="291">
        <v>2.8</v>
      </c>
      <c r="F39" s="291">
        <v>4.2</v>
      </c>
      <c r="G39" s="291">
        <f>E39-F39</f>
        <v>-1.4000000000000004</v>
      </c>
      <c r="H39" s="343">
        <v>48</v>
      </c>
      <c r="I39" s="553"/>
      <c r="J39" s="8"/>
      <c r="K39" s="342"/>
    </row>
    <row r="40" spans="2:11">
      <c r="B40" s="7"/>
      <c r="C40" s="289" t="s">
        <v>176</v>
      </c>
      <c r="D40" s="343">
        <v>33</v>
      </c>
      <c r="E40" s="291">
        <v>2.8</v>
      </c>
      <c r="F40" s="291">
        <v>3.7</v>
      </c>
      <c r="G40" s="291">
        <f>E40-F40</f>
        <v>-0.90000000000000036</v>
      </c>
      <c r="H40" s="343">
        <v>68</v>
      </c>
      <c r="I40" s="553" t="s">
        <v>1114</v>
      </c>
      <c r="J40" s="8"/>
      <c r="K40" s="342"/>
    </row>
    <row r="41" spans="2:11">
      <c r="B41" s="7"/>
      <c r="C41" s="256" t="s">
        <v>179</v>
      </c>
      <c r="D41" s="343">
        <v>33</v>
      </c>
      <c r="E41" s="291">
        <v>2.8</v>
      </c>
      <c r="F41" s="291">
        <v>3.4</v>
      </c>
      <c r="G41" s="291">
        <f>E41-F41</f>
        <v>-0.60000000000000009</v>
      </c>
      <c r="H41" s="343">
        <v>86</v>
      </c>
      <c r="I41" s="553" t="s">
        <v>1115</v>
      </c>
      <c r="J41" s="8"/>
      <c r="K41" s="342"/>
    </row>
    <row r="42" spans="2:11">
      <c r="B42" s="7"/>
      <c r="C42" s="256" t="s">
        <v>241</v>
      </c>
      <c r="D42" s="343">
        <v>36</v>
      </c>
      <c r="E42" s="291">
        <v>2.9</v>
      </c>
      <c r="F42" s="291">
        <v>3.2</v>
      </c>
      <c r="G42" s="291">
        <f>E42-F42</f>
        <v>-0.30000000000000027</v>
      </c>
      <c r="H42" s="343">
        <v>103</v>
      </c>
      <c r="I42" s="553" t="s">
        <v>1116</v>
      </c>
      <c r="J42" s="8"/>
      <c r="K42" s="342"/>
    </row>
    <row r="43" spans="2:11">
      <c r="B43" s="7"/>
      <c r="C43" s="256" t="s">
        <v>1144</v>
      </c>
      <c r="D43" s="343">
        <v>37</v>
      </c>
      <c r="E43" s="291">
        <v>3</v>
      </c>
      <c r="F43" s="291">
        <v>6.5</v>
      </c>
      <c r="G43" s="291">
        <f>E43-F43</f>
        <v>-3.5</v>
      </c>
      <c r="H43" s="343">
        <v>17</v>
      </c>
      <c r="I43" s="553"/>
      <c r="J43" s="8"/>
      <c r="K43" s="342"/>
    </row>
    <row r="44" spans="2:11">
      <c r="B44" s="7"/>
      <c r="C44" s="256" t="s">
        <v>598</v>
      </c>
      <c r="D44" s="343">
        <v>37</v>
      </c>
      <c r="E44" s="291">
        <v>3</v>
      </c>
      <c r="F44" s="291">
        <v>6.1</v>
      </c>
      <c r="G44" s="291">
        <f>E44-F44</f>
        <v>-3.0999999999999996</v>
      </c>
      <c r="H44" s="343">
        <v>21</v>
      </c>
      <c r="I44" s="553"/>
      <c r="J44" s="8"/>
      <c r="K44" s="342"/>
    </row>
    <row r="45" spans="2:11">
      <c r="B45" s="7"/>
      <c r="C45" s="256" t="s">
        <v>216</v>
      </c>
      <c r="D45" s="343">
        <v>37</v>
      </c>
      <c r="E45" s="291">
        <v>3</v>
      </c>
      <c r="F45" s="291">
        <v>3.6</v>
      </c>
      <c r="G45" s="291">
        <f>E45-F45</f>
        <v>-0.60000000000000009</v>
      </c>
      <c r="H45" s="343">
        <v>86</v>
      </c>
      <c r="I45" s="553" t="s">
        <v>1117</v>
      </c>
      <c r="J45" s="8"/>
      <c r="K45" s="342"/>
    </row>
    <row r="46" spans="2:11">
      <c r="B46" s="7"/>
      <c r="C46" s="256" t="s">
        <v>745</v>
      </c>
      <c r="D46" s="343">
        <v>40</v>
      </c>
      <c r="E46" s="291">
        <v>3.1</v>
      </c>
      <c r="F46" s="291">
        <v>8.5</v>
      </c>
      <c r="G46" s="291">
        <f>E46-F46</f>
        <v>-5.4</v>
      </c>
      <c r="H46" s="343">
        <v>8</v>
      </c>
      <c r="I46" s="553"/>
      <c r="J46" s="8"/>
      <c r="K46" s="342"/>
    </row>
    <row r="47" spans="2:11">
      <c r="B47" s="7"/>
      <c r="C47" s="256" t="s">
        <v>1077</v>
      </c>
      <c r="D47" s="343">
        <v>40</v>
      </c>
      <c r="E47" s="291">
        <v>3.1</v>
      </c>
      <c r="F47" s="291">
        <v>4.9</v>
      </c>
      <c r="G47" s="291">
        <f>E47-F47</f>
        <v>-1.8000000000000003</v>
      </c>
      <c r="H47" s="343">
        <v>35</v>
      </c>
      <c r="I47" s="769"/>
      <c r="J47" s="8"/>
      <c r="K47" s="342"/>
    </row>
    <row r="48" spans="2:11">
      <c r="B48" s="7"/>
      <c r="C48" s="289" t="s">
        <v>274</v>
      </c>
      <c r="D48" s="343">
        <v>40</v>
      </c>
      <c r="E48" s="291">
        <v>3.1</v>
      </c>
      <c r="F48" s="291">
        <v>3.3</v>
      </c>
      <c r="G48" s="291">
        <f>E48-F48</f>
        <v>-0.19999999999999973</v>
      </c>
      <c r="H48" s="343">
        <v>109</v>
      </c>
      <c r="I48" s="553"/>
      <c r="J48" s="8"/>
      <c r="K48" s="342"/>
    </row>
    <row r="49" spans="2:11">
      <c r="B49" s="7"/>
      <c r="C49" s="256" t="s">
        <v>368</v>
      </c>
      <c r="D49" s="343">
        <v>43</v>
      </c>
      <c r="E49" s="291">
        <v>3.2</v>
      </c>
      <c r="F49" s="291">
        <v>4.7</v>
      </c>
      <c r="G49" s="291">
        <f>E49-F49</f>
        <v>-1.5</v>
      </c>
      <c r="H49" s="343">
        <v>45</v>
      </c>
      <c r="I49" s="553"/>
      <c r="J49" s="8"/>
      <c r="K49" s="342"/>
    </row>
    <row r="50" spans="2:11">
      <c r="B50" s="7"/>
      <c r="C50" s="256" t="s">
        <v>935</v>
      </c>
      <c r="D50" s="343">
        <v>44</v>
      </c>
      <c r="E50" s="291">
        <v>3.3</v>
      </c>
      <c r="F50" s="291">
        <v>6.5</v>
      </c>
      <c r="G50" s="291">
        <f>E50-F50</f>
        <v>-3.2</v>
      </c>
      <c r="H50" s="343">
        <v>20</v>
      </c>
      <c r="I50" s="553"/>
      <c r="J50" s="8"/>
      <c r="K50" s="342"/>
    </row>
    <row r="51" spans="2:11">
      <c r="B51" s="7"/>
      <c r="C51" s="256" t="s">
        <v>420</v>
      </c>
      <c r="D51" s="343">
        <v>44</v>
      </c>
      <c r="E51" s="291">
        <v>3.3</v>
      </c>
      <c r="F51" s="291">
        <v>6.3</v>
      </c>
      <c r="G51" s="291">
        <f>E51-F51</f>
        <v>-3</v>
      </c>
      <c r="H51" s="343">
        <v>22</v>
      </c>
      <c r="I51" s="553"/>
      <c r="J51" s="8"/>
      <c r="K51" s="342"/>
    </row>
    <row r="52" spans="2:11">
      <c r="B52" s="7"/>
      <c r="C52" s="256" t="s">
        <v>182</v>
      </c>
      <c r="D52" s="343">
        <v>44</v>
      </c>
      <c r="E52" s="291">
        <v>3.3</v>
      </c>
      <c r="F52" s="291">
        <v>4.2</v>
      </c>
      <c r="G52" s="291">
        <f>E52-F52</f>
        <v>-0.90000000000000036</v>
      </c>
      <c r="H52" s="343">
        <v>68</v>
      </c>
      <c r="I52" s="553" t="s">
        <v>1118</v>
      </c>
      <c r="J52" s="8"/>
      <c r="K52" s="342"/>
    </row>
    <row r="53" spans="2:11">
      <c r="B53" s="7"/>
      <c r="C53" s="256" t="s">
        <v>178</v>
      </c>
      <c r="D53" s="343">
        <v>44</v>
      </c>
      <c r="E53" s="291">
        <v>3.3</v>
      </c>
      <c r="F53" s="291">
        <v>3.8</v>
      </c>
      <c r="G53" s="291">
        <f>E53-F53</f>
        <v>-0.5</v>
      </c>
      <c r="H53" s="343">
        <v>93</v>
      </c>
      <c r="I53" s="553" t="s">
        <v>1119</v>
      </c>
      <c r="J53" s="8"/>
      <c r="K53" s="342"/>
    </row>
    <row r="54" spans="2:11">
      <c r="B54" s="7"/>
      <c r="C54" s="256" t="s">
        <v>1154</v>
      </c>
      <c r="D54" s="343">
        <v>48</v>
      </c>
      <c r="E54" s="291">
        <v>3.4</v>
      </c>
      <c r="F54" s="291">
        <v>7.3</v>
      </c>
      <c r="G54" s="291">
        <f>E54-F54</f>
        <v>-3.9</v>
      </c>
      <c r="H54" s="343">
        <v>16</v>
      </c>
      <c r="I54" s="553"/>
      <c r="J54" s="8"/>
      <c r="K54" s="342"/>
    </row>
    <row r="55" spans="2:11">
      <c r="B55" s="7"/>
      <c r="C55" s="256" t="s">
        <v>327</v>
      </c>
      <c r="D55" s="343">
        <v>48</v>
      </c>
      <c r="E55" s="291">
        <v>3.4</v>
      </c>
      <c r="F55" s="291">
        <v>4.7</v>
      </c>
      <c r="G55" s="291">
        <f>E55-F55</f>
        <v>-1.3000000000000003</v>
      </c>
      <c r="H55" s="343">
        <v>53</v>
      </c>
      <c r="I55" s="553"/>
      <c r="J55" s="8"/>
      <c r="K55" s="342"/>
    </row>
    <row r="56" spans="2:11">
      <c r="B56" s="7"/>
      <c r="C56" s="648" t="s">
        <v>546</v>
      </c>
      <c r="D56" s="680">
        <v>48</v>
      </c>
      <c r="E56" s="475">
        <v>3.4</v>
      </c>
      <c r="F56" s="475">
        <v>3.4</v>
      </c>
      <c r="G56" s="475">
        <f>E56-F56</f>
        <v>0</v>
      </c>
      <c r="H56" s="552">
        <v>117</v>
      </c>
      <c r="I56" s="776" t="s">
        <v>1120</v>
      </c>
      <c r="J56" s="8"/>
      <c r="K56" s="342"/>
    </row>
    <row r="57" spans="2:11">
      <c r="B57" s="7"/>
      <c r="C57" s="289" t="s">
        <v>1175</v>
      </c>
      <c r="D57" s="343">
        <v>51</v>
      </c>
      <c r="E57" s="291">
        <v>3.6</v>
      </c>
      <c r="F57" s="291">
        <v>10.4</v>
      </c>
      <c r="G57" s="291">
        <f>E57-F57</f>
        <v>-6.8000000000000007</v>
      </c>
      <c r="H57" s="343">
        <v>6</v>
      </c>
      <c r="I57" s="553"/>
      <c r="J57" s="8"/>
      <c r="K57" s="342"/>
    </row>
    <row r="58" spans="2:11">
      <c r="B58" s="7"/>
      <c r="C58" s="289" t="s">
        <v>419</v>
      </c>
      <c r="D58" s="343">
        <v>51</v>
      </c>
      <c r="E58" s="291">
        <v>3.6</v>
      </c>
      <c r="F58" s="291">
        <v>5.7</v>
      </c>
      <c r="G58" s="291">
        <f>E58-F58</f>
        <v>-2.1</v>
      </c>
      <c r="H58" s="343">
        <v>32</v>
      </c>
      <c r="I58" s="553"/>
      <c r="J58" s="8"/>
      <c r="K58" s="342"/>
    </row>
    <row r="59" spans="2:11">
      <c r="B59" s="7"/>
      <c r="C59" s="256" t="s">
        <v>746</v>
      </c>
      <c r="D59" s="343">
        <v>51</v>
      </c>
      <c r="E59" s="291">
        <v>3.6</v>
      </c>
      <c r="F59" s="291">
        <v>5.4</v>
      </c>
      <c r="G59" s="291">
        <f>E59-F59</f>
        <v>-1.8000000000000003</v>
      </c>
      <c r="H59" s="343">
        <v>35</v>
      </c>
      <c r="I59" s="553"/>
      <c r="J59" s="8"/>
      <c r="K59" s="342"/>
    </row>
    <row r="60" spans="2:11">
      <c r="B60" s="7"/>
      <c r="C60" s="256" t="s">
        <v>1145</v>
      </c>
      <c r="D60" s="343">
        <v>54</v>
      </c>
      <c r="E60" s="291">
        <v>3.7</v>
      </c>
      <c r="F60" s="291">
        <v>8</v>
      </c>
      <c r="G60" s="291">
        <f>E60-F60</f>
        <v>-4.3</v>
      </c>
      <c r="H60" s="343">
        <v>14</v>
      </c>
      <c r="I60" s="553"/>
      <c r="J60" s="8"/>
      <c r="K60" s="342"/>
    </row>
    <row r="61" spans="2:11">
      <c r="B61" s="7"/>
      <c r="C61" s="256" t="s">
        <v>379</v>
      </c>
      <c r="D61" s="343">
        <v>54</v>
      </c>
      <c r="E61" s="291">
        <v>3.7</v>
      </c>
      <c r="F61" s="291">
        <v>5.3</v>
      </c>
      <c r="G61" s="291">
        <f>E61-F61</f>
        <v>-1.5999999999999996</v>
      </c>
      <c r="H61" s="343">
        <v>43</v>
      </c>
      <c r="I61" s="553"/>
      <c r="J61" s="8"/>
      <c r="K61" s="342"/>
    </row>
    <row r="62" spans="2:11">
      <c r="B62" s="7"/>
      <c r="C62" s="256" t="s">
        <v>425</v>
      </c>
      <c r="D62" s="343">
        <v>56</v>
      </c>
      <c r="E62" s="291">
        <v>3.8</v>
      </c>
      <c r="F62" s="291">
        <v>6.5</v>
      </c>
      <c r="G62" s="291">
        <f>E62-F62</f>
        <v>-2.7</v>
      </c>
      <c r="H62" s="343">
        <v>25</v>
      </c>
      <c r="I62" s="769"/>
      <c r="J62" s="8"/>
      <c r="K62" s="342"/>
    </row>
    <row r="63" spans="2:11">
      <c r="B63" s="7"/>
      <c r="C63" s="256" t="s">
        <v>331</v>
      </c>
      <c r="D63" s="343">
        <v>56</v>
      </c>
      <c r="E63" s="291">
        <v>3.8</v>
      </c>
      <c r="F63" s="291">
        <v>4.6</v>
      </c>
      <c r="G63" s="291">
        <f>E63-F63</f>
        <v>-0.79999999999999982</v>
      </c>
      <c r="H63" s="343">
        <v>76</v>
      </c>
      <c r="I63" s="553"/>
      <c r="J63" s="8"/>
      <c r="K63" s="342"/>
    </row>
    <row r="64" spans="2:11">
      <c r="B64" s="7"/>
      <c r="C64" s="256" t="s">
        <v>429</v>
      </c>
      <c r="D64" s="343">
        <v>58</v>
      </c>
      <c r="E64" s="291">
        <v>3.9</v>
      </c>
      <c r="F64" s="291">
        <v>4.4</v>
      </c>
      <c r="G64" s="291">
        <f>E64-F64</f>
        <v>-0.50000000000000044</v>
      </c>
      <c r="H64" s="343">
        <v>92</v>
      </c>
      <c r="I64" s="553"/>
      <c r="J64" s="8"/>
      <c r="K64" s="342"/>
    </row>
    <row r="65" spans="2:11">
      <c r="B65" s="7"/>
      <c r="C65" s="256" t="s">
        <v>177</v>
      </c>
      <c r="D65" s="343">
        <v>58</v>
      </c>
      <c r="E65" s="291">
        <v>3.9</v>
      </c>
      <c r="F65" s="291">
        <v>4</v>
      </c>
      <c r="G65" s="291">
        <f>E65-F65</f>
        <v>-0.10000000000000009</v>
      </c>
      <c r="H65" s="343">
        <v>114</v>
      </c>
      <c r="I65" s="777" t="s">
        <v>1121</v>
      </c>
      <c r="J65" s="8"/>
      <c r="K65" s="342"/>
    </row>
    <row r="66" spans="2:11">
      <c r="B66" s="7"/>
      <c r="C66" s="256" t="s">
        <v>389</v>
      </c>
      <c r="D66" s="343">
        <v>60</v>
      </c>
      <c r="E66" s="291">
        <v>4</v>
      </c>
      <c r="F66" s="291">
        <v>6.4</v>
      </c>
      <c r="G66" s="291">
        <f>E66-F66</f>
        <v>-2.4000000000000004</v>
      </c>
      <c r="H66" s="343">
        <v>28</v>
      </c>
      <c r="I66" s="553"/>
      <c r="J66" s="8"/>
      <c r="K66" s="342"/>
    </row>
    <row r="67" spans="2:11">
      <c r="B67" s="7"/>
      <c r="C67" s="256" t="s">
        <v>343</v>
      </c>
      <c r="D67" s="343">
        <v>60</v>
      </c>
      <c r="E67" s="291">
        <v>4</v>
      </c>
      <c r="F67" s="291">
        <v>5.7</v>
      </c>
      <c r="G67" s="291">
        <f>E67-F67</f>
        <v>-1.7000000000000002</v>
      </c>
      <c r="H67" s="343">
        <v>38</v>
      </c>
      <c r="I67" s="553"/>
      <c r="J67" s="8"/>
      <c r="K67" s="342"/>
    </row>
    <row r="68" spans="2:11">
      <c r="B68" s="7"/>
      <c r="C68" s="256" t="s">
        <v>1156</v>
      </c>
      <c r="D68" s="343">
        <v>62</v>
      </c>
      <c r="E68" s="291">
        <v>4.1</v>
      </c>
      <c r="F68" s="291">
        <v>10</v>
      </c>
      <c r="G68" s="291">
        <f>E68-F68</f>
        <v>-5.9</v>
      </c>
      <c r="H68" s="343">
        <v>7</v>
      </c>
      <c r="I68" s="553"/>
      <c r="J68" s="8"/>
      <c r="K68" s="342"/>
    </row>
    <row r="69" spans="2:11">
      <c r="B69" s="7"/>
      <c r="C69" s="256" t="s">
        <v>505</v>
      </c>
      <c r="D69" s="343">
        <v>63</v>
      </c>
      <c r="E69" s="291">
        <v>4.2</v>
      </c>
      <c r="F69" s="291">
        <v>5.6</v>
      </c>
      <c r="G69" s="291">
        <f>E69-F69</f>
        <v>-1.3999999999999995</v>
      </c>
      <c r="H69" s="343">
        <v>51</v>
      </c>
      <c r="I69" s="553"/>
      <c r="J69" s="8"/>
      <c r="K69" s="342"/>
    </row>
    <row r="70" spans="2:11">
      <c r="B70" s="7"/>
      <c r="C70" s="256" t="s">
        <v>338</v>
      </c>
      <c r="D70" s="343">
        <v>64</v>
      </c>
      <c r="E70" s="291">
        <v>4.3</v>
      </c>
      <c r="F70" s="291">
        <v>6.5</v>
      </c>
      <c r="G70" s="291">
        <f>E70-F70</f>
        <v>-2.2</v>
      </c>
      <c r="H70" s="343">
        <v>30</v>
      </c>
      <c r="I70" s="553"/>
      <c r="J70" s="8"/>
      <c r="K70" s="342"/>
    </row>
    <row r="71" spans="2:11">
      <c r="B71" s="7"/>
      <c r="C71" s="256" t="s">
        <v>665</v>
      </c>
      <c r="D71" s="343">
        <v>65</v>
      </c>
      <c r="E71" s="291">
        <v>4.4</v>
      </c>
      <c r="F71" s="291">
        <v>7.8</v>
      </c>
      <c r="G71" s="291">
        <f>E71-F71</f>
        <v>-3.3999999999999995</v>
      </c>
      <c r="H71" s="343">
        <v>18</v>
      </c>
      <c r="I71" s="553"/>
      <c r="J71" s="8"/>
      <c r="K71" s="342"/>
    </row>
    <row r="72" spans="2:11">
      <c r="B72" s="7"/>
      <c r="C72" s="256" t="s">
        <v>371</v>
      </c>
      <c r="D72" s="343">
        <v>65</v>
      </c>
      <c r="E72" s="291">
        <v>4.4</v>
      </c>
      <c r="F72" s="291">
        <v>7.2</v>
      </c>
      <c r="G72" s="291">
        <f>E72-F72</f>
        <v>-2.8</v>
      </c>
      <c r="H72" s="343">
        <v>24</v>
      </c>
      <c r="I72" s="553"/>
      <c r="J72" s="8"/>
      <c r="K72" s="342"/>
    </row>
    <row r="73" spans="2:11">
      <c r="B73" s="7"/>
      <c r="C73" s="256" t="s">
        <v>426</v>
      </c>
      <c r="D73" s="343">
        <v>67</v>
      </c>
      <c r="E73" s="291">
        <v>4.6</v>
      </c>
      <c r="F73" s="291">
        <v>7.5</v>
      </c>
      <c r="G73" s="291">
        <f>E73-F73</f>
        <v>-2.9000000000000004</v>
      </c>
      <c r="H73" s="343">
        <v>23</v>
      </c>
      <c r="I73" s="553"/>
      <c r="J73" s="8"/>
      <c r="K73" s="342"/>
    </row>
    <row r="74" spans="2:11">
      <c r="B74" s="7"/>
      <c r="C74" s="289" t="s">
        <v>329</v>
      </c>
      <c r="D74" s="343">
        <v>68</v>
      </c>
      <c r="E74" s="291">
        <v>4.8</v>
      </c>
      <c r="F74" s="291">
        <v>4.9</v>
      </c>
      <c r="G74" s="291">
        <f>E74-F74</f>
        <v>-0.10000000000000053</v>
      </c>
      <c r="H74" s="343">
        <v>112</v>
      </c>
      <c r="I74" s="553"/>
      <c r="J74" s="8"/>
      <c r="K74" s="342"/>
    </row>
    <row r="75" spans="2:11">
      <c r="B75" s="7"/>
      <c r="C75" s="256" t="s">
        <v>333</v>
      </c>
      <c r="D75" s="343">
        <v>68</v>
      </c>
      <c r="E75" s="291">
        <v>4.8</v>
      </c>
      <c r="F75" s="291">
        <v>4.8</v>
      </c>
      <c r="G75" s="291">
        <f>E75-F75</f>
        <v>0</v>
      </c>
      <c r="H75" s="343">
        <v>117</v>
      </c>
      <c r="I75" s="553"/>
      <c r="J75" s="8"/>
      <c r="K75" s="342"/>
    </row>
    <row r="76" spans="2:11">
      <c r="B76" s="7"/>
      <c r="C76" s="256" t="s">
        <v>347</v>
      </c>
      <c r="D76" s="343">
        <v>68</v>
      </c>
      <c r="E76" s="291">
        <v>4.8</v>
      </c>
      <c r="F76" s="291">
        <v>4.8</v>
      </c>
      <c r="G76" s="291">
        <f>E76-F76</f>
        <v>0</v>
      </c>
      <c r="H76" s="343">
        <v>117</v>
      </c>
      <c r="I76" s="553"/>
      <c r="J76" s="8"/>
      <c r="K76" s="342"/>
    </row>
    <row r="77" spans="2:11">
      <c r="B77" s="7"/>
      <c r="C77" s="256" t="s">
        <v>668</v>
      </c>
      <c r="D77" s="343">
        <v>71</v>
      </c>
      <c r="E77" s="291">
        <v>4.9</v>
      </c>
      <c r="F77" s="291">
        <v>7.6</v>
      </c>
      <c r="G77" s="291">
        <f>E77-F77</f>
        <v>-2.6999999999999993</v>
      </c>
      <c r="H77" s="343">
        <v>26</v>
      </c>
      <c r="I77" s="553"/>
      <c r="J77" s="8"/>
      <c r="K77" s="342"/>
    </row>
    <row r="78" spans="2:11">
      <c r="B78" s="7"/>
      <c r="C78" s="256" t="s">
        <v>417</v>
      </c>
      <c r="D78" s="343">
        <v>71</v>
      </c>
      <c r="E78" s="291">
        <v>4.9</v>
      </c>
      <c r="F78" s="291">
        <v>7.1</v>
      </c>
      <c r="G78" s="291">
        <f>E78-F78</f>
        <v>-2.1999999999999993</v>
      </c>
      <c r="H78" s="343">
        <v>31</v>
      </c>
      <c r="I78" s="553"/>
      <c r="J78" s="8"/>
      <c r="K78" s="342"/>
    </row>
    <row r="79" spans="2:11">
      <c r="B79" s="7"/>
      <c r="C79" s="256" t="s">
        <v>328</v>
      </c>
      <c r="D79" s="343">
        <v>73</v>
      </c>
      <c r="E79" s="291">
        <v>5</v>
      </c>
      <c r="F79" s="291">
        <v>4.6</v>
      </c>
      <c r="G79" s="291">
        <f>E79-F79</f>
        <v>0.40000000000000036</v>
      </c>
      <c r="H79" s="343">
        <v>136</v>
      </c>
      <c r="I79" s="553"/>
      <c r="J79" s="8"/>
      <c r="K79" s="342"/>
    </row>
    <row r="80" spans="2:11">
      <c r="B80" s="7"/>
      <c r="C80" s="256" t="s">
        <v>352</v>
      </c>
      <c r="D80" s="343">
        <v>74</v>
      </c>
      <c r="E80" s="291">
        <v>5.2</v>
      </c>
      <c r="F80" s="291">
        <v>6.5</v>
      </c>
      <c r="G80" s="291">
        <f>E80-F80</f>
        <v>-1.2999999999999998</v>
      </c>
      <c r="H80" s="343">
        <v>54</v>
      </c>
      <c r="I80" s="769"/>
      <c r="J80" s="8"/>
      <c r="K80" s="342"/>
    </row>
    <row r="81" spans="2:11">
      <c r="B81" s="7"/>
      <c r="C81" s="256" t="s">
        <v>610</v>
      </c>
      <c r="D81" s="343">
        <v>75</v>
      </c>
      <c r="E81" s="291">
        <v>5.4</v>
      </c>
      <c r="F81" s="291">
        <v>6.6</v>
      </c>
      <c r="G81" s="291">
        <f>E81-F81</f>
        <v>-1.1999999999999993</v>
      </c>
      <c r="H81" s="343">
        <v>60</v>
      </c>
      <c r="I81" s="553"/>
      <c r="J81" s="8"/>
      <c r="K81" s="342"/>
    </row>
    <row r="82" spans="2:11">
      <c r="B82" s="7"/>
      <c r="C82" s="256" t="s">
        <v>350</v>
      </c>
      <c r="D82" s="343">
        <v>75</v>
      </c>
      <c r="E82" s="291">
        <v>5.4</v>
      </c>
      <c r="F82" s="291">
        <v>5.9</v>
      </c>
      <c r="G82" s="291">
        <f>E82-F82</f>
        <v>-0.5</v>
      </c>
      <c r="H82" s="343">
        <v>93</v>
      </c>
      <c r="I82" s="553"/>
      <c r="J82" s="8"/>
      <c r="K82" s="342"/>
    </row>
    <row r="83" spans="2:11">
      <c r="B83" s="7"/>
      <c r="C83" s="256" t="s">
        <v>383</v>
      </c>
      <c r="D83" s="343">
        <v>75</v>
      </c>
      <c r="E83" s="291">
        <v>5.4</v>
      </c>
      <c r="F83" s="291">
        <v>5.1</v>
      </c>
      <c r="G83" s="291">
        <f>E83-F83</f>
        <v>0.30000000000000071</v>
      </c>
      <c r="H83" s="343">
        <v>130</v>
      </c>
      <c r="I83" s="553"/>
      <c r="J83" s="8"/>
      <c r="K83" s="342"/>
    </row>
    <row r="84" spans="2:11">
      <c r="B84" s="7"/>
      <c r="C84" s="130" t="s">
        <v>1153</v>
      </c>
      <c r="D84" s="343">
        <v>75</v>
      </c>
      <c r="E84" s="341">
        <v>5.4</v>
      </c>
      <c r="F84" s="341">
        <v>4.5</v>
      </c>
      <c r="G84" s="291">
        <f>E84-F84</f>
        <v>0.90000000000000036</v>
      </c>
      <c r="H84" s="343">
        <v>146</v>
      </c>
      <c r="I84" s="770"/>
      <c r="J84" s="8"/>
      <c r="K84" s="342"/>
    </row>
    <row r="85" spans="2:11">
      <c r="B85" s="7"/>
      <c r="C85" s="256" t="s">
        <v>377</v>
      </c>
      <c r="D85" s="343">
        <v>79</v>
      </c>
      <c r="E85" s="291">
        <v>5.6</v>
      </c>
      <c r="F85" s="291">
        <v>7.1</v>
      </c>
      <c r="G85" s="291">
        <f>E85-F85</f>
        <v>-1.5</v>
      </c>
      <c r="H85" s="343">
        <v>45</v>
      </c>
      <c r="I85" s="553"/>
      <c r="J85" s="8"/>
      <c r="K85" s="342"/>
    </row>
    <row r="86" spans="2:11">
      <c r="B86" s="7"/>
      <c r="C86" s="256" t="s">
        <v>477</v>
      </c>
      <c r="D86" s="343">
        <v>80</v>
      </c>
      <c r="E86" s="291">
        <v>5.7</v>
      </c>
      <c r="F86" s="291">
        <v>6.7</v>
      </c>
      <c r="G86" s="291">
        <f>E86-F86</f>
        <v>-1</v>
      </c>
      <c r="H86" s="343">
        <v>64</v>
      </c>
      <c r="I86" s="769"/>
      <c r="J86" s="8"/>
      <c r="K86" s="342"/>
    </row>
    <row r="87" spans="2:11">
      <c r="B87" s="7"/>
      <c r="C87" s="256" t="s">
        <v>1176</v>
      </c>
      <c r="D87" s="343">
        <v>81</v>
      </c>
      <c r="E87" s="291">
        <v>5.9</v>
      </c>
      <c r="F87" s="291">
        <v>8.6</v>
      </c>
      <c r="G87" s="291">
        <f>E87-F87</f>
        <v>-2.6999999999999993</v>
      </c>
      <c r="H87" s="343">
        <v>26</v>
      </c>
      <c r="I87" s="769"/>
      <c r="J87" s="8"/>
      <c r="K87" s="342"/>
    </row>
    <row r="88" spans="2:11">
      <c r="B88" s="7"/>
      <c r="C88" s="256" t="s">
        <v>599</v>
      </c>
      <c r="D88" s="343">
        <v>81</v>
      </c>
      <c r="E88" s="291">
        <v>5.9</v>
      </c>
      <c r="F88" s="291">
        <v>7.1</v>
      </c>
      <c r="G88" s="291">
        <f>E88-F88</f>
        <v>-1.1999999999999993</v>
      </c>
      <c r="H88" s="343">
        <v>60</v>
      </c>
      <c r="I88" s="553"/>
      <c r="J88" s="8"/>
      <c r="K88" s="342"/>
    </row>
    <row r="89" spans="2:11">
      <c r="B89" s="7"/>
      <c r="C89" s="289" t="s">
        <v>346</v>
      </c>
      <c r="D89" s="343">
        <v>81</v>
      </c>
      <c r="E89" s="291">
        <v>5.9</v>
      </c>
      <c r="F89" s="291">
        <v>7.1</v>
      </c>
      <c r="G89" s="291">
        <f>E89-F89</f>
        <v>-1.1999999999999993</v>
      </c>
      <c r="H89" s="343">
        <v>60</v>
      </c>
      <c r="I89" s="553"/>
      <c r="J89" s="8"/>
      <c r="K89" s="342"/>
    </row>
    <row r="90" spans="2:11">
      <c r="B90" s="7"/>
      <c r="C90" s="256" t="s">
        <v>951</v>
      </c>
      <c r="D90" s="343">
        <v>81</v>
      </c>
      <c r="E90" s="291">
        <v>5.9</v>
      </c>
      <c r="F90" s="291">
        <v>5.7</v>
      </c>
      <c r="G90" s="291">
        <f>E90-F90</f>
        <v>0.20000000000000018</v>
      </c>
      <c r="H90" s="343">
        <v>126</v>
      </c>
      <c r="I90" s="553"/>
      <c r="J90" s="8"/>
      <c r="K90" s="342"/>
    </row>
    <row r="91" spans="2:11">
      <c r="B91" s="7"/>
      <c r="C91" s="256" t="s">
        <v>430</v>
      </c>
      <c r="D91" s="343">
        <v>85</v>
      </c>
      <c r="E91" s="291">
        <v>6</v>
      </c>
      <c r="F91" s="291">
        <v>7.7</v>
      </c>
      <c r="G91" s="291">
        <f>E91-F91</f>
        <v>-1.7000000000000002</v>
      </c>
      <c r="H91" s="343">
        <v>38</v>
      </c>
      <c r="I91" s="771"/>
      <c r="J91" s="8"/>
      <c r="K91" s="342"/>
    </row>
    <row r="92" spans="2:11">
      <c r="B92" s="7"/>
      <c r="C92" s="256" t="s">
        <v>348</v>
      </c>
      <c r="D92" s="343">
        <v>85</v>
      </c>
      <c r="E92" s="291">
        <v>6</v>
      </c>
      <c r="F92" s="291">
        <v>7.3</v>
      </c>
      <c r="G92" s="291">
        <f>E92-F92</f>
        <v>-1.2999999999999998</v>
      </c>
      <c r="H92" s="343">
        <v>54</v>
      </c>
      <c r="I92" s="553"/>
      <c r="J92" s="8"/>
      <c r="K92" s="342"/>
    </row>
    <row r="93" spans="2:11">
      <c r="B93" s="7"/>
      <c r="C93" s="256" t="s">
        <v>378</v>
      </c>
      <c r="D93" s="343">
        <v>87</v>
      </c>
      <c r="E93" s="291">
        <v>6.1</v>
      </c>
      <c r="F93" s="291">
        <v>6.8</v>
      </c>
      <c r="G93" s="291">
        <f>E93-F93</f>
        <v>-0.70000000000000018</v>
      </c>
      <c r="H93" s="343">
        <v>80</v>
      </c>
      <c r="I93" s="553"/>
      <c r="J93" s="8"/>
      <c r="K93" s="342"/>
    </row>
    <row r="94" spans="2:11">
      <c r="B94" s="7"/>
      <c r="C94" s="256" t="s">
        <v>428</v>
      </c>
      <c r="D94" s="343">
        <v>87</v>
      </c>
      <c r="E94" s="291">
        <v>6.1</v>
      </c>
      <c r="F94" s="291">
        <v>5.4</v>
      </c>
      <c r="G94" s="291">
        <f>E94-F94</f>
        <v>0.69999999999999929</v>
      </c>
      <c r="H94" s="343">
        <v>141</v>
      </c>
      <c r="I94" s="771"/>
      <c r="J94" s="8"/>
      <c r="K94" s="342"/>
    </row>
    <row r="95" spans="2:11">
      <c r="B95" s="7"/>
      <c r="C95" s="256" t="s">
        <v>1135</v>
      </c>
      <c r="D95" s="343">
        <v>89</v>
      </c>
      <c r="E95" s="291">
        <v>6.4</v>
      </c>
      <c r="F95" s="291">
        <v>7.9</v>
      </c>
      <c r="G95" s="291">
        <f>E95-F95</f>
        <v>-1.5</v>
      </c>
      <c r="H95" s="343">
        <v>45</v>
      </c>
      <c r="I95" s="553"/>
      <c r="J95" s="8"/>
      <c r="K95" s="342"/>
    </row>
    <row r="96" spans="2:11">
      <c r="B96" s="7"/>
      <c r="C96" s="256" t="s">
        <v>335</v>
      </c>
      <c r="D96" s="343">
        <v>90</v>
      </c>
      <c r="E96" s="291">
        <v>6.5</v>
      </c>
      <c r="F96" s="291">
        <v>7.4</v>
      </c>
      <c r="G96" s="291">
        <f>E96-F96</f>
        <v>-0.90000000000000036</v>
      </c>
      <c r="H96" s="343">
        <v>68</v>
      </c>
      <c r="I96" s="553"/>
      <c r="J96" s="8"/>
      <c r="K96" s="342"/>
    </row>
    <row r="97" spans="2:11">
      <c r="B97" s="7"/>
      <c r="C97" s="256" t="s">
        <v>325</v>
      </c>
      <c r="D97" s="343">
        <v>91</v>
      </c>
      <c r="E97" s="291">
        <v>6.6</v>
      </c>
      <c r="F97" s="291">
        <v>7.5</v>
      </c>
      <c r="G97" s="291">
        <f>E97-F97</f>
        <v>-0.90000000000000036</v>
      </c>
      <c r="H97" s="343">
        <v>68</v>
      </c>
      <c r="I97" s="553"/>
      <c r="J97" s="8"/>
      <c r="K97" s="342"/>
    </row>
    <row r="98" spans="2:11">
      <c r="B98" s="7"/>
      <c r="C98" s="256" t="s">
        <v>407</v>
      </c>
      <c r="D98" s="343">
        <v>91</v>
      </c>
      <c r="E98" s="291">
        <v>6.6</v>
      </c>
      <c r="F98" s="291">
        <v>7.1</v>
      </c>
      <c r="G98" s="291">
        <f>E98-F98</f>
        <v>-0.5</v>
      </c>
      <c r="H98" s="343">
        <v>93</v>
      </c>
      <c r="I98" s="553"/>
      <c r="J98" s="8"/>
      <c r="K98" s="342"/>
    </row>
    <row r="99" spans="2:11">
      <c r="B99" s="7"/>
      <c r="C99" s="130" t="s">
        <v>324</v>
      </c>
      <c r="D99" s="343">
        <v>91</v>
      </c>
      <c r="E99" s="341">
        <v>6.6</v>
      </c>
      <c r="F99" s="341">
        <v>7</v>
      </c>
      <c r="G99" s="291">
        <f>E99-F99</f>
        <v>-0.40000000000000036</v>
      </c>
      <c r="H99" s="343">
        <v>98</v>
      </c>
      <c r="I99" s="772"/>
      <c r="J99" s="8"/>
      <c r="K99" s="342"/>
    </row>
    <row r="100" spans="2:11">
      <c r="B100" s="7"/>
      <c r="C100" s="256" t="s">
        <v>1168</v>
      </c>
      <c r="D100" s="343">
        <v>94</v>
      </c>
      <c r="E100" s="291">
        <v>6.7</v>
      </c>
      <c r="F100" s="291">
        <v>10.7</v>
      </c>
      <c r="G100" s="291">
        <f>E100-F100</f>
        <v>-3.9999999999999991</v>
      </c>
      <c r="H100" s="343">
        <v>15</v>
      </c>
      <c r="I100" s="553"/>
      <c r="J100" s="8"/>
      <c r="K100" s="342"/>
    </row>
    <row r="101" spans="2:11">
      <c r="B101" s="7"/>
      <c r="C101" s="256" t="s">
        <v>386</v>
      </c>
      <c r="D101" s="343">
        <v>94</v>
      </c>
      <c r="E101" s="291">
        <v>6.7</v>
      </c>
      <c r="F101" s="291">
        <v>8.6</v>
      </c>
      <c r="G101" s="291">
        <f>E101-F101</f>
        <v>-1.8999999999999995</v>
      </c>
      <c r="H101" s="343">
        <v>34</v>
      </c>
      <c r="I101" s="553"/>
      <c r="J101" s="8"/>
      <c r="K101" s="342"/>
    </row>
    <row r="102" spans="2:11">
      <c r="B102" s="7"/>
      <c r="C102" s="256" t="s">
        <v>765</v>
      </c>
      <c r="D102" s="343">
        <v>94</v>
      </c>
      <c r="E102" s="291">
        <v>6.7</v>
      </c>
      <c r="F102" s="291">
        <v>7.9</v>
      </c>
      <c r="G102" s="291">
        <f>E102-F102</f>
        <v>-1.2000000000000002</v>
      </c>
      <c r="H102" s="343">
        <v>56</v>
      </c>
      <c r="I102" s="553"/>
      <c r="J102" s="8"/>
      <c r="K102" s="342"/>
    </row>
    <row r="103" spans="2:11">
      <c r="B103" s="7"/>
      <c r="C103" s="256" t="s">
        <v>374</v>
      </c>
      <c r="D103" s="343">
        <v>94</v>
      </c>
      <c r="E103" s="291">
        <v>6.7</v>
      </c>
      <c r="F103" s="291">
        <v>7.1</v>
      </c>
      <c r="G103" s="291">
        <f>E103-F103</f>
        <v>-0.39999999999999947</v>
      </c>
      <c r="H103" s="343">
        <v>101</v>
      </c>
      <c r="I103" s="553"/>
      <c r="J103" s="8"/>
      <c r="K103" s="342"/>
    </row>
    <row r="104" spans="2:11">
      <c r="B104" s="7"/>
      <c r="C104" s="256" t="s">
        <v>423</v>
      </c>
      <c r="D104" s="343">
        <v>94</v>
      </c>
      <c r="E104" s="291">
        <v>6.7</v>
      </c>
      <c r="F104" s="291">
        <v>6.9</v>
      </c>
      <c r="G104" s="291">
        <f>E104-F104</f>
        <v>-0.20000000000000018</v>
      </c>
      <c r="H104" s="343">
        <v>108</v>
      </c>
      <c r="I104" s="553"/>
      <c r="J104" s="8"/>
      <c r="K104" s="342"/>
    </row>
    <row r="105" spans="2:11">
      <c r="B105" s="7"/>
      <c r="C105" s="256" t="s">
        <v>330</v>
      </c>
      <c r="D105" s="343">
        <v>99</v>
      </c>
      <c r="E105" s="291">
        <v>6.8</v>
      </c>
      <c r="F105" s="291">
        <v>7.1</v>
      </c>
      <c r="G105" s="291">
        <f>E105-F105</f>
        <v>-0.29999999999999982</v>
      </c>
      <c r="H105" s="343">
        <v>106</v>
      </c>
      <c r="I105" s="553"/>
      <c r="J105" s="8"/>
      <c r="K105" s="342"/>
    </row>
    <row r="106" spans="2:11">
      <c r="B106" s="7"/>
      <c r="C106" s="256" t="s">
        <v>396</v>
      </c>
      <c r="D106" s="343">
        <v>100</v>
      </c>
      <c r="E106" s="291">
        <v>6.9</v>
      </c>
      <c r="F106" s="291">
        <v>7.6</v>
      </c>
      <c r="G106" s="291">
        <f>E106-F106</f>
        <v>-0.69999999999999929</v>
      </c>
      <c r="H106" s="343">
        <v>83</v>
      </c>
      <c r="I106" s="553"/>
      <c r="J106" s="8"/>
      <c r="K106" s="342"/>
    </row>
    <row r="107" spans="2:11">
      <c r="B107" s="7"/>
      <c r="C107" s="256" t="s">
        <v>996</v>
      </c>
      <c r="D107" s="343">
        <v>100</v>
      </c>
      <c r="E107" s="291">
        <v>6.9</v>
      </c>
      <c r="F107" s="291">
        <v>7.5</v>
      </c>
      <c r="G107" s="291">
        <f>E107-F107</f>
        <v>-0.59999999999999964</v>
      </c>
      <c r="H107" s="343">
        <v>89</v>
      </c>
      <c r="I107" s="553"/>
      <c r="J107" s="8"/>
      <c r="K107" s="342"/>
    </row>
    <row r="108" spans="2:11">
      <c r="B108" s="7"/>
      <c r="C108" s="256" t="s">
        <v>382</v>
      </c>
      <c r="D108" s="343">
        <v>100</v>
      </c>
      <c r="E108" s="291">
        <v>6.9</v>
      </c>
      <c r="F108" s="291">
        <v>7.2</v>
      </c>
      <c r="G108" s="291">
        <f>E108-F108</f>
        <v>-0.29999999999999982</v>
      </c>
      <c r="H108" s="343">
        <v>106</v>
      </c>
      <c r="I108" s="769"/>
      <c r="J108" s="8"/>
      <c r="K108" s="342"/>
    </row>
    <row r="109" spans="2:11">
      <c r="B109" s="7"/>
      <c r="C109" s="256" t="s">
        <v>358</v>
      </c>
      <c r="D109" s="343">
        <v>100</v>
      </c>
      <c r="E109" s="291">
        <v>6.9</v>
      </c>
      <c r="F109" s="291">
        <v>6.9</v>
      </c>
      <c r="G109" s="291">
        <f>E109-F109</f>
        <v>0</v>
      </c>
      <c r="H109" s="343">
        <v>117</v>
      </c>
      <c r="I109" s="771"/>
      <c r="J109" s="8"/>
      <c r="K109" s="342"/>
    </row>
    <row r="110" spans="2:11">
      <c r="B110" s="7"/>
      <c r="C110" s="256" t="s">
        <v>362</v>
      </c>
      <c r="D110" s="343">
        <v>100</v>
      </c>
      <c r="E110" s="291">
        <v>6.9</v>
      </c>
      <c r="F110" s="291">
        <v>6.2</v>
      </c>
      <c r="G110" s="291">
        <f>E110-F110</f>
        <v>0.70000000000000018</v>
      </c>
      <c r="H110" s="343">
        <v>143</v>
      </c>
      <c r="I110" s="553"/>
      <c r="J110" s="8"/>
      <c r="K110" s="342"/>
    </row>
    <row r="111" spans="2:11">
      <c r="B111" s="7"/>
      <c r="C111" s="256" t="s">
        <v>601</v>
      </c>
      <c r="D111" s="343">
        <v>105</v>
      </c>
      <c r="E111" s="291">
        <v>7</v>
      </c>
      <c r="F111" s="291">
        <v>7.9</v>
      </c>
      <c r="G111" s="291">
        <f>E111-F111</f>
        <v>-0.90000000000000036</v>
      </c>
      <c r="H111" s="343">
        <v>68</v>
      </c>
      <c r="I111" s="553"/>
      <c r="J111" s="8"/>
      <c r="K111" s="342"/>
    </row>
    <row r="112" spans="2:11">
      <c r="B112" s="7"/>
      <c r="C112" s="256" t="s">
        <v>414</v>
      </c>
      <c r="D112" s="343">
        <v>105</v>
      </c>
      <c r="E112" s="291">
        <v>7</v>
      </c>
      <c r="F112" s="291">
        <v>6.8</v>
      </c>
      <c r="G112" s="291">
        <f>E112-F112</f>
        <v>0.20000000000000018</v>
      </c>
      <c r="H112" s="343">
        <v>126</v>
      </c>
      <c r="I112" s="553"/>
      <c r="J112" s="8"/>
      <c r="K112" s="342"/>
    </row>
    <row r="113" spans="2:11">
      <c r="B113" s="7"/>
      <c r="C113" s="256" t="s">
        <v>596</v>
      </c>
      <c r="D113" s="343">
        <v>107</v>
      </c>
      <c r="E113" s="291">
        <v>7.1</v>
      </c>
      <c r="F113" s="291">
        <v>5.9</v>
      </c>
      <c r="G113" s="291">
        <f>E113-F113</f>
        <v>1.1999999999999993</v>
      </c>
      <c r="H113" s="343">
        <v>150</v>
      </c>
      <c r="I113" s="553"/>
      <c r="J113" s="8"/>
      <c r="K113" s="342"/>
    </row>
    <row r="114" spans="2:11">
      <c r="B114" s="7"/>
      <c r="C114" s="256" t="s">
        <v>654</v>
      </c>
      <c r="D114" s="343">
        <v>108</v>
      </c>
      <c r="E114" s="291">
        <v>7.2</v>
      </c>
      <c r="F114" s="291">
        <v>7.1</v>
      </c>
      <c r="G114" s="291">
        <f>E114-F114</f>
        <v>0.10000000000000053</v>
      </c>
      <c r="H114" s="343">
        <v>124</v>
      </c>
      <c r="I114" s="553"/>
      <c r="J114" s="8"/>
      <c r="K114" s="342"/>
    </row>
    <row r="115" spans="2:11">
      <c r="B115" s="7"/>
      <c r="C115" s="256" t="s">
        <v>323</v>
      </c>
      <c r="D115" s="343">
        <v>109</v>
      </c>
      <c r="E115" s="291">
        <v>7.3</v>
      </c>
      <c r="F115" s="291">
        <v>7.7</v>
      </c>
      <c r="G115" s="291">
        <f>E115-F115</f>
        <v>-0.40000000000000036</v>
      </c>
      <c r="H115" s="343">
        <v>98</v>
      </c>
      <c r="I115" s="553"/>
      <c r="J115" s="8"/>
      <c r="K115" s="342"/>
    </row>
    <row r="116" spans="2:11">
      <c r="B116" s="7"/>
      <c r="C116" s="289" t="s">
        <v>486</v>
      </c>
      <c r="D116" s="343">
        <v>109</v>
      </c>
      <c r="E116" s="291">
        <v>7.3</v>
      </c>
      <c r="F116" s="291">
        <v>6.9</v>
      </c>
      <c r="G116" s="291">
        <f>E116-F116</f>
        <v>0.39999999999999947</v>
      </c>
      <c r="H116" s="343">
        <v>135</v>
      </c>
      <c r="I116" s="553"/>
      <c r="J116" s="8"/>
      <c r="K116" s="342"/>
    </row>
    <row r="117" spans="2:11">
      <c r="B117" s="7"/>
      <c r="C117" s="256" t="s">
        <v>353</v>
      </c>
      <c r="D117" s="343">
        <v>111</v>
      </c>
      <c r="E117" s="291">
        <v>7.4</v>
      </c>
      <c r="F117" s="291">
        <v>7.9</v>
      </c>
      <c r="G117" s="291">
        <f>E117-F117</f>
        <v>-0.5</v>
      </c>
      <c r="H117" s="343">
        <v>93</v>
      </c>
      <c r="I117" s="553"/>
      <c r="J117" s="8"/>
      <c r="K117" s="342"/>
    </row>
    <row r="118" spans="2:11">
      <c r="B118" s="7"/>
      <c r="C118" s="256" t="s">
        <v>367</v>
      </c>
      <c r="D118" s="343">
        <v>111</v>
      </c>
      <c r="E118" s="291">
        <v>7.4</v>
      </c>
      <c r="F118" s="291">
        <v>7.3</v>
      </c>
      <c r="G118" s="291">
        <f>E118-F118</f>
        <v>0.10000000000000053</v>
      </c>
      <c r="H118" s="343">
        <v>124</v>
      </c>
      <c r="I118" s="553"/>
      <c r="J118" s="8"/>
      <c r="K118" s="342"/>
    </row>
    <row r="119" spans="2:11">
      <c r="B119" s="7"/>
      <c r="C119" s="256" t="s">
        <v>349</v>
      </c>
      <c r="D119" s="343">
        <v>111</v>
      </c>
      <c r="E119" s="291">
        <v>7.4</v>
      </c>
      <c r="F119" s="291">
        <v>7.1</v>
      </c>
      <c r="G119" s="291">
        <f>E119-F119</f>
        <v>0.30000000000000071</v>
      </c>
      <c r="H119" s="343">
        <v>130</v>
      </c>
      <c r="I119" s="553"/>
      <c r="J119" s="8"/>
      <c r="K119" s="342"/>
    </row>
    <row r="120" spans="2:11">
      <c r="B120" s="7"/>
      <c r="C120" s="256" t="s">
        <v>658</v>
      </c>
      <c r="D120" s="343">
        <v>114</v>
      </c>
      <c r="E120" s="291">
        <v>7.6</v>
      </c>
      <c r="F120" s="291">
        <v>7.7</v>
      </c>
      <c r="G120" s="291">
        <f>E120-F120</f>
        <v>-0.10000000000000053</v>
      </c>
      <c r="H120" s="343">
        <v>112</v>
      </c>
      <c r="I120" s="771"/>
      <c r="J120" s="8"/>
      <c r="K120" s="342"/>
    </row>
    <row r="121" spans="2:11">
      <c r="B121" s="7"/>
      <c r="C121" s="289" t="s">
        <v>1079</v>
      </c>
      <c r="D121" s="343">
        <v>115</v>
      </c>
      <c r="E121" s="291">
        <v>7.7</v>
      </c>
      <c r="F121" s="291">
        <v>9.5</v>
      </c>
      <c r="G121" s="291">
        <f>E121-F121</f>
        <v>-1.7999999999999998</v>
      </c>
      <c r="H121" s="343">
        <v>37</v>
      </c>
      <c r="I121" s="343"/>
      <c r="J121" s="8"/>
      <c r="K121" s="342"/>
    </row>
    <row r="122" spans="2:11">
      <c r="B122" s="7"/>
      <c r="C122" s="256" t="s">
        <v>376</v>
      </c>
      <c r="D122" s="343">
        <v>115</v>
      </c>
      <c r="E122" s="291">
        <v>7.7</v>
      </c>
      <c r="F122" s="291">
        <v>8.9</v>
      </c>
      <c r="G122" s="291">
        <f>E122-F122</f>
        <v>-1.2000000000000002</v>
      </c>
      <c r="H122" s="343">
        <v>56</v>
      </c>
      <c r="I122" s="553"/>
      <c r="J122" s="8"/>
      <c r="K122" s="342"/>
    </row>
    <row r="123" spans="2:11">
      <c r="B123" s="7"/>
      <c r="C123" s="256" t="s">
        <v>1165</v>
      </c>
      <c r="D123" s="343">
        <v>117</v>
      </c>
      <c r="E123" s="291">
        <v>7.8</v>
      </c>
      <c r="F123" s="291">
        <v>9.3</v>
      </c>
      <c r="G123" s="291">
        <f>E123-F123</f>
        <v>-1.5000000000000009</v>
      </c>
      <c r="H123" s="343">
        <v>44</v>
      </c>
      <c r="I123" s="769"/>
      <c r="J123" s="8"/>
      <c r="K123" s="342"/>
    </row>
    <row r="124" spans="2:11">
      <c r="B124" s="7"/>
      <c r="C124" s="256" t="s">
        <v>334</v>
      </c>
      <c r="D124" s="343">
        <v>117</v>
      </c>
      <c r="E124" s="291">
        <v>7.8</v>
      </c>
      <c r="F124" s="291">
        <v>8.4</v>
      </c>
      <c r="G124" s="291">
        <f>E124-F124</f>
        <v>-0.60000000000000053</v>
      </c>
      <c r="H124" s="343">
        <v>85</v>
      </c>
      <c r="I124" s="553"/>
      <c r="J124" s="8"/>
      <c r="K124" s="342"/>
    </row>
    <row r="125" spans="2:11">
      <c r="B125" s="7"/>
      <c r="C125" s="256" t="s">
        <v>1149</v>
      </c>
      <c r="D125" s="343">
        <v>117</v>
      </c>
      <c r="E125" s="291">
        <v>7.8</v>
      </c>
      <c r="F125" s="291">
        <v>7.5</v>
      </c>
      <c r="G125" s="291">
        <f>E125-F125</f>
        <v>0.29999999999999982</v>
      </c>
      <c r="H125" s="343">
        <v>128</v>
      </c>
      <c r="I125" s="553"/>
      <c r="J125" s="8"/>
      <c r="K125" s="342"/>
    </row>
    <row r="126" spans="2:11">
      <c r="B126" s="7"/>
      <c r="C126" s="256" t="s">
        <v>404</v>
      </c>
      <c r="D126" s="343">
        <v>120</v>
      </c>
      <c r="E126" s="291">
        <v>7.9</v>
      </c>
      <c r="F126" s="291">
        <v>7.6</v>
      </c>
      <c r="G126" s="291">
        <f>E126-F126</f>
        <v>0.30000000000000071</v>
      </c>
      <c r="H126" s="343">
        <v>130</v>
      </c>
      <c r="I126" s="553"/>
      <c r="J126" s="8"/>
      <c r="K126" s="342"/>
    </row>
    <row r="127" spans="2:11">
      <c r="B127" s="7"/>
      <c r="C127" s="256" t="s">
        <v>351</v>
      </c>
      <c r="D127" s="343">
        <v>120</v>
      </c>
      <c r="E127" s="291">
        <v>7.9</v>
      </c>
      <c r="F127" s="291">
        <v>7.2</v>
      </c>
      <c r="G127" s="291">
        <f>E127-F127</f>
        <v>0.70000000000000018</v>
      </c>
      <c r="H127" s="343">
        <v>143</v>
      </c>
      <c r="I127" s="553"/>
      <c r="J127" s="8"/>
      <c r="K127" s="342"/>
    </row>
    <row r="128" spans="2:11">
      <c r="B128" s="7"/>
      <c r="C128" s="256" t="s">
        <v>411</v>
      </c>
      <c r="D128" s="343">
        <v>122</v>
      </c>
      <c r="E128" s="291">
        <v>8</v>
      </c>
      <c r="F128" s="291">
        <v>8.3</v>
      </c>
      <c r="G128" s="291">
        <f>E128-F128</f>
        <v>-0.30000000000000071</v>
      </c>
      <c r="H128" s="343">
        <v>102</v>
      </c>
      <c r="I128" s="553"/>
      <c r="J128" s="8"/>
      <c r="K128" s="342"/>
    </row>
    <row r="129" spans="2:11">
      <c r="B129" s="7"/>
      <c r="C129" s="256" t="s">
        <v>342</v>
      </c>
      <c r="D129" s="343">
        <v>122</v>
      </c>
      <c r="E129" s="291">
        <v>8</v>
      </c>
      <c r="F129" s="291">
        <v>8.2</v>
      </c>
      <c r="G129" s="291">
        <f>E129-F129</f>
        <v>-0.19999999999999929</v>
      </c>
      <c r="H129" s="343">
        <v>110</v>
      </c>
      <c r="I129" s="553"/>
      <c r="J129" s="8"/>
      <c r="K129" s="342"/>
    </row>
    <row r="130" spans="2:11">
      <c r="B130" s="7"/>
      <c r="C130" s="256" t="s">
        <v>602</v>
      </c>
      <c r="D130" s="343">
        <v>122</v>
      </c>
      <c r="E130" s="291">
        <v>8</v>
      </c>
      <c r="F130" s="291">
        <v>7.9</v>
      </c>
      <c r="G130" s="291">
        <f>E130-F130</f>
        <v>0.099999999999999645</v>
      </c>
      <c r="H130" s="343">
        <v>122</v>
      </c>
      <c r="I130" s="553"/>
      <c r="J130" s="8"/>
      <c r="K130" s="342"/>
    </row>
    <row r="131" spans="2:11">
      <c r="B131" s="7"/>
      <c r="C131" s="256" t="s">
        <v>359</v>
      </c>
      <c r="D131" s="343">
        <v>122</v>
      </c>
      <c r="E131" s="291">
        <v>8</v>
      </c>
      <c r="F131" s="291">
        <v>7.7</v>
      </c>
      <c r="G131" s="291">
        <f>E131-F131</f>
        <v>0.29999999999999982</v>
      </c>
      <c r="H131" s="343">
        <v>128</v>
      </c>
      <c r="I131" s="553"/>
      <c r="J131" s="8"/>
      <c r="K131" s="342"/>
    </row>
    <row r="132" spans="2:11">
      <c r="B132" s="7"/>
      <c r="C132" s="256" t="s">
        <v>655</v>
      </c>
      <c r="D132" s="343">
        <v>122</v>
      </c>
      <c r="E132" s="291">
        <v>8</v>
      </c>
      <c r="F132" s="291">
        <v>7</v>
      </c>
      <c r="G132" s="291">
        <f>E132-F132</f>
        <v>1</v>
      </c>
      <c r="H132" s="343">
        <v>147</v>
      </c>
      <c r="I132" s="553"/>
      <c r="J132" s="8"/>
      <c r="K132" s="342"/>
    </row>
    <row r="133" spans="2:11">
      <c r="B133" s="7"/>
      <c r="C133" s="256" t="s">
        <v>773</v>
      </c>
      <c r="D133" s="343">
        <v>122</v>
      </c>
      <c r="E133" s="291">
        <v>8</v>
      </c>
      <c r="F133" s="291">
        <v>5.7</v>
      </c>
      <c r="G133" s="291">
        <f>E133-F133</f>
        <v>2.3</v>
      </c>
      <c r="H133" s="343">
        <v>168</v>
      </c>
      <c r="I133" s="553"/>
      <c r="J133" s="8"/>
      <c r="K133" s="342"/>
    </row>
    <row r="134" spans="2:11">
      <c r="B134" s="7"/>
      <c r="C134" s="256" t="s">
        <v>1147</v>
      </c>
      <c r="D134" s="343">
        <v>128</v>
      </c>
      <c r="E134" s="291">
        <v>8.1</v>
      </c>
      <c r="F134" s="291">
        <v>8.5</v>
      </c>
      <c r="G134" s="291">
        <f>E134-F134</f>
        <v>-0.40000000000000036</v>
      </c>
      <c r="H134" s="343">
        <v>98</v>
      </c>
      <c r="I134" s="773"/>
      <c r="J134" s="8"/>
      <c r="K134" s="342"/>
    </row>
    <row r="135" spans="2:11">
      <c r="B135" s="7"/>
      <c r="C135" s="256" t="s">
        <v>369</v>
      </c>
      <c r="D135" s="343">
        <v>128</v>
      </c>
      <c r="E135" s="291">
        <v>8.1</v>
      </c>
      <c r="F135" s="291">
        <v>7</v>
      </c>
      <c r="G135" s="291">
        <f>E135-F135</f>
        <v>1.0999999999999996</v>
      </c>
      <c r="H135" s="343">
        <v>148</v>
      </c>
      <c r="I135" s="553"/>
      <c r="J135" s="8"/>
      <c r="K135" s="342"/>
    </row>
    <row r="136" spans="2:11">
      <c r="B136" s="7"/>
      <c r="C136" s="256" t="s">
        <v>427</v>
      </c>
      <c r="D136" s="343">
        <v>128</v>
      </c>
      <c r="E136" s="291">
        <v>8.1</v>
      </c>
      <c r="F136" s="291">
        <v>2.9</v>
      </c>
      <c r="G136" s="291">
        <f>E136-F136</f>
        <v>5.1999999999999993</v>
      </c>
      <c r="H136" s="343">
        <v>187</v>
      </c>
      <c r="I136" s="553"/>
      <c r="J136" s="8"/>
      <c r="K136" s="342"/>
    </row>
    <row r="137" spans="2:11">
      <c r="B137" s="7"/>
      <c r="C137" s="256" t="s">
        <v>1164</v>
      </c>
      <c r="D137" s="343">
        <v>131</v>
      </c>
      <c r="E137" s="291">
        <v>8.3</v>
      </c>
      <c r="F137" s="291">
        <v>7.5</v>
      </c>
      <c r="G137" s="291">
        <f>E137-F137</f>
        <v>0.80000000000000071</v>
      </c>
      <c r="H137" s="343">
        <v>145</v>
      </c>
      <c r="I137" s="211"/>
      <c r="J137" s="8"/>
      <c r="K137" s="342"/>
    </row>
    <row r="138" spans="2:11">
      <c r="B138" s="7"/>
      <c r="C138" s="256" t="s">
        <v>339</v>
      </c>
      <c r="D138" s="343">
        <v>132</v>
      </c>
      <c r="E138" s="291">
        <v>8.4</v>
      </c>
      <c r="F138" s="291">
        <v>8.3</v>
      </c>
      <c r="G138" s="291">
        <f>E138-F138</f>
        <v>0.099999999999999645</v>
      </c>
      <c r="H138" s="343">
        <v>122</v>
      </c>
      <c r="I138" s="553"/>
      <c r="J138" s="8"/>
      <c r="K138" s="342"/>
    </row>
    <row r="139" spans="2:11">
      <c r="B139" s="7"/>
      <c r="C139" s="256" t="s">
        <v>366</v>
      </c>
      <c r="D139" s="343">
        <v>133</v>
      </c>
      <c r="E139" s="291">
        <v>8.6</v>
      </c>
      <c r="F139" s="291">
        <v>9.2</v>
      </c>
      <c r="G139" s="291">
        <f>E139-F139</f>
        <v>-0.59999999999999964</v>
      </c>
      <c r="H139" s="343">
        <v>89</v>
      </c>
      <c r="I139" s="553"/>
      <c r="J139" s="8"/>
      <c r="K139" s="342"/>
    </row>
    <row r="140" spans="2:11">
      <c r="B140" s="7"/>
      <c r="C140" s="256" t="s">
        <v>381</v>
      </c>
      <c r="D140" s="343">
        <v>133</v>
      </c>
      <c r="E140" s="291">
        <v>8.6</v>
      </c>
      <c r="F140" s="291">
        <v>7.3</v>
      </c>
      <c r="G140" s="291">
        <f>E140-F140</f>
        <v>1.2999999999999998</v>
      </c>
      <c r="H140" s="343">
        <v>151</v>
      </c>
      <c r="I140" s="553"/>
      <c r="J140" s="8"/>
      <c r="K140" s="342"/>
    </row>
    <row r="141" spans="2:11">
      <c r="B141" s="7"/>
      <c r="C141" s="256" t="s">
        <v>511</v>
      </c>
      <c r="D141" s="343">
        <v>135</v>
      </c>
      <c r="E141" s="291">
        <v>8.8</v>
      </c>
      <c r="F141" s="291">
        <v>7.5</v>
      </c>
      <c r="G141" s="291">
        <f>E141-F141</f>
        <v>1.3000000000000007</v>
      </c>
      <c r="H141" s="343">
        <v>152</v>
      </c>
      <c r="I141" s="553"/>
      <c r="J141" s="8"/>
      <c r="K141" s="342"/>
    </row>
    <row r="142" spans="2:11">
      <c r="B142" s="7"/>
      <c r="C142" s="289" t="s">
        <v>1174</v>
      </c>
      <c r="D142" s="343">
        <v>136</v>
      </c>
      <c r="E142" s="291">
        <v>8.9</v>
      </c>
      <c r="F142" s="291">
        <v>10.8</v>
      </c>
      <c r="G142" s="291">
        <f>E142-F142</f>
        <v>-1.9000000000000004</v>
      </c>
      <c r="H142" s="343">
        <v>33</v>
      </c>
      <c r="I142" s="774"/>
      <c r="J142" s="8"/>
      <c r="K142" s="342"/>
    </row>
    <row r="143" spans="2:11">
      <c r="B143" s="7"/>
      <c r="C143" s="256" t="s">
        <v>398</v>
      </c>
      <c r="D143" s="343">
        <v>136</v>
      </c>
      <c r="E143" s="291">
        <v>8.9</v>
      </c>
      <c r="F143" s="291">
        <v>8.3</v>
      </c>
      <c r="G143" s="291">
        <f>E143-F143</f>
        <v>0.59999999999999964</v>
      </c>
      <c r="H143" s="343">
        <v>138</v>
      </c>
      <c r="I143" s="553"/>
      <c r="J143" s="8"/>
      <c r="K143" s="342"/>
    </row>
    <row r="144" spans="2:11">
      <c r="B144" s="7"/>
      <c r="C144" s="256" t="s">
        <v>375</v>
      </c>
      <c r="D144" s="343">
        <v>138</v>
      </c>
      <c r="E144" s="291">
        <v>9</v>
      </c>
      <c r="F144" s="291">
        <v>9.5</v>
      </c>
      <c r="G144" s="291">
        <f>E144-F144</f>
        <v>-0.5</v>
      </c>
      <c r="H144" s="343">
        <v>93</v>
      </c>
      <c r="I144" s="553"/>
      <c r="J144" s="8"/>
      <c r="K144" s="342"/>
    </row>
    <row r="145" spans="2:11">
      <c r="B145" s="7"/>
      <c r="C145" s="256" t="s">
        <v>405</v>
      </c>
      <c r="D145" s="343">
        <v>138</v>
      </c>
      <c r="E145" s="291">
        <v>9</v>
      </c>
      <c r="F145" s="291">
        <v>8.7</v>
      </c>
      <c r="G145" s="291">
        <f>E145-F145</f>
        <v>0.30000000000000071</v>
      </c>
      <c r="H145" s="343">
        <v>130</v>
      </c>
      <c r="I145" s="553"/>
      <c r="J145" s="8"/>
      <c r="K145" s="342"/>
    </row>
    <row r="146" spans="2:11">
      <c r="B146" s="7"/>
      <c r="C146" s="289" t="s">
        <v>410</v>
      </c>
      <c r="D146" s="343">
        <v>138</v>
      </c>
      <c r="E146" s="291">
        <v>9</v>
      </c>
      <c r="F146" s="291">
        <v>7.9</v>
      </c>
      <c r="G146" s="291">
        <f>E146-F146</f>
        <v>1.0999999999999996</v>
      </c>
      <c r="H146" s="343">
        <v>148</v>
      </c>
      <c r="I146" s="553"/>
      <c r="J146" s="8"/>
      <c r="K146" s="342"/>
    </row>
    <row r="147" spans="2:11">
      <c r="B147" s="7"/>
      <c r="C147" s="256" t="s">
        <v>355</v>
      </c>
      <c r="D147" s="343">
        <v>141</v>
      </c>
      <c r="E147" s="291">
        <v>9.3</v>
      </c>
      <c r="F147" s="291">
        <v>10.3</v>
      </c>
      <c r="G147" s="291">
        <f>E147-F147</f>
        <v>-1</v>
      </c>
      <c r="H147" s="343">
        <v>64</v>
      </c>
      <c r="I147" s="553"/>
      <c r="J147" s="8"/>
      <c r="K147" s="342"/>
    </row>
    <row r="148" spans="2:11">
      <c r="B148" s="7"/>
      <c r="C148" s="256" t="s">
        <v>629</v>
      </c>
      <c r="D148" s="343">
        <v>141</v>
      </c>
      <c r="E148" s="291">
        <v>9.3</v>
      </c>
      <c r="F148" s="291">
        <v>9</v>
      </c>
      <c r="G148" s="291">
        <f>E148-F148</f>
        <v>0.30000000000000071</v>
      </c>
      <c r="H148" s="343">
        <v>130</v>
      </c>
      <c r="I148" s="553"/>
      <c r="J148" s="8"/>
      <c r="K148" s="342"/>
    </row>
    <row r="149" spans="2:11">
      <c r="B149" s="7"/>
      <c r="C149" s="256" t="s">
        <v>403</v>
      </c>
      <c r="D149" s="343">
        <v>141</v>
      </c>
      <c r="E149" s="291">
        <v>9.3</v>
      </c>
      <c r="F149" s="291">
        <v>7.9</v>
      </c>
      <c r="G149" s="291">
        <f>E149-F149</f>
        <v>1.4000000000000004</v>
      </c>
      <c r="H149" s="343">
        <v>155</v>
      </c>
      <c r="I149" s="553"/>
      <c r="J149" s="8"/>
      <c r="K149" s="342"/>
    </row>
    <row r="150" spans="2:11">
      <c r="B150" s="7"/>
      <c r="C150" s="256" t="s">
        <v>397</v>
      </c>
      <c r="D150" s="343">
        <v>144</v>
      </c>
      <c r="E150" s="291">
        <v>9.4</v>
      </c>
      <c r="F150" s="291">
        <v>10</v>
      </c>
      <c r="G150" s="291">
        <f>E150-F150</f>
        <v>-0.59999999999999964</v>
      </c>
      <c r="H150" s="343">
        <v>89</v>
      </c>
      <c r="I150" s="553"/>
      <c r="J150" s="8"/>
      <c r="K150" s="342"/>
    </row>
    <row r="151" spans="2:11">
      <c r="B151" s="7"/>
      <c r="C151" s="256" t="s">
        <v>971</v>
      </c>
      <c r="D151" s="343">
        <v>144</v>
      </c>
      <c r="E151" s="291">
        <v>9.4</v>
      </c>
      <c r="F151" s="291">
        <v>9.5</v>
      </c>
      <c r="G151" s="291">
        <f>E151-F151</f>
        <v>-0.099999999999999645</v>
      </c>
      <c r="H151" s="343">
        <v>116</v>
      </c>
      <c r="I151" s="553"/>
      <c r="J151" s="8"/>
      <c r="K151" s="342"/>
    </row>
    <row r="152" spans="2:11">
      <c r="B152" s="7"/>
      <c r="C152" s="256" t="s">
        <v>1152</v>
      </c>
      <c r="D152" s="343">
        <v>146</v>
      </c>
      <c r="E152" s="291">
        <v>9.6</v>
      </c>
      <c r="F152" s="291">
        <v>7.8</v>
      </c>
      <c r="G152" s="291">
        <f>E152-F152</f>
        <v>1.7999999999999998</v>
      </c>
      <c r="H152" s="343">
        <v>164</v>
      </c>
      <c r="I152" s="553"/>
      <c r="J152" s="8"/>
      <c r="K152" s="342"/>
    </row>
    <row r="153" spans="2:11">
      <c r="B153" s="7"/>
      <c r="C153" s="256" t="s">
        <v>950</v>
      </c>
      <c r="D153" s="343">
        <v>147</v>
      </c>
      <c r="E153" s="291">
        <v>9.9</v>
      </c>
      <c r="F153" s="291">
        <v>10.1</v>
      </c>
      <c r="G153" s="291">
        <f>E153-F153</f>
        <v>-0.19999999999999929</v>
      </c>
      <c r="H153" s="343">
        <v>110</v>
      </c>
      <c r="I153" s="553"/>
      <c r="J153" s="8"/>
      <c r="K153" s="342"/>
    </row>
    <row r="154" spans="2:11">
      <c r="B154" s="7"/>
      <c r="C154" s="256" t="s">
        <v>364</v>
      </c>
      <c r="D154" s="343">
        <v>147</v>
      </c>
      <c r="E154" s="291">
        <v>9.9</v>
      </c>
      <c r="F154" s="291">
        <v>8.3</v>
      </c>
      <c r="G154" s="291">
        <f>E154-F154</f>
        <v>1.5999999999999996</v>
      </c>
      <c r="H154" s="343">
        <v>159</v>
      </c>
      <c r="I154" s="553"/>
      <c r="J154" s="8"/>
      <c r="K154" s="342"/>
    </row>
    <row r="155" spans="2:11">
      <c r="B155" s="7"/>
      <c r="C155" s="256" t="s">
        <v>373</v>
      </c>
      <c r="D155" s="343">
        <v>149</v>
      </c>
      <c r="E155" s="291">
        <v>10.1</v>
      </c>
      <c r="F155" s="291">
        <v>9.4</v>
      </c>
      <c r="G155" s="291">
        <f>E155-F155</f>
        <v>0.69999999999999929</v>
      </c>
      <c r="H155" s="343">
        <v>141</v>
      </c>
      <c r="I155" s="553"/>
      <c r="J155" s="8"/>
      <c r="K155" s="342"/>
    </row>
    <row r="156" spans="2:11">
      <c r="B156" s="7"/>
      <c r="C156" s="256" t="s">
        <v>670</v>
      </c>
      <c r="D156" s="343">
        <v>149</v>
      </c>
      <c r="E156" s="291">
        <v>10.1</v>
      </c>
      <c r="F156" s="291">
        <v>7.8</v>
      </c>
      <c r="G156" s="291">
        <f>E156-F156</f>
        <v>2.3</v>
      </c>
      <c r="H156" s="343">
        <v>168</v>
      </c>
      <c r="I156" s="774"/>
      <c r="J156" s="8"/>
      <c r="K156" s="342"/>
    </row>
    <row r="157" spans="2:11">
      <c r="B157" s="7"/>
      <c r="C157" s="256" t="s">
        <v>1076</v>
      </c>
      <c r="D157" s="343">
        <v>151</v>
      </c>
      <c r="E157" s="291">
        <v>10.2</v>
      </c>
      <c r="F157" s="291">
        <v>14.6</v>
      </c>
      <c r="G157" s="291">
        <f>E157-F157</f>
        <v>-4.4</v>
      </c>
      <c r="H157" s="343">
        <v>11</v>
      </c>
      <c r="I157" s="769"/>
      <c r="J157" s="8"/>
      <c r="K157" s="342"/>
    </row>
    <row r="158" spans="2:11">
      <c r="B158" s="7"/>
      <c r="C158" s="256" t="s">
        <v>597</v>
      </c>
      <c r="D158" s="343">
        <v>151</v>
      </c>
      <c r="E158" s="291">
        <v>10.2</v>
      </c>
      <c r="F158" s="291">
        <v>8.3</v>
      </c>
      <c r="G158" s="291">
        <f>E158-F158</f>
        <v>1.8999999999999986</v>
      </c>
      <c r="H158" s="343">
        <v>165</v>
      </c>
      <c r="I158" s="553"/>
      <c r="J158" s="8"/>
      <c r="K158" s="342"/>
    </row>
    <row r="159" spans="2:12" s="141" customFormat="1">
      <c r="B159" s="216"/>
      <c r="C159" s="256" t="s">
        <v>391</v>
      </c>
      <c r="D159" s="343">
        <v>153</v>
      </c>
      <c r="E159" s="291">
        <v>10.4</v>
      </c>
      <c r="F159" s="291">
        <v>9.1</v>
      </c>
      <c r="G159" s="291">
        <f>E159-F159</f>
        <v>1.3000000000000007</v>
      </c>
      <c r="H159" s="343">
        <v>152</v>
      </c>
      <c r="I159" s="553"/>
      <c r="J159" s="214"/>
      <c r="K159" s="342"/>
      <c r="L159" s="1"/>
    </row>
    <row r="160" spans="2:12" s="141" customFormat="1">
      <c r="B160" s="216"/>
      <c r="C160" s="256" t="s">
        <v>393</v>
      </c>
      <c r="D160" s="343">
        <v>153</v>
      </c>
      <c r="E160" s="291">
        <v>10.4</v>
      </c>
      <c r="F160" s="291">
        <v>8.8</v>
      </c>
      <c r="G160" s="291">
        <f>E160-F160</f>
        <v>1.5999999999999996</v>
      </c>
      <c r="H160" s="343">
        <v>159</v>
      </c>
      <c r="I160" s="553"/>
      <c r="J160" s="214"/>
      <c r="K160" s="342"/>
      <c r="L160" s="1"/>
    </row>
    <row r="161" spans="2:12" s="141" customFormat="1">
      <c r="B161" s="216"/>
      <c r="C161" s="256" t="s">
        <v>363</v>
      </c>
      <c r="D161" s="343">
        <v>153</v>
      </c>
      <c r="E161" s="291">
        <v>10.4</v>
      </c>
      <c r="F161" s="291">
        <v>7.9</v>
      </c>
      <c r="G161" s="291">
        <f>E161-F161</f>
        <v>2.5</v>
      </c>
      <c r="H161" s="343">
        <v>170</v>
      </c>
      <c r="I161" s="553"/>
      <c r="J161" s="214"/>
      <c r="K161" s="342"/>
      <c r="L161" s="1"/>
    </row>
    <row r="162" spans="2:12" s="141" customFormat="1">
      <c r="B162" s="216"/>
      <c r="C162" s="256" t="s">
        <v>624</v>
      </c>
      <c r="D162" s="343">
        <v>156</v>
      </c>
      <c r="E162" s="291">
        <v>10.5</v>
      </c>
      <c r="F162" s="291">
        <v>9</v>
      </c>
      <c r="G162" s="291">
        <f>E162-F162</f>
        <v>1.5</v>
      </c>
      <c r="H162" s="343">
        <v>157</v>
      </c>
      <c r="I162" s="553"/>
      <c r="J162" s="214"/>
      <c r="K162" s="342"/>
      <c r="L162" s="1"/>
    </row>
    <row r="163" spans="2:12" s="141" customFormat="1">
      <c r="B163" s="216"/>
      <c r="C163" s="256" t="s">
        <v>408</v>
      </c>
      <c r="D163" s="343">
        <v>157</v>
      </c>
      <c r="E163" s="291">
        <v>10.7</v>
      </c>
      <c r="F163" s="291">
        <v>12.1</v>
      </c>
      <c r="G163" s="291">
        <f>E163-F163</f>
        <v>-1.4000000000000004</v>
      </c>
      <c r="H163" s="343">
        <v>48</v>
      </c>
      <c r="I163" s="553"/>
      <c r="J163" s="214"/>
      <c r="K163" s="342"/>
      <c r="L163" s="1"/>
    </row>
    <row r="164" spans="2:12" s="141" customFormat="1">
      <c r="B164" s="216"/>
      <c r="C164" s="256" t="s">
        <v>625</v>
      </c>
      <c r="D164" s="343">
        <v>158</v>
      </c>
      <c r="E164" s="291">
        <v>10.8</v>
      </c>
      <c r="F164" s="291">
        <v>9.3</v>
      </c>
      <c r="G164" s="291">
        <f>E164-F164</f>
        <v>1.5</v>
      </c>
      <c r="H164" s="343">
        <v>157</v>
      </c>
      <c r="I164" s="553"/>
      <c r="J164" s="214"/>
      <c r="K164" s="342"/>
      <c r="L164" s="1"/>
    </row>
    <row r="165" spans="2:12" s="141" customFormat="1">
      <c r="B165" s="216"/>
      <c r="C165" s="256" t="s">
        <v>1158</v>
      </c>
      <c r="D165" s="343">
        <v>159</v>
      </c>
      <c r="E165" s="291">
        <v>11.1</v>
      </c>
      <c r="F165" s="291">
        <v>12.4</v>
      </c>
      <c r="G165" s="291">
        <f>E165-F165</f>
        <v>-1.3000000000000007</v>
      </c>
      <c r="H165" s="343">
        <v>52</v>
      </c>
      <c r="I165" s="553"/>
      <c r="J165" s="214"/>
      <c r="K165" s="342"/>
      <c r="L165" s="1"/>
    </row>
    <row r="166" spans="2:12" s="141" customFormat="1">
      <c r="B166" s="216"/>
      <c r="C166" s="256" t="s">
        <v>656</v>
      </c>
      <c r="D166" s="343">
        <v>160</v>
      </c>
      <c r="E166" s="291">
        <v>11.2</v>
      </c>
      <c r="F166" s="291">
        <v>9.3</v>
      </c>
      <c r="G166" s="291">
        <f>E166-F166</f>
        <v>1.8999999999999986</v>
      </c>
      <c r="H166" s="343">
        <v>165</v>
      </c>
      <c r="I166" s="553"/>
      <c r="J166" s="214"/>
      <c r="K166" s="342"/>
      <c r="L166" s="1"/>
    </row>
    <row r="167" spans="2:12" s="141" customFormat="1">
      <c r="B167" s="216"/>
      <c r="C167" s="256" t="s">
        <v>370</v>
      </c>
      <c r="D167" s="343">
        <v>161</v>
      </c>
      <c r="E167" s="291">
        <v>11.3</v>
      </c>
      <c r="F167" s="291">
        <v>10.7</v>
      </c>
      <c r="G167" s="291">
        <f>E167-F167</f>
        <v>0.60000000000000142</v>
      </c>
      <c r="H167" s="343">
        <v>140</v>
      </c>
      <c r="I167" s="553"/>
      <c r="J167" s="214"/>
      <c r="K167" s="342"/>
      <c r="L167" s="1"/>
    </row>
    <row r="168" spans="2:12" s="141" customFormat="1">
      <c r="B168" s="216"/>
      <c r="C168" s="256" t="s">
        <v>340</v>
      </c>
      <c r="D168" s="343">
        <v>162</v>
      </c>
      <c r="E168" s="291">
        <v>11.7</v>
      </c>
      <c r="F168" s="291">
        <v>8.7</v>
      </c>
      <c r="G168" s="291">
        <f>E168-F168</f>
        <v>3</v>
      </c>
      <c r="H168" s="343">
        <v>174</v>
      </c>
      <c r="I168" s="553"/>
      <c r="J168" s="214"/>
      <c r="K168" s="342"/>
      <c r="L168" s="1"/>
    </row>
    <row r="169" spans="2:12" s="141" customFormat="1">
      <c r="B169" s="216"/>
      <c r="C169" s="256" t="s">
        <v>1146</v>
      </c>
      <c r="D169" s="343">
        <v>163</v>
      </c>
      <c r="E169" s="291">
        <v>11.8</v>
      </c>
      <c r="F169" s="291">
        <v>10.2</v>
      </c>
      <c r="G169" s="291">
        <f>E169-F169</f>
        <v>1.6000000000000014</v>
      </c>
      <c r="H169" s="343">
        <v>161</v>
      </c>
      <c r="I169" s="553"/>
      <c r="J169" s="214"/>
      <c r="K169" s="342"/>
      <c r="L169" s="1"/>
    </row>
    <row r="170" spans="2:12" s="141" customFormat="1">
      <c r="B170" s="216"/>
      <c r="C170" s="256" t="s">
        <v>360</v>
      </c>
      <c r="D170" s="343">
        <v>164</v>
      </c>
      <c r="E170" s="291">
        <v>11.9</v>
      </c>
      <c r="F170" s="291">
        <v>10</v>
      </c>
      <c r="G170" s="291">
        <f>E170-F170</f>
        <v>1.9000000000000004</v>
      </c>
      <c r="H170" s="343">
        <v>167</v>
      </c>
      <c r="I170" s="343"/>
      <c r="J170" s="214"/>
      <c r="K170" s="342"/>
      <c r="L170" s="1"/>
    </row>
    <row r="171" spans="2:12" s="141" customFormat="1">
      <c r="B171" s="216"/>
      <c r="C171" s="256" t="s">
        <v>401</v>
      </c>
      <c r="D171" s="343">
        <v>164</v>
      </c>
      <c r="E171" s="291">
        <v>11.9</v>
      </c>
      <c r="F171" s="291">
        <v>8.3</v>
      </c>
      <c r="G171" s="291">
        <f>E171-F171</f>
        <v>3.5999999999999996</v>
      </c>
      <c r="H171" s="343">
        <v>177</v>
      </c>
      <c r="I171" s="553"/>
      <c r="J171" s="214"/>
      <c r="K171" s="342"/>
      <c r="L171" s="1"/>
    </row>
    <row r="172" spans="2:12" s="141" customFormat="1">
      <c r="B172" s="216"/>
      <c r="C172" s="256" t="s">
        <v>1193</v>
      </c>
      <c r="D172" s="343">
        <v>166</v>
      </c>
      <c r="E172" s="291">
        <v>12</v>
      </c>
      <c r="F172" s="291">
        <v>10.6</v>
      </c>
      <c r="G172" s="291">
        <f>E172-F172</f>
        <v>1.4000000000000004</v>
      </c>
      <c r="H172" s="343">
        <v>155</v>
      </c>
      <c r="I172" s="553"/>
      <c r="J172" s="214"/>
      <c r="K172" s="342"/>
      <c r="L172" s="1"/>
    </row>
    <row r="173" spans="2:12" s="141" customFormat="1">
      <c r="B173" s="216"/>
      <c r="C173" s="347" t="s">
        <v>1142</v>
      </c>
      <c r="D173" s="343">
        <v>167</v>
      </c>
      <c r="E173" s="295">
        <v>12.1</v>
      </c>
      <c r="F173" s="295">
        <v>9.5</v>
      </c>
      <c r="G173" s="291">
        <f>E173-F173</f>
        <v>2.5999999999999996</v>
      </c>
      <c r="H173" s="343">
        <v>171</v>
      </c>
      <c r="I173" s="553"/>
      <c r="J173" s="214"/>
      <c r="K173" s="342"/>
      <c r="L173" s="1"/>
    </row>
    <row r="174" spans="2:12" s="141" customFormat="1">
      <c r="B174" s="216"/>
      <c r="C174" s="256" t="s">
        <v>1163</v>
      </c>
      <c r="D174" s="343">
        <v>167</v>
      </c>
      <c r="E174" s="291">
        <v>12.1</v>
      </c>
      <c r="F174" s="291">
        <v>9.4</v>
      </c>
      <c r="G174" s="291">
        <f>E174-F174</f>
        <v>2.6999999999999993</v>
      </c>
      <c r="H174" s="343">
        <v>172</v>
      </c>
      <c r="I174" s="553"/>
      <c r="J174" s="214"/>
      <c r="K174" s="342"/>
      <c r="L174" s="1"/>
    </row>
    <row r="175" spans="2:12" s="141" customFormat="1">
      <c r="B175" s="216"/>
      <c r="C175" s="256" t="s">
        <v>387</v>
      </c>
      <c r="D175" s="343">
        <v>167</v>
      </c>
      <c r="E175" s="291">
        <v>12.1</v>
      </c>
      <c r="F175" s="291">
        <v>9.3</v>
      </c>
      <c r="G175" s="291">
        <f>E175-F175</f>
        <v>2.7999999999999989</v>
      </c>
      <c r="H175" s="343">
        <v>173</v>
      </c>
      <c r="I175" s="553"/>
      <c r="J175" s="214"/>
      <c r="K175" s="342"/>
      <c r="L175" s="1"/>
    </row>
    <row r="176" spans="2:12" s="141" customFormat="1">
      <c r="B176" s="216"/>
      <c r="C176" s="256" t="s">
        <v>1167</v>
      </c>
      <c r="D176" s="343">
        <v>167</v>
      </c>
      <c r="E176" s="291">
        <v>12.1</v>
      </c>
      <c r="F176" s="291">
        <v>7.9</v>
      </c>
      <c r="G176" s="291">
        <f>E176-F176</f>
        <v>4.1999999999999993</v>
      </c>
      <c r="H176" s="343">
        <v>182</v>
      </c>
      <c r="I176" s="553"/>
      <c r="J176" s="214"/>
      <c r="K176" s="342"/>
      <c r="L176" s="1"/>
    </row>
    <row r="177" spans="2:12" s="141" customFormat="1">
      <c r="B177" s="216"/>
      <c r="C177" s="256" t="s">
        <v>409</v>
      </c>
      <c r="D177" s="343">
        <v>171</v>
      </c>
      <c r="E177" s="291">
        <v>12.2</v>
      </c>
      <c r="F177" s="291">
        <v>10.5</v>
      </c>
      <c r="G177" s="291">
        <f>E177-F177</f>
        <v>1.6999999999999993</v>
      </c>
      <c r="H177" s="343">
        <v>162</v>
      </c>
      <c r="I177" s="211"/>
      <c r="J177" s="214"/>
      <c r="K177" s="342"/>
      <c r="L177" s="1"/>
    </row>
    <row r="178" spans="2:12" s="141" customFormat="1">
      <c r="B178" s="216"/>
      <c r="C178" s="256" t="s">
        <v>406</v>
      </c>
      <c r="D178" s="343">
        <v>172</v>
      </c>
      <c r="E178" s="291">
        <v>12.4</v>
      </c>
      <c r="F178" s="291">
        <v>11.9</v>
      </c>
      <c r="G178" s="291">
        <f>E178-F178</f>
        <v>0.5</v>
      </c>
      <c r="H178" s="343">
        <v>137</v>
      </c>
      <c r="I178" s="553"/>
      <c r="J178" s="214"/>
      <c r="K178" s="342"/>
      <c r="L178" s="1"/>
    </row>
    <row r="179" spans="2:12" s="141" customFormat="1">
      <c r="B179" s="216"/>
      <c r="C179" s="430" t="s">
        <v>356</v>
      </c>
      <c r="D179" s="343">
        <v>172</v>
      </c>
      <c r="E179" s="341">
        <v>12.4</v>
      </c>
      <c r="F179" s="341">
        <v>11.1</v>
      </c>
      <c r="G179" s="291">
        <f>E179-F179</f>
        <v>1.3000000000000007</v>
      </c>
      <c r="H179" s="343">
        <v>152</v>
      </c>
      <c r="I179" s="770"/>
      <c r="J179" s="214"/>
      <c r="K179" s="342"/>
      <c r="L179" s="1"/>
    </row>
    <row r="180" spans="2:12" s="141" customFormat="1">
      <c r="B180" s="216"/>
      <c r="C180" s="256" t="s">
        <v>394</v>
      </c>
      <c r="D180" s="343">
        <v>172</v>
      </c>
      <c r="E180" s="291">
        <v>12.4</v>
      </c>
      <c r="F180" s="291">
        <v>10.7</v>
      </c>
      <c r="G180" s="291">
        <f>E180-F180</f>
        <v>1.7000000000000011</v>
      </c>
      <c r="H180" s="343">
        <v>163</v>
      </c>
      <c r="I180" s="553"/>
      <c r="J180" s="214"/>
      <c r="K180" s="342"/>
      <c r="L180" s="1"/>
    </row>
    <row r="181" spans="2:12" s="141" customFormat="1">
      <c r="B181" s="216"/>
      <c r="C181" s="256" t="s">
        <v>1141</v>
      </c>
      <c r="D181" s="343">
        <v>175</v>
      </c>
      <c r="E181" s="291">
        <v>12.5</v>
      </c>
      <c r="F181" s="291">
        <v>9.5</v>
      </c>
      <c r="G181" s="291">
        <f>E181-F181</f>
        <v>3</v>
      </c>
      <c r="H181" s="343">
        <v>174</v>
      </c>
      <c r="I181" s="553"/>
      <c r="J181" s="214"/>
      <c r="K181" s="342"/>
      <c r="L181" s="1"/>
    </row>
    <row r="182" spans="2:12" s="141" customFormat="1">
      <c r="B182" s="216"/>
      <c r="C182" s="256" t="s">
        <v>336</v>
      </c>
      <c r="D182" s="343">
        <v>176</v>
      </c>
      <c r="E182" s="291">
        <v>12.7</v>
      </c>
      <c r="F182" s="291">
        <v>9.1</v>
      </c>
      <c r="G182" s="291">
        <f>E182-F182</f>
        <v>3.5999999999999996</v>
      </c>
      <c r="H182" s="343">
        <v>177</v>
      </c>
      <c r="I182" s="553"/>
      <c r="J182" s="214"/>
      <c r="K182" s="342"/>
      <c r="L182" s="1"/>
    </row>
    <row r="183" spans="2:12" s="141" customFormat="1">
      <c r="B183" s="216"/>
      <c r="C183" s="256" t="s">
        <v>413</v>
      </c>
      <c r="D183" s="343">
        <v>177</v>
      </c>
      <c r="E183" s="291">
        <v>12.9</v>
      </c>
      <c r="F183" s="291">
        <v>13.6</v>
      </c>
      <c r="G183" s="291">
        <f>E183-F183</f>
        <v>-0.69999999999999929</v>
      </c>
      <c r="H183" s="343">
        <v>83</v>
      </c>
      <c r="I183" s="553"/>
      <c r="J183" s="214"/>
      <c r="K183" s="342"/>
      <c r="L183" s="1"/>
    </row>
    <row r="184" spans="2:12" s="141" customFormat="1">
      <c r="B184" s="216"/>
      <c r="C184" s="256" t="s">
        <v>395</v>
      </c>
      <c r="D184" s="343">
        <v>177</v>
      </c>
      <c r="E184" s="291">
        <v>12.9</v>
      </c>
      <c r="F184" s="291">
        <v>7.9</v>
      </c>
      <c r="G184" s="291">
        <f>E184-F184</f>
        <v>5</v>
      </c>
      <c r="H184" s="343">
        <v>186</v>
      </c>
      <c r="I184" s="553"/>
      <c r="J184" s="214"/>
      <c r="K184" s="342"/>
      <c r="L184" s="1"/>
    </row>
    <row r="185" spans="2:12" s="141" customFormat="1">
      <c r="B185" s="216"/>
      <c r="C185" s="256" t="s">
        <v>652</v>
      </c>
      <c r="D185" s="343">
        <v>179</v>
      </c>
      <c r="E185" s="291">
        <v>13.3</v>
      </c>
      <c r="F185" s="291">
        <v>9.1</v>
      </c>
      <c r="G185" s="291">
        <f>E185-F185</f>
        <v>4.2000000000000011</v>
      </c>
      <c r="H185" s="343">
        <v>183</v>
      </c>
      <c r="I185" s="553"/>
      <c r="J185" s="214"/>
      <c r="K185" s="342"/>
      <c r="L185" s="1"/>
    </row>
    <row r="186" spans="2:12" s="141" customFormat="1">
      <c r="B186" s="216"/>
      <c r="C186" s="256" t="s">
        <v>345</v>
      </c>
      <c r="D186" s="343">
        <v>180</v>
      </c>
      <c r="E186" s="291">
        <v>13.5</v>
      </c>
      <c r="F186" s="291">
        <v>9.2</v>
      </c>
      <c r="G186" s="291">
        <f>E186-F186</f>
        <v>4.3000000000000007</v>
      </c>
      <c r="H186" s="343">
        <v>184</v>
      </c>
      <c r="I186" s="211"/>
      <c r="J186" s="214"/>
      <c r="K186" s="342"/>
      <c r="L186" s="1"/>
    </row>
    <row r="187" spans="2:12" s="141" customFormat="1">
      <c r="B187" s="216"/>
      <c r="C187" s="256" t="s">
        <v>402</v>
      </c>
      <c r="D187" s="343">
        <v>181</v>
      </c>
      <c r="E187" s="291">
        <v>13.9</v>
      </c>
      <c r="F187" s="291">
        <v>15.6</v>
      </c>
      <c r="G187" s="291">
        <f>E187-F187</f>
        <v>-1.6999999999999993</v>
      </c>
      <c r="H187" s="343">
        <v>40</v>
      </c>
      <c r="I187" s="553"/>
      <c r="J187" s="214"/>
      <c r="K187" s="342"/>
      <c r="L187" s="1"/>
    </row>
    <row r="188" spans="2:12" s="141" customFormat="1">
      <c r="B188" s="216"/>
      <c r="C188" s="256" t="s">
        <v>600</v>
      </c>
      <c r="D188" s="343">
        <v>182</v>
      </c>
      <c r="E188" s="291">
        <v>14.6</v>
      </c>
      <c r="F188" s="291">
        <v>14</v>
      </c>
      <c r="G188" s="291">
        <f>E188-F188</f>
        <v>0.59999999999999964</v>
      </c>
      <c r="H188" s="343">
        <v>138</v>
      </c>
      <c r="I188" s="553"/>
      <c r="J188" s="214"/>
      <c r="K188" s="342"/>
      <c r="L188" s="1"/>
    </row>
    <row r="189" spans="2:12" s="141" customFormat="1">
      <c r="B189" s="216"/>
      <c r="C189" s="256" t="s">
        <v>1078</v>
      </c>
      <c r="D189" s="343">
        <v>183</v>
      </c>
      <c r="E189" s="291">
        <v>15.1</v>
      </c>
      <c r="F189" s="291">
        <v>11.3</v>
      </c>
      <c r="G189" s="291">
        <f>E189-F189</f>
        <v>3.7999999999999989</v>
      </c>
      <c r="H189" s="343">
        <v>180</v>
      </c>
      <c r="I189" s="553"/>
      <c r="J189" s="214"/>
      <c r="K189" s="342"/>
      <c r="L189" s="1"/>
    </row>
    <row r="190" spans="2:12" s="141" customFormat="1">
      <c r="B190" s="216"/>
      <c r="C190" s="256" t="s">
        <v>390</v>
      </c>
      <c r="D190" s="343">
        <v>184</v>
      </c>
      <c r="E190" s="291">
        <v>15.6</v>
      </c>
      <c r="F190" s="291">
        <v>12.4</v>
      </c>
      <c r="G190" s="291">
        <f>E190-F190</f>
        <v>3.1999999999999993</v>
      </c>
      <c r="H190" s="343">
        <v>176</v>
      </c>
      <c r="I190" s="553"/>
      <c r="J190" s="214"/>
      <c r="K190" s="342"/>
      <c r="L190" s="1"/>
    </row>
    <row r="191" spans="2:12" s="141" customFormat="1">
      <c r="B191" s="216"/>
      <c r="C191" s="256" t="s">
        <v>1140</v>
      </c>
      <c r="D191" s="343">
        <v>185</v>
      </c>
      <c r="E191" s="291">
        <v>15.7</v>
      </c>
      <c r="F191" s="291">
        <v>9.7</v>
      </c>
      <c r="G191" s="291">
        <f>E191-F191</f>
        <v>6</v>
      </c>
      <c r="H191" s="343">
        <v>188</v>
      </c>
      <c r="I191" s="553"/>
      <c r="J191" s="214"/>
      <c r="K191" s="342"/>
      <c r="L191" s="1"/>
    </row>
    <row r="192" spans="2:12" s="141" customFormat="1">
      <c r="B192" s="216"/>
      <c r="C192" s="256" t="s">
        <v>937</v>
      </c>
      <c r="D192" s="343">
        <v>186</v>
      </c>
      <c r="E192" s="291">
        <v>16.4</v>
      </c>
      <c r="F192" s="291">
        <v>11.6</v>
      </c>
      <c r="G192" s="291">
        <f>E192-F192</f>
        <v>4.7999999999999989</v>
      </c>
      <c r="H192" s="343">
        <v>185</v>
      </c>
      <c r="I192" s="553"/>
      <c r="J192" s="214"/>
      <c r="K192" s="342"/>
      <c r="L192" s="1"/>
    </row>
    <row r="193" spans="2:12" s="141" customFormat="1">
      <c r="B193" s="216"/>
      <c r="C193" s="256" t="s">
        <v>1150</v>
      </c>
      <c r="D193" s="343">
        <v>186</v>
      </c>
      <c r="E193" s="291">
        <v>16.4</v>
      </c>
      <c r="F193" s="291">
        <v>10.2</v>
      </c>
      <c r="G193" s="291">
        <f>E193-F193</f>
        <v>6.1999999999999993</v>
      </c>
      <c r="H193" s="343">
        <v>189</v>
      </c>
      <c r="I193" s="553"/>
      <c r="J193" s="214"/>
      <c r="K193" s="342"/>
      <c r="L193" s="1"/>
    </row>
    <row r="194" spans="2:12" s="141" customFormat="1">
      <c r="B194" s="216"/>
      <c r="C194" s="256" t="s">
        <v>1072</v>
      </c>
      <c r="D194" s="343">
        <v>188</v>
      </c>
      <c r="E194" s="291">
        <v>16.7</v>
      </c>
      <c r="F194" s="291">
        <v>8.9</v>
      </c>
      <c r="G194" s="291">
        <f>E194-F194</f>
        <v>7.7999999999999989</v>
      </c>
      <c r="H194" s="343">
        <v>192</v>
      </c>
      <c r="I194" s="553"/>
      <c r="J194" s="214"/>
      <c r="K194" s="342"/>
      <c r="L194" s="1"/>
    </row>
    <row r="195" spans="2:12" s="141" customFormat="1">
      <c r="B195" s="216"/>
      <c r="C195" s="256" t="s">
        <v>1170</v>
      </c>
      <c r="D195" s="343">
        <v>189</v>
      </c>
      <c r="E195" s="291">
        <v>17.4</v>
      </c>
      <c r="F195" s="291">
        <v>13.7</v>
      </c>
      <c r="G195" s="291">
        <f>E195-F195</f>
        <v>3.6999999999999993</v>
      </c>
      <c r="H195" s="343">
        <v>179</v>
      </c>
      <c r="I195" s="553"/>
      <c r="J195" s="214"/>
      <c r="K195" s="342"/>
      <c r="L195" s="1"/>
    </row>
    <row r="196" spans="2:12" s="141" customFormat="1">
      <c r="B196" s="216"/>
      <c r="C196" s="256" t="s">
        <v>744</v>
      </c>
      <c r="D196" s="343">
        <v>190</v>
      </c>
      <c r="E196" s="291">
        <v>17.9</v>
      </c>
      <c r="F196" s="291">
        <v>14.1</v>
      </c>
      <c r="G196" s="291">
        <f>E196-F196</f>
        <v>3.7999999999999989</v>
      </c>
      <c r="H196" s="343">
        <v>180</v>
      </c>
      <c r="I196" s="553"/>
      <c r="J196" s="214"/>
      <c r="K196" s="342"/>
      <c r="L196" s="1"/>
    </row>
    <row r="197" spans="2:12" s="141" customFormat="1">
      <c r="B197" s="216"/>
      <c r="C197" s="256" t="s">
        <v>1143</v>
      </c>
      <c r="D197" s="343">
        <v>191</v>
      </c>
      <c r="E197" s="291">
        <v>18</v>
      </c>
      <c r="F197" s="291">
        <v>11.4</v>
      </c>
      <c r="G197" s="291">
        <f>E197-F197</f>
        <v>6.6</v>
      </c>
      <c r="H197" s="343">
        <v>190</v>
      </c>
      <c r="I197" s="553"/>
      <c r="J197" s="214"/>
      <c r="K197" s="342"/>
      <c r="L197" s="1"/>
    </row>
    <row r="198" spans="2:12" s="141" customFormat="1">
      <c r="B198" s="216"/>
      <c r="C198" s="256" t="s">
        <v>1162</v>
      </c>
      <c r="D198" s="343">
        <v>192</v>
      </c>
      <c r="E198" s="291">
        <v>18.4</v>
      </c>
      <c r="F198" s="291">
        <v>9.6</v>
      </c>
      <c r="G198" s="291">
        <f>E198-F198</f>
        <v>8.7999999999999989</v>
      </c>
      <c r="H198" s="343">
        <v>195</v>
      </c>
      <c r="I198" s="553"/>
      <c r="J198" s="214"/>
      <c r="K198" s="342"/>
      <c r="L198" s="1"/>
    </row>
    <row r="199" spans="2:12" s="141" customFormat="1">
      <c r="B199" s="216"/>
      <c r="C199" s="256" t="s">
        <v>361</v>
      </c>
      <c r="D199" s="343">
        <v>193</v>
      </c>
      <c r="E199" s="291">
        <v>19.7</v>
      </c>
      <c r="F199" s="291">
        <v>13.1</v>
      </c>
      <c r="G199" s="291">
        <f>E199-F199</f>
        <v>6.6</v>
      </c>
      <c r="H199" s="343">
        <v>190</v>
      </c>
      <c r="I199" s="553"/>
      <c r="J199" s="214"/>
      <c r="K199" s="342"/>
      <c r="L199" s="1"/>
    </row>
    <row r="200" spans="2:12" s="141" customFormat="1">
      <c r="B200" s="216"/>
      <c r="C200" s="256" t="s">
        <v>372</v>
      </c>
      <c r="D200" s="343">
        <v>194</v>
      </c>
      <c r="E200" s="291">
        <v>22.2</v>
      </c>
      <c r="F200" s="291">
        <v>14.1</v>
      </c>
      <c r="G200" s="291">
        <f>E200-F200</f>
        <v>8.1</v>
      </c>
      <c r="H200" s="343">
        <v>193</v>
      </c>
      <c r="I200" s="553"/>
      <c r="J200" s="214"/>
      <c r="K200" s="342"/>
      <c r="L200" s="1"/>
    </row>
    <row r="201" spans="2:12" s="141" customFormat="1">
      <c r="B201" s="216"/>
      <c r="C201" s="256" t="s">
        <v>1139</v>
      </c>
      <c r="D201" s="343">
        <v>195</v>
      </c>
      <c r="E201" s="291">
        <v>23.7</v>
      </c>
      <c r="F201" s="291">
        <v>12.6</v>
      </c>
      <c r="G201" s="291">
        <f>E201-F201</f>
        <v>11.1</v>
      </c>
      <c r="H201" s="343">
        <v>197</v>
      </c>
      <c r="I201" s="553"/>
      <c r="J201" s="214"/>
      <c r="K201" s="342"/>
      <c r="L201" s="1"/>
    </row>
    <row r="202" spans="2:12" s="141" customFormat="1">
      <c r="B202" s="216"/>
      <c r="C202" s="256" t="s">
        <v>1138</v>
      </c>
      <c r="D202" s="343">
        <v>196</v>
      </c>
      <c r="E202" s="291">
        <v>25</v>
      </c>
      <c r="F202" s="291">
        <v>16.3</v>
      </c>
      <c r="G202" s="291">
        <f>E202-F202</f>
        <v>8.7</v>
      </c>
      <c r="H202" s="343">
        <v>194</v>
      </c>
      <c r="I202" s="775"/>
      <c r="J202" s="214"/>
      <c r="K202" s="342"/>
      <c r="L202" s="1"/>
    </row>
    <row r="203" spans="2:12" s="141" customFormat="1">
      <c r="B203" s="216"/>
      <c r="C203" s="256" t="s">
        <v>1358</v>
      </c>
      <c r="D203" s="343">
        <v>197</v>
      </c>
      <c r="E203" s="291">
        <v>26.3</v>
      </c>
      <c r="F203" s="291">
        <v>15.9</v>
      </c>
      <c r="G203" s="291">
        <f>E203-F203</f>
        <v>10.4</v>
      </c>
      <c r="H203" s="343">
        <v>196</v>
      </c>
      <c r="I203" s="553"/>
      <c r="J203" s="214"/>
      <c r="K203" s="342"/>
      <c r="L203" s="1"/>
    </row>
    <row r="204" spans="2:12" s="141" customFormat="1">
      <c r="B204" s="216"/>
      <c r="C204" s="644"/>
      <c r="D204" s="645"/>
      <c r="E204" s="646"/>
      <c r="F204" s="646"/>
      <c r="G204" s="646"/>
      <c r="H204" s="647"/>
      <c r="I204" s="534"/>
      <c r="J204" s="214"/>
      <c r="K204" s="342"/>
      <c r="L204" s="1"/>
    </row>
    <row r="205" spans="2:10" s="141" customFormat="1">
      <c r="B205" s="216"/>
      <c r="C205" s="209" t="s">
        <v>551</v>
      </c>
      <c r="D205" s="292"/>
      <c r="E205" s="185"/>
      <c r="F205" s="185"/>
      <c r="G205" s="185"/>
      <c r="H205" s="185"/>
      <c r="I205" s="185"/>
      <c r="J205" s="214"/>
    </row>
    <row r="206" spans="2:10" s="141" customFormat="1">
      <c r="B206" s="216"/>
      <c r="C206" s="220" t="s">
        <v>1136</v>
      </c>
      <c r="D206" s="293"/>
      <c r="E206" s="185"/>
      <c r="F206" s="185"/>
      <c r="G206" s="185"/>
      <c r="H206" s="185"/>
      <c r="I206" s="185"/>
      <c r="J206" s="214"/>
    </row>
    <row r="207" spans="2:10" s="141" customFormat="1" ht="17.25" thickBot="1">
      <c r="B207" s="252"/>
      <c r="C207" s="221" t="s">
        <v>1392</v>
      </c>
      <c r="D207" s="294"/>
      <c r="E207" s="219"/>
      <c r="F207" s="219"/>
      <c r="G207" s="219"/>
      <c r="H207" s="219"/>
      <c r="I207" s="219"/>
      <c r="J207" s="215"/>
    </row>
    <row r="209" spans="3:4">
      <c r="C209" s="13" t="s">
        <v>580</v>
      </c>
      <c r="D209" s="127"/>
    </row>
    <row r="210" spans="3:3">
      <c r="C210" s="1" t="s">
        <v>581</v>
      </c>
    </row>
    <row r="211" spans="3:3">
      <c r="C211" s="84" t="s">
        <v>582</v>
      </c>
    </row>
    <row r="212" spans="3:3">
      <c r="C212" s="84" t="s">
        <v>583</v>
      </c>
    </row>
    <row r="213" spans="3:3">
      <c r="C213" s="84" t="s">
        <v>584</v>
      </c>
    </row>
    <row r="214" spans="3:3">
      <c r="C214" s="13" t="s">
        <v>207</v>
      </c>
    </row>
    <row r="215" spans="3:3">
      <c r="C215" s="1" t="s">
        <v>1065</v>
      </c>
    </row>
    <row r="216" spans="3:3">
      <c r="C216" s="1" t="s">
        <v>1066</v>
      </c>
    </row>
    <row r="217" spans="3:3">
      <c r="C217" s="1" t="s">
        <v>1067</v>
      </c>
    </row>
    <row r="218" spans="3:3">
      <c r="C218" s="1" t="s">
        <v>208</v>
      </c>
    </row>
    <row r="219" spans="3:3">
      <c r="C219" s="1" t="s">
        <v>209</v>
      </c>
    </row>
    <row r="220" spans="3:3">
      <c r="C220" s="1" t="s">
        <v>585</v>
      </c>
    </row>
    <row r="221" spans="3:13">
      <c r="C221" s="408"/>
      <c r="D221" s="185"/>
      <c r="E221" s="185"/>
      <c r="F221" s="185"/>
      <c r="G221" s="185"/>
      <c r="H221" s="185"/>
      <c r="I221" s="185"/>
      <c r="J221" s="141"/>
      <c r="K221" s="141"/>
      <c r="L221" s="141"/>
      <c r="M221" s="141"/>
    </row>
    <row r="222" spans="3:13">
      <c r="C222" s="1" t="s">
        <v>1069</v>
      </c>
      <c r="D222" s="185"/>
      <c r="E222" s="185"/>
      <c r="F222" s="185"/>
      <c r="G222" s="185"/>
      <c r="H222" s="185"/>
      <c r="I222" s="185"/>
      <c r="J222" s="141"/>
      <c r="K222" s="141"/>
      <c r="L222" s="141"/>
      <c r="M222" s="141"/>
    </row>
    <row r="223" spans="3:13">
      <c r="C223" s="408" t="s">
        <v>1064</v>
      </c>
      <c r="D223" s="185"/>
      <c r="E223" s="185"/>
      <c r="F223" s="185"/>
      <c r="G223" s="185"/>
      <c r="H223" s="185"/>
      <c r="I223" s="185"/>
      <c r="J223" s="141"/>
      <c r="K223" s="141"/>
      <c r="L223" s="141"/>
      <c r="M223" s="141"/>
    </row>
    <row r="224" spans="3:13">
      <c r="C224" s="613"/>
      <c r="D224" s="185"/>
      <c r="E224" s="185"/>
      <c r="F224" s="185"/>
      <c r="G224" s="185"/>
      <c r="H224" s="185"/>
      <c r="I224" s="185"/>
      <c r="J224" s="141"/>
      <c r="K224" s="141"/>
      <c r="L224" s="141"/>
      <c r="M224" s="141"/>
    </row>
    <row r="225" spans="3:13">
      <c r="C225" s="346" t="s">
        <v>766</v>
      </c>
      <c r="D225" s="346"/>
      <c r="E225" s="346"/>
      <c r="F225" s="346"/>
      <c r="G225" s="344"/>
      <c r="H225" s="344"/>
      <c r="I225" s="344"/>
      <c r="J225" s="345"/>
      <c r="K225" s="345"/>
      <c r="L225" s="344"/>
      <c r="M225" s="344"/>
    </row>
    <row r="226" spans="3:13">
      <c r="C226" s="906" t="s">
        <v>767</v>
      </c>
      <c r="D226" s="906"/>
      <c r="E226" s="906"/>
      <c r="F226" s="906"/>
      <c r="G226" s="906"/>
      <c r="H226" s="346"/>
      <c r="I226" s="344"/>
      <c r="J226" s="345"/>
      <c r="K226" s="345"/>
      <c r="L226" s="344"/>
      <c r="M226" s="344"/>
    </row>
    <row r="227" spans="3:13">
      <c r="C227" s="907" t="s">
        <v>768</v>
      </c>
      <c r="D227" s="907"/>
      <c r="E227" s="907"/>
      <c r="F227" s="907"/>
      <c r="G227" s="907"/>
      <c r="H227" s="907"/>
      <c r="I227" s="907"/>
      <c r="J227" s="907"/>
      <c r="K227" s="907"/>
      <c r="L227" s="907"/>
      <c r="M227" s="907"/>
    </row>
  </sheetData>
  <autoFilter ref="C6:I203">
    <sortState ref="C7:I203">
      <sortCondition ref="E7:E203"/>
    </sortState>
  </autoFilter>
  <sortState ref="L7:L25">
    <sortCondition ref="L7:L25"/>
  </sortState>
  <mergeCells count="3">
    <mergeCell ref="C225:F225"/>
    <mergeCell ref="C226:G226"/>
    <mergeCell ref="C227:M227"/>
  </mergeCells>
  <hyperlinks>
    <hyperlink ref="C225:F225" r:id="rId1" display="† see relevant HE provider note."/>
    <hyperlink ref="C226:G226" r:id="rId2" display="†† The Open University students are counted within the country where their national centre is located."/>
    <hyperlink ref="C227:F227" r:id="rId3" display="‡‡ See PIs data intelligence for details of HE provider issues which impact on the non-continuation figures."/>
    <hyperlink ref="C227:H227" r:id="rId4" display="‡‡ See PIs data intelligence for details of HE provider issues which impact on the non-continuation figures."/>
    <hyperlink ref="C227:M227" r:id="rId5" display="‡‡ See PIs data intelligence for details of HE provider issues which impact on the non-continuation figures."/>
    <hyperlink ref="C5" location="Contents!A1" display="Click here to return to contents"/>
    <hyperlink ref="C223" r:id="rId6" display="https://www.hesa.ac.uk/data-and-analysis/performance-indicators/benchmarks "/>
  </hyperlinks>
  <pageMargins left="0.7" right="0.7" top="0.75" bottom="0.75" header="0.3" footer="0.3"/>
  <pageSetup paperSize="9" orientation="portrait"/>
  <headerFooter scaleWithDoc="1" alignWithMargins="0" differentFirst="0" differentOddEven="0"/>
  <extLst/>
</worksheet>
</file>

<file path=xl/worksheets/sheet5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0">
    <tabColor theme="9" tint="0.79998168889431442"/>
  </sheetPr>
  <dimension ref="A1:P242"/>
  <sheetViews>
    <sheetView topLeftCell="A1" zoomScale="80" view="normal" workbookViewId="0">
      <pane ySplit="5" topLeftCell="A120" activePane="bottomLeft" state="frozen"/>
      <selection pane="bottomLeft" activeCell="C150" sqref="C150"/>
    </sheetView>
  </sheetViews>
  <sheetFormatPr defaultColWidth="9.28515625" defaultRowHeight="16.5"/>
  <cols>
    <col min="1" max="1" width="8.5703125" style="1" customWidth="1"/>
    <col min="2" max="2" width="2.7109375" style="1" customWidth="1"/>
    <col min="3" max="3" width="46.41796875" style="1" customWidth="1"/>
    <col min="4" max="4" width="16.27734375" style="2" customWidth="1"/>
    <col min="5" max="5" width="15.41796875" style="2" customWidth="1"/>
    <col min="6" max="7" width="17.41796875" style="2" customWidth="1"/>
    <col min="8" max="8" width="17.27734375" style="2" customWidth="1"/>
    <col min="9" max="10" width="15.7109375" style="51" customWidth="1"/>
    <col min="11" max="11" width="2.7109375" style="1" customWidth="1"/>
    <col min="12" max="16384" width="9.27734375" style="1" customWidth="1"/>
  </cols>
  <sheetData>
    <row r="1" spans="4:4" ht="15" customHeight="1" thickBot="1">
      <c r="D1" s="66"/>
    </row>
    <row r="2" spans="2:11">
      <c r="B2" s="4"/>
      <c r="C2" s="5"/>
      <c r="D2" s="11"/>
      <c r="E2" s="11"/>
      <c r="F2" s="11"/>
      <c r="G2" s="11"/>
      <c r="H2" s="11"/>
      <c r="I2" s="85"/>
      <c r="J2" s="85"/>
      <c r="K2" s="6"/>
    </row>
    <row r="3" spans="2:11">
      <c r="B3" s="7"/>
      <c r="C3" s="13" t="s">
        <v>1496</v>
      </c>
      <c r="K3" s="8"/>
    </row>
    <row r="4" spans="2:11" ht="26.25">
      <c r="B4" s="7"/>
      <c r="C4" s="376" t="s">
        <v>772</v>
      </c>
      <c r="H4" s="95" t="s">
        <v>605</v>
      </c>
      <c r="K4" s="8"/>
    </row>
    <row r="5" spans="2:11" ht="49.5">
      <c r="B5" s="7"/>
      <c r="C5" s="223" t="s">
        <v>222</v>
      </c>
      <c r="D5" s="217" t="s">
        <v>1590</v>
      </c>
      <c r="E5" s="142" t="s">
        <v>1589</v>
      </c>
      <c r="F5" s="142" t="s">
        <v>1587</v>
      </c>
      <c r="G5" s="142" t="s">
        <v>1588</v>
      </c>
      <c r="H5" s="142" t="s">
        <v>1586</v>
      </c>
      <c r="I5" s="143" t="s">
        <v>1461</v>
      </c>
      <c r="J5" s="143" t="s">
        <v>1582</v>
      </c>
      <c r="K5" s="8"/>
    </row>
    <row r="6" spans="2:11">
      <c r="B6" s="7"/>
      <c r="C6" s="136" t="s">
        <v>385</v>
      </c>
      <c r="D6" s="283">
        <v>1</v>
      </c>
      <c r="E6" s="555">
        <v>540</v>
      </c>
      <c r="F6" s="555">
        <v>1850</v>
      </c>
      <c r="G6" s="555"/>
      <c r="H6" s="444">
        <v>0.77405857740585771</v>
      </c>
      <c r="I6" s="443" t="s">
        <v>1259</v>
      </c>
      <c r="J6" s="443"/>
      <c r="K6" s="8"/>
    </row>
    <row r="7" spans="2:11">
      <c r="B7" s="7"/>
      <c r="C7" s="136" t="s">
        <v>1294</v>
      </c>
      <c r="D7" s="283">
        <v>2</v>
      </c>
      <c r="E7" s="555">
        <v>4010</v>
      </c>
      <c r="F7" s="555">
        <v>7810</v>
      </c>
      <c r="G7" s="555">
        <v>0</v>
      </c>
      <c r="H7" s="444">
        <v>0.66074450084602365</v>
      </c>
      <c r="I7" s="443" t="s">
        <v>1259</v>
      </c>
      <c r="J7" s="443"/>
      <c r="K7" s="8"/>
    </row>
    <row r="8" spans="2:11">
      <c r="B8" s="7"/>
      <c r="C8" s="136" t="s">
        <v>415</v>
      </c>
      <c r="D8" s="283">
        <v>3</v>
      </c>
      <c r="E8" s="555">
        <v>900</v>
      </c>
      <c r="F8" s="555">
        <v>1675</v>
      </c>
      <c r="G8" s="555"/>
      <c r="H8" s="444">
        <v>0.65048543689320393</v>
      </c>
      <c r="I8" s="443" t="s">
        <v>1259</v>
      </c>
      <c r="J8" s="443"/>
      <c r="K8" s="8"/>
    </row>
    <row r="9" spans="2:11">
      <c r="B9" s="7"/>
      <c r="C9" s="136" t="s">
        <v>249</v>
      </c>
      <c r="D9" s="283">
        <v>4</v>
      </c>
      <c r="E9" s="555">
        <v>5425</v>
      </c>
      <c r="F9" s="555">
        <v>7550</v>
      </c>
      <c r="G9" s="555"/>
      <c r="H9" s="444">
        <v>0.581888246628131</v>
      </c>
      <c r="I9" s="443" t="s">
        <v>1259</v>
      </c>
      <c r="J9" s="443">
        <v>1</v>
      </c>
      <c r="K9" s="8"/>
    </row>
    <row r="10" spans="2:16">
      <c r="B10" s="7"/>
      <c r="C10" s="136" t="s">
        <v>380</v>
      </c>
      <c r="D10" s="283">
        <v>5</v>
      </c>
      <c r="E10" s="555">
        <v>575</v>
      </c>
      <c r="F10" s="555">
        <v>550</v>
      </c>
      <c r="G10" s="555"/>
      <c r="H10" s="444">
        <v>0.48888888888888887</v>
      </c>
      <c r="I10" s="443"/>
      <c r="J10" s="443"/>
      <c r="K10" s="8"/>
      <c r="P10" s="440"/>
    </row>
    <row r="11" spans="2:16">
      <c r="B11" s="7"/>
      <c r="C11" s="136" t="s">
        <v>354</v>
      </c>
      <c r="D11" s="283">
        <v>6</v>
      </c>
      <c r="E11" s="555">
        <v>2160</v>
      </c>
      <c r="F11" s="555">
        <v>2470</v>
      </c>
      <c r="G11" s="555">
        <v>775</v>
      </c>
      <c r="H11" s="444">
        <v>0.45698427382053652</v>
      </c>
      <c r="I11" s="443" t="s">
        <v>1259</v>
      </c>
      <c r="J11" s="443"/>
      <c r="K11" s="8"/>
      <c r="P11" s="440"/>
    </row>
    <row r="12" spans="2:16">
      <c r="B12" s="7"/>
      <c r="C12" s="136" t="s">
        <v>335</v>
      </c>
      <c r="D12" s="283">
        <v>7</v>
      </c>
      <c r="E12" s="555">
        <v>12495</v>
      </c>
      <c r="F12" s="555">
        <v>9960</v>
      </c>
      <c r="G12" s="555"/>
      <c r="H12" s="444">
        <v>0.44355377421509684</v>
      </c>
      <c r="I12" s="443" t="s">
        <v>1259</v>
      </c>
      <c r="J12" s="443"/>
      <c r="K12" s="8"/>
      <c r="P12" s="440"/>
    </row>
    <row r="13" spans="2:16">
      <c r="B13" s="7"/>
      <c r="C13" s="136" t="s">
        <v>237</v>
      </c>
      <c r="D13" s="283">
        <v>8</v>
      </c>
      <c r="E13" s="555">
        <v>26095</v>
      </c>
      <c r="F13" s="555">
        <v>20735</v>
      </c>
      <c r="G13" s="555"/>
      <c r="H13" s="444">
        <v>0.44277172752509075</v>
      </c>
      <c r="I13" s="443">
        <v>1</v>
      </c>
      <c r="J13" s="443">
        <v>2</v>
      </c>
      <c r="K13" s="8"/>
      <c r="P13" s="440"/>
    </row>
    <row r="14" spans="2:16">
      <c r="B14" s="7"/>
      <c r="C14" s="136" t="s">
        <v>1074</v>
      </c>
      <c r="D14" s="283">
        <v>9</v>
      </c>
      <c r="E14" s="555">
        <v>215</v>
      </c>
      <c r="F14" s="555">
        <v>165</v>
      </c>
      <c r="G14" s="555"/>
      <c r="H14" s="444">
        <v>0.43421052631578949</v>
      </c>
      <c r="I14" s="443" t="s">
        <v>1259</v>
      </c>
      <c r="J14" s="443"/>
      <c r="K14" s="8"/>
      <c r="P14" s="440"/>
    </row>
    <row r="15" spans="2:16">
      <c r="B15" s="7"/>
      <c r="C15" s="136" t="s">
        <v>214</v>
      </c>
      <c r="D15" s="283">
        <v>10</v>
      </c>
      <c r="E15" s="555">
        <v>12160</v>
      </c>
      <c r="F15" s="555">
        <v>9310</v>
      </c>
      <c r="G15" s="555">
        <v>0</v>
      </c>
      <c r="H15" s="444">
        <v>0.4336283185840708</v>
      </c>
      <c r="I15" s="509" t="s">
        <v>1259</v>
      </c>
      <c r="J15" s="509">
        <v>3</v>
      </c>
      <c r="K15" s="8"/>
      <c r="P15" s="440"/>
    </row>
    <row r="16" spans="2:11">
      <c r="B16" s="7"/>
      <c r="C16" s="144" t="s">
        <v>323</v>
      </c>
      <c r="D16" s="145">
        <v>11</v>
      </c>
      <c r="E16" s="146">
        <v>17905</v>
      </c>
      <c r="F16" s="146">
        <v>12605</v>
      </c>
      <c r="G16" s="146">
        <v>1435</v>
      </c>
      <c r="H16" s="139">
        <v>0.39458444200970416</v>
      </c>
      <c r="I16" s="339" t="s">
        <v>1259</v>
      </c>
      <c r="J16" s="339"/>
      <c r="K16" s="8"/>
    </row>
    <row r="17" spans="2:11">
      <c r="B17" s="7"/>
      <c r="C17" s="144" t="s">
        <v>418</v>
      </c>
      <c r="D17" s="145">
        <v>12</v>
      </c>
      <c r="E17" s="146">
        <v>615</v>
      </c>
      <c r="F17" s="146">
        <v>380</v>
      </c>
      <c r="G17" s="146"/>
      <c r="H17" s="139">
        <v>0.38190954773869346</v>
      </c>
      <c r="I17" s="339" t="s">
        <v>1259</v>
      </c>
      <c r="J17" s="339"/>
      <c r="K17" s="8"/>
    </row>
    <row r="18" spans="2:11">
      <c r="B18" s="7"/>
      <c r="C18" s="144" t="s">
        <v>240</v>
      </c>
      <c r="D18" s="145">
        <v>13</v>
      </c>
      <c r="E18" s="146">
        <v>27015</v>
      </c>
      <c r="F18" s="146">
        <v>14475</v>
      </c>
      <c r="G18" s="146"/>
      <c r="H18" s="139">
        <v>0.34887924801156905</v>
      </c>
      <c r="I18" s="339">
        <v>2</v>
      </c>
      <c r="J18" s="339">
        <v>4</v>
      </c>
      <c r="K18" s="8"/>
    </row>
    <row r="19" spans="2:11">
      <c r="B19" s="7"/>
      <c r="C19" s="144" t="s">
        <v>340</v>
      </c>
      <c r="D19" s="145">
        <v>14</v>
      </c>
      <c r="E19" s="146">
        <v>24865</v>
      </c>
      <c r="F19" s="146">
        <v>13320</v>
      </c>
      <c r="G19" s="146"/>
      <c r="H19" s="139">
        <v>0.34882807385098863</v>
      </c>
      <c r="I19" s="339" t="s">
        <v>1259</v>
      </c>
      <c r="J19" s="339"/>
      <c r="K19" s="8"/>
    </row>
    <row r="20" spans="2:11">
      <c r="B20" s="7"/>
      <c r="C20" s="144" t="s">
        <v>419</v>
      </c>
      <c r="D20" s="145">
        <v>15</v>
      </c>
      <c r="E20" s="146">
        <v>515</v>
      </c>
      <c r="F20" s="146">
        <v>275</v>
      </c>
      <c r="G20" s="146"/>
      <c r="H20" s="139">
        <v>0.34810126582278483</v>
      </c>
      <c r="I20" s="339"/>
      <c r="J20" s="339"/>
      <c r="K20" s="8"/>
    </row>
    <row r="21" spans="2:11">
      <c r="B21" s="7"/>
      <c r="C21" s="144" t="s">
        <v>178</v>
      </c>
      <c r="D21" s="145">
        <v>16</v>
      </c>
      <c r="E21" s="146">
        <v>28135</v>
      </c>
      <c r="F21" s="146">
        <v>14845</v>
      </c>
      <c r="G21" s="146"/>
      <c r="H21" s="139">
        <v>0.34539320614239183</v>
      </c>
      <c r="I21" s="339"/>
      <c r="J21" s="339">
        <v>5</v>
      </c>
      <c r="K21" s="8"/>
    </row>
    <row r="22" spans="2:11">
      <c r="B22" s="7"/>
      <c r="C22" s="144" t="s">
        <v>174</v>
      </c>
      <c r="D22" s="145">
        <v>17</v>
      </c>
      <c r="E22" s="146">
        <v>30385</v>
      </c>
      <c r="F22" s="146">
        <v>16020</v>
      </c>
      <c r="G22" s="146">
        <v>5</v>
      </c>
      <c r="H22" s="139">
        <v>0.34518422753716871</v>
      </c>
      <c r="I22" s="339" t="s">
        <v>1259</v>
      </c>
      <c r="J22" s="339">
        <v>6</v>
      </c>
      <c r="K22" s="8"/>
    </row>
    <row r="23" spans="2:11">
      <c r="B23" s="7"/>
      <c r="C23" s="144" t="s">
        <v>654</v>
      </c>
      <c r="D23" s="145">
        <v>18</v>
      </c>
      <c r="E23" s="146">
        <v>12245</v>
      </c>
      <c r="F23" s="146">
        <v>6415</v>
      </c>
      <c r="G23" s="146"/>
      <c r="H23" s="139">
        <v>0.3437834941050375</v>
      </c>
      <c r="I23" s="339" t="s">
        <v>1259</v>
      </c>
      <c r="J23" s="339"/>
      <c r="K23" s="8"/>
    </row>
    <row r="24" spans="2:11">
      <c r="B24" s="7"/>
      <c r="C24" s="144" t="s">
        <v>355</v>
      </c>
      <c r="D24" s="145">
        <v>19</v>
      </c>
      <c r="E24" s="146">
        <v>13050</v>
      </c>
      <c r="F24" s="146">
        <v>6500</v>
      </c>
      <c r="G24" s="146"/>
      <c r="H24" s="139">
        <v>0.33248081841432225</v>
      </c>
      <c r="I24" s="339" t="s">
        <v>1259</v>
      </c>
      <c r="J24" s="339"/>
      <c r="K24" s="8"/>
    </row>
    <row r="25" spans="2:11">
      <c r="B25" s="7"/>
      <c r="C25" s="144" t="s">
        <v>339</v>
      </c>
      <c r="D25" s="145">
        <v>20</v>
      </c>
      <c r="E25" s="146">
        <v>17860</v>
      </c>
      <c r="F25" s="146">
        <v>8750</v>
      </c>
      <c r="G25" s="146"/>
      <c r="H25" s="139">
        <v>0.32882375046974821</v>
      </c>
      <c r="I25" s="339" t="s">
        <v>1259</v>
      </c>
      <c r="J25" s="339"/>
      <c r="K25" s="8"/>
    </row>
    <row r="26" spans="2:11">
      <c r="B26" s="7"/>
      <c r="C26" s="144" t="s">
        <v>175</v>
      </c>
      <c r="D26" s="145">
        <v>21</v>
      </c>
      <c r="E26" s="146">
        <v>23455</v>
      </c>
      <c r="F26" s="146">
        <v>13455</v>
      </c>
      <c r="G26" s="146">
        <v>4340</v>
      </c>
      <c r="H26" s="139">
        <v>0.32618181818181818</v>
      </c>
      <c r="I26" s="339" t="s">
        <v>1259</v>
      </c>
      <c r="J26" s="339">
        <v>7</v>
      </c>
      <c r="K26" s="8"/>
    </row>
    <row r="27" spans="2:11">
      <c r="B27" s="7"/>
      <c r="C27" s="144" t="s">
        <v>220</v>
      </c>
      <c r="D27" s="145">
        <v>22</v>
      </c>
      <c r="E27" s="146">
        <v>19480</v>
      </c>
      <c r="F27" s="146">
        <v>9345</v>
      </c>
      <c r="G27" s="146"/>
      <c r="H27" s="139">
        <v>0.32419774501300952</v>
      </c>
      <c r="I27" s="339" t="s">
        <v>1259</v>
      </c>
      <c r="J27" s="339">
        <v>8</v>
      </c>
      <c r="K27" s="8"/>
    </row>
    <row r="28" spans="2:11">
      <c r="B28" s="7"/>
      <c r="C28" s="144" t="s">
        <v>176</v>
      </c>
      <c r="D28" s="145">
        <v>23</v>
      </c>
      <c r="E28" s="146">
        <v>20840</v>
      </c>
      <c r="F28" s="146">
        <v>9925</v>
      </c>
      <c r="G28" s="146">
        <v>95</v>
      </c>
      <c r="H28" s="139">
        <v>0.32161373946856775</v>
      </c>
      <c r="I28" s="339" t="s">
        <v>1259</v>
      </c>
      <c r="J28" s="339">
        <v>9</v>
      </c>
      <c r="K28" s="8"/>
    </row>
    <row r="29" spans="2:11">
      <c r="B29" s="7"/>
      <c r="C29" s="144" t="s">
        <v>651</v>
      </c>
      <c r="D29" s="145">
        <v>24</v>
      </c>
      <c r="E29" s="146">
        <v>185</v>
      </c>
      <c r="F29" s="146">
        <v>85</v>
      </c>
      <c r="G29" s="146"/>
      <c r="H29" s="139">
        <v>0.31481481481481483</v>
      </c>
      <c r="I29" s="339" t="s">
        <v>1259</v>
      </c>
      <c r="J29" s="339"/>
      <c r="K29" s="8"/>
    </row>
    <row r="30" spans="2:11">
      <c r="B30" s="7"/>
      <c r="C30" s="144" t="s">
        <v>219</v>
      </c>
      <c r="D30" s="145">
        <v>25</v>
      </c>
      <c r="E30" s="146">
        <v>16365</v>
      </c>
      <c r="F30" s="146">
        <v>7430</v>
      </c>
      <c r="G30" s="146">
        <v>0</v>
      </c>
      <c r="H30" s="139">
        <v>0.3122504727884009</v>
      </c>
      <c r="I30" s="339">
        <v>3</v>
      </c>
      <c r="J30" s="339">
        <v>10</v>
      </c>
      <c r="K30" s="8"/>
    </row>
    <row r="31" spans="2:11">
      <c r="B31" s="7"/>
      <c r="C31" s="144" t="s">
        <v>423</v>
      </c>
      <c r="D31" s="145">
        <v>26</v>
      </c>
      <c r="E31" s="146">
        <v>2380</v>
      </c>
      <c r="F31" s="146">
        <v>1050</v>
      </c>
      <c r="G31" s="146">
        <v>0</v>
      </c>
      <c r="H31" s="139">
        <v>0.30612244897959184</v>
      </c>
      <c r="I31" s="339" t="s">
        <v>1259</v>
      </c>
      <c r="J31" s="339"/>
      <c r="K31" s="8"/>
    </row>
    <row r="32" spans="2:11">
      <c r="B32" s="7"/>
      <c r="C32" s="144" t="s">
        <v>362</v>
      </c>
      <c r="D32" s="145">
        <v>27</v>
      </c>
      <c r="E32" s="146">
        <v>7885</v>
      </c>
      <c r="F32" s="146">
        <v>3495</v>
      </c>
      <c r="G32" s="146">
        <v>300</v>
      </c>
      <c r="H32" s="139">
        <v>0.29922945205479451</v>
      </c>
      <c r="I32" s="339" t="s">
        <v>1259</v>
      </c>
      <c r="J32" s="339"/>
      <c r="K32" s="8"/>
    </row>
    <row r="33" spans="2:11">
      <c r="B33" s="7"/>
      <c r="C33" s="144" t="s">
        <v>632</v>
      </c>
      <c r="D33" s="145">
        <v>28</v>
      </c>
      <c r="E33" s="146">
        <v>18285</v>
      </c>
      <c r="F33" s="146">
        <v>7760</v>
      </c>
      <c r="G33" s="146"/>
      <c r="H33" s="139">
        <v>0.297945862929545</v>
      </c>
      <c r="I33" s="339">
        <v>4</v>
      </c>
      <c r="J33" s="339">
        <v>11</v>
      </c>
      <c r="K33" s="8"/>
    </row>
    <row r="34" spans="2:11">
      <c r="B34" s="7"/>
      <c r="C34" s="144" t="s">
        <v>322</v>
      </c>
      <c r="D34" s="145">
        <v>29</v>
      </c>
      <c r="E34" s="146">
        <v>11705</v>
      </c>
      <c r="F34" s="146">
        <v>4965</v>
      </c>
      <c r="G34" s="146"/>
      <c r="H34" s="139">
        <v>0.29784043191361725</v>
      </c>
      <c r="I34" s="339" t="s">
        <v>1259</v>
      </c>
      <c r="J34" s="339"/>
      <c r="K34" s="8"/>
    </row>
    <row r="35" spans="2:11">
      <c r="B35" s="7"/>
      <c r="C35" s="144" t="s">
        <v>334</v>
      </c>
      <c r="D35" s="145">
        <v>30</v>
      </c>
      <c r="E35" s="146">
        <v>14045</v>
      </c>
      <c r="F35" s="146">
        <v>5875</v>
      </c>
      <c r="G35" s="146"/>
      <c r="H35" s="139">
        <v>0.294929718875502</v>
      </c>
      <c r="I35" s="339" t="s">
        <v>1259</v>
      </c>
      <c r="J35" s="339"/>
      <c r="K35" s="8"/>
    </row>
    <row r="36" spans="2:11">
      <c r="B36" s="7"/>
      <c r="C36" s="144" t="s">
        <v>668</v>
      </c>
      <c r="D36" s="145">
        <v>31</v>
      </c>
      <c r="E36" s="146">
        <v>24580</v>
      </c>
      <c r="F36" s="146">
        <v>9970</v>
      </c>
      <c r="G36" s="146"/>
      <c r="H36" s="139">
        <v>0.28856729377713458</v>
      </c>
      <c r="I36" s="339" t="s">
        <v>1259</v>
      </c>
      <c r="J36" s="339"/>
      <c r="K36" s="8"/>
    </row>
    <row r="37" spans="2:11">
      <c r="B37" s="7"/>
      <c r="C37" s="144" t="s">
        <v>383</v>
      </c>
      <c r="D37" s="145">
        <v>32</v>
      </c>
      <c r="E37" s="146">
        <v>10580</v>
      </c>
      <c r="F37" s="146">
        <v>4275</v>
      </c>
      <c r="G37" s="146">
        <v>45</v>
      </c>
      <c r="H37" s="139">
        <v>0.28691275167785235</v>
      </c>
      <c r="I37" s="339" t="s">
        <v>1259</v>
      </c>
      <c r="J37" s="339"/>
      <c r="K37" s="8"/>
    </row>
    <row r="38" spans="2:11">
      <c r="B38" s="7"/>
      <c r="C38" s="144" t="s">
        <v>372</v>
      </c>
      <c r="D38" s="145">
        <v>33</v>
      </c>
      <c r="E38" s="146">
        <v>11795</v>
      </c>
      <c r="F38" s="146">
        <v>4630</v>
      </c>
      <c r="G38" s="146"/>
      <c r="H38" s="139">
        <v>0.28188736681887366</v>
      </c>
      <c r="I38" s="339" t="s">
        <v>1259</v>
      </c>
      <c r="J38" s="339"/>
      <c r="K38" s="8"/>
    </row>
    <row r="39" spans="2:11">
      <c r="B39" s="7"/>
      <c r="C39" s="144" t="s">
        <v>395</v>
      </c>
      <c r="D39" s="145">
        <v>34</v>
      </c>
      <c r="E39" s="146">
        <v>7060</v>
      </c>
      <c r="F39" s="146">
        <v>2785</v>
      </c>
      <c r="G39" s="146">
        <v>35</v>
      </c>
      <c r="H39" s="139">
        <v>0.28188259109311742</v>
      </c>
      <c r="I39" s="510" t="s">
        <v>1259</v>
      </c>
      <c r="J39" s="510"/>
      <c r="K39" s="8"/>
    </row>
    <row r="40" spans="2:11">
      <c r="B40" s="7"/>
      <c r="C40" s="144" t="s">
        <v>397</v>
      </c>
      <c r="D40" s="145">
        <v>35</v>
      </c>
      <c r="E40" s="146">
        <v>8865</v>
      </c>
      <c r="F40" s="146">
        <v>3470</v>
      </c>
      <c r="G40" s="146"/>
      <c r="H40" s="139">
        <v>0.28131333603567088</v>
      </c>
      <c r="I40" s="339" t="s">
        <v>1259</v>
      </c>
      <c r="J40" s="339"/>
      <c r="K40" s="8"/>
    </row>
    <row r="41" spans="2:11">
      <c r="B41" s="7"/>
      <c r="C41" s="144" t="s">
        <v>359</v>
      </c>
      <c r="D41" s="145">
        <v>36</v>
      </c>
      <c r="E41" s="146">
        <v>15035</v>
      </c>
      <c r="F41" s="146">
        <v>5880</v>
      </c>
      <c r="G41" s="146"/>
      <c r="H41" s="139">
        <v>0.2811379392780301</v>
      </c>
      <c r="I41" s="339" t="s">
        <v>1259</v>
      </c>
      <c r="J41" s="339"/>
      <c r="K41" s="8"/>
    </row>
    <row r="42" spans="2:11">
      <c r="B42" s="7"/>
      <c r="C42" s="144" t="s">
        <v>746</v>
      </c>
      <c r="D42" s="145">
        <v>37</v>
      </c>
      <c r="E42" s="146">
        <v>14875</v>
      </c>
      <c r="F42" s="146">
        <v>5810</v>
      </c>
      <c r="G42" s="146"/>
      <c r="H42" s="139">
        <v>0.28087986463620979</v>
      </c>
      <c r="I42" s="339" t="s">
        <v>1259</v>
      </c>
      <c r="J42" s="339"/>
      <c r="K42" s="8"/>
    </row>
    <row r="43" spans="2:11">
      <c r="B43" s="7"/>
      <c r="C43" s="144" t="s">
        <v>218</v>
      </c>
      <c r="D43" s="145">
        <v>38</v>
      </c>
      <c r="E43" s="146">
        <v>19660</v>
      </c>
      <c r="F43" s="146">
        <v>7630</v>
      </c>
      <c r="G43" s="146"/>
      <c r="H43" s="139">
        <v>0.27958959325760352</v>
      </c>
      <c r="I43" s="339" t="s">
        <v>1259</v>
      </c>
      <c r="J43" s="339">
        <v>12</v>
      </c>
      <c r="K43" s="8"/>
    </row>
    <row r="44" spans="2:11">
      <c r="B44" s="7"/>
      <c r="C44" s="144" t="s">
        <v>215</v>
      </c>
      <c r="D44" s="145">
        <v>39</v>
      </c>
      <c r="E44" s="146">
        <v>26880</v>
      </c>
      <c r="F44" s="146">
        <v>10310</v>
      </c>
      <c r="G44" s="146">
        <v>0</v>
      </c>
      <c r="H44" s="139">
        <v>0.27722506050013446</v>
      </c>
      <c r="I44" s="339" t="s">
        <v>1259</v>
      </c>
      <c r="J44" s="339">
        <v>13</v>
      </c>
      <c r="K44" s="8"/>
    </row>
    <row r="45" spans="2:11">
      <c r="B45" s="7"/>
      <c r="C45" s="144" t="s">
        <v>773</v>
      </c>
      <c r="D45" s="145">
        <v>40</v>
      </c>
      <c r="E45" s="146">
        <v>4565</v>
      </c>
      <c r="F45" s="146">
        <v>1730</v>
      </c>
      <c r="G45" s="146"/>
      <c r="H45" s="139">
        <v>0.27482128673550438</v>
      </c>
      <c r="I45" s="339" t="s">
        <v>1259</v>
      </c>
      <c r="J45" s="339"/>
      <c r="K45" s="8"/>
    </row>
    <row r="46" spans="2:11">
      <c r="B46" s="7"/>
      <c r="C46" s="144" t="s">
        <v>180</v>
      </c>
      <c r="D46" s="145">
        <v>41</v>
      </c>
      <c r="E46" s="146">
        <v>16130</v>
      </c>
      <c r="F46" s="146">
        <v>6100</v>
      </c>
      <c r="G46" s="146"/>
      <c r="H46" s="139">
        <v>0.27440395861448491</v>
      </c>
      <c r="I46" s="339" t="s">
        <v>1259</v>
      </c>
      <c r="J46" s="339">
        <v>14</v>
      </c>
      <c r="K46" s="8"/>
    </row>
    <row r="47" spans="2:11">
      <c r="B47" s="7"/>
      <c r="C47" s="144" t="s">
        <v>371</v>
      </c>
      <c r="D47" s="145">
        <v>42</v>
      </c>
      <c r="E47" s="146">
        <v>8670</v>
      </c>
      <c r="F47" s="146">
        <v>3215</v>
      </c>
      <c r="G47" s="146"/>
      <c r="H47" s="139">
        <v>0.27050904501472445</v>
      </c>
      <c r="I47" s="339" t="s">
        <v>1259</v>
      </c>
      <c r="J47" s="339"/>
      <c r="K47" s="8"/>
    </row>
    <row r="48" spans="2:11">
      <c r="B48" s="7"/>
      <c r="C48" s="144" t="s">
        <v>416</v>
      </c>
      <c r="D48" s="145">
        <v>43</v>
      </c>
      <c r="E48" s="146">
        <v>1755</v>
      </c>
      <c r="F48" s="146">
        <v>660</v>
      </c>
      <c r="G48" s="146">
        <v>25</v>
      </c>
      <c r="H48" s="139">
        <v>0.27049180327868855</v>
      </c>
      <c r="I48" s="339" t="s">
        <v>1259</v>
      </c>
      <c r="J48" s="339"/>
      <c r="K48" s="8"/>
    </row>
    <row r="49" spans="2:11">
      <c r="B49" s="7"/>
      <c r="C49" s="144" t="s">
        <v>386</v>
      </c>
      <c r="D49" s="145">
        <v>44</v>
      </c>
      <c r="E49" s="146">
        <v>11750</v>
      </c>
      <c r="F49" s="146">
        <v>4350</v>
      </c>
      <c r="G49" s="146"/>
      <c r="H49" s="139">
        <v>0.27018633540372672</v>
      </c>
      <c r="I49" s="339" t="s">
        <v>1259</v>
      </c>
      <c r="J49" s="339"/>
      <c r="K49" s="8"/>
    </row>
    <row r="50" spans="2:11">
      <c r="B50" s="7"/>
      <c r="C50" s="144" t="s">
        <v>364</v>
      </c>
      <c r="D50" s="145">
        <v>45</v>
      </c>
      <c r="E50" s="146">
        <v>16570</v>
      </c>
      <c r="F50" s="146">
        <v>6130</v>
      </c>
      <c r="G50" s="146"/>
      <c r="H50" s="139">
        <v>0.27004405286343613</v>
      </c>
      <c r="I50" s="339" t="s">
        <v>1259</v>
      </c>
      <c r="J50" s="339"/>
      <c r="K50" s="8"/>
    </row>
    <row r="51" spans="2:11">
      <c r="B51" s="7"/>
      <c r="C51" s="144" t="s">
        <v>427</v>
      </c>
      <c r="D51" s="145">
        <v>46</v>
      </c>
      <c r="E51" s="146">
        <v>440</v>
      </c>
      <c r="F51" s="146">
        <v>160</v>
      </c>
      <c r="G51" s="146"/>
      <c r="H51" s="139">
        <v>0.26666666666666666</v>
      </c>
      <c r="I51" s="339" t="s">
        <v>1259</v>
      </c>
      <c r="J51" s="339"/>
      <c r="K51" s="8"/>
    </row>
    <row r="52" spans="2:11">
      <c r="B52" s="7"/>
      <c r="C52" s="144" t="s">
        <v>399</v>
      </c>
      <c r="D52" s="145">
        <v>47</v>
      </c>
      <c r="E52" s="146">
        <v>1900</v>
      </c>
      <c r="F52" s="146">
        <v>690</v>
      </c>
      <c r="G52" s="146"/>
      <c r="H52" s="139">
        <v>0.26640926640926643</v>
      </c>
      <c r="I52" s="339" t="s">
        <v>1259</v>
      </c>
      <c r="J52" s="339"/>
      <c r="K52" s="8"/>
    </row>
    <row r="53" spans="2:11">
      <c r="B53" s="7"/>
      <c r="C53" s="144" t="s">
        <v>213</v>
      </c>
      <c r="D53" s="145">
        <v>48</v>
      </c>
      <c r="E53" s="146">
        <v>16775</v>
      </c>
      <c r="F53" s="146">
        <v>5830</v>
      </c>
      <c r="G53" s="146"/>
      <c r="H53" s="139">
        <v>0.25790754257907544</v>
      </c>
      <c r="I53" s="339" t="s">
        <v>1259</v>
      </c>
      <c r="J53" s="339">
        <v>15</v>
      </c>
      <c r="K53" s="8"/>
    </row>
    <row r="54" spans="2:11">
      <c r="B54" s="7"/>
      <c r="C54" s="144" t="s">
        <v>403</v>
      </c>
      <c r="D54" s="145">
        <v>49</v>
      </c>
      <c r="E54" s="146">
        <v>7055</v>
      </c>
      <c r="F54" s="146">
        <v>2375</v>
      </c>
      <c r="G54" s="146"/>
      <c r="H54" s="139">
        <v>0.25185577942735948</v>
      </c>
      <c r="I54" s="339" t="s">
        <v>1259</v>
      </c>
      <c r="J54" s="339"/>
      <c r="K54" s="8"/>
    </row>
    <row r="55" spans="2:11">
      <c r="B55" s="7"/>
      <c r="C55" s="144" t="s">
        <v>363</v>
      </c>
      <c r="D55" s="145">
        <v>50</v>
      </c>
      <c r="E55" s="146">
        <v>20860</v>
      </c>
      <c r="F55" s="146">
        <v>7130</v>
      </c>
      <c r="G55" s="146">
        <v>345</v>
      </c>
      <c r="H55" s="139">
        <v>0.25163225692606317</v>
      </c>
      <c r="I55" s="339" t="s">
        <v>1259</v>
      </c>
      <c r="J55" s="339"/>
      <c r="K55" s="8"/>
    </row>
    <row r="56" spans="2:11">
      <c r="B56" s="7"/>
      <c r="C56" s="144" t="s">
        <v>212</v>
      </c>
      <c r="D56" s="145">
        <v>51</v>
      </c>
      <c r="E56" s="146">
        <v>23545</v>
      </c>
      <c r="F56" s="146">
        <v>7905</v>
      </c>
      <c r="G56" s="146">
        <v>35</v>
      </c>
      <c r="H56" s="139">
        <v>0.25107193901858027</v>
      </c>
      <c r="I56" s="339" t="s">
        <v>1259</v>
      </c>
      <c r="J56" s="339">
        <v>16</v>
      </c>
      <c r="K56" s="8"/>
    </row>
    <row r="57" spans="2:11">
      <c r="B57" s="7"/>
      <c r="C57" s="144" t="s">
        <v>422</v>
      </c>
      <c r="D57" s="145">
        <v>52</v>
      </c>
      <c r="E57" s="146">
        <v>660</v>
      </c>
      <c r="F57" s="146">
        <v>215</v>
      </c>
      <c r="G57" s="146"/>
      <c r="H57" s="139">
        <v>0.24571428571428572</v>
      </c>
      <c r="I57" s="339" t="s">
        <v>1259</v>
      </c>
      <c r="J57" s="339"/>
      <c r="K57" s="8"/>
    </row>
    <row r="58" spans="2:11">
      <c r="B58" s="7"/>
      <c r="C58" s="144" t="s">
        <v>358</v>
      </c>
      <c r="D58" s="145">
        <v>53</v>
      </c>
      <c r="E58" s="146">
        <v>13665</v>
      </c>
      <c r="F58" s="146">
        <v>4445</v>
      </c>
      <c r="G58" s="146"/>
      <c r="H58" s="139">
        <v>0.24544450579790172</v>
      </c>
      <c r="I58" s="339" t="s">
        <v>1259</v>
      </c>
      <c r="J58" s="339"/>
      <c r="K58" s="8"/>
    </row>
    <row r="59" spans="2:11">
      <c r="B59" s="7"/>
      <c r="C59" s="144" t="s">
        <v>387</v>
      </c>
      <c r="D59" s="145">
        <v>54</v>
      </c>
      <c r="E59" s="146">
        <v>15035</v>
      </c>
      <c r="F59" s="146">
        <v>4865</v>
      </c>
      <c r="G59" s="146">
        <v>170</v>
      </c>
      <c r="H59" s="139">
        <v>0.24240159441953163</v>
      </c>
      <c r="I59" s="339" t="s">
        <v>1259</v>
      </c>
      <c r="J59" s="339"/>
      <c r="K59" s="8"/>
    </row>
    <row r="60" spans="2:11">
      <c r="B60" s="7"/>
      <c r="C60" s="144" t="s">
        <v>57</v>
      </c>
      <c r="D60" s="145">
        <v>55</v>
      </c>
      <c r="E60" s="146">
        <v>17755</v>
      </c>
      <c r="F60" s="146">
        <v>5510</v>
      </c>
      <c r="G60" s="146">
        <v>155</v>
      </c>
      <c r="H60" s="139">
        <v>0.23526900085397096</v>
      </c>
      <c r="I60" s="339" t="s">
        <v>1259</v>
      </c>
      <c r="J60" s="339">
        <v>17</v>
      </c>
      <c r="K60" s="8"/>
    </row>
    <row r="61" spans="2:11">
      <c r="B61" s="7"/>
      <c r="C61" s="144" t="s">
        <v>347</v>
      </c>
      <c r="D61" s="145">
        <v>56</v>
      </c>
      <c r="E61" s="146">
        <v>15280</v>
      </c>
      <c r="F61" s="146">
        <v>4580</v>
      </c>
      <c r="G61" s="146"/>
      <c r="H61" s="139">
        <v>0.23061430010070494</v>
      </c>
      <c r="I61" s="339" t="s">
        <v>1259</v>
      </c>
      <c r="J61" s="339"/>
      <c r="K61" s="8"/>
    </row>
    <row r="62" spans="2:11">
      <c r="B62" s="7"/>
      <c r="C62" s="144" t="s">
        <v>486</v>
      </c>
      <c r="D62" s="145">
        <v>57</v>
      </c>
      <c r="E62" s="146">
        <v>25085</v>
      </c>
      <c r="F62" s="146">
        <v>7480</v>
      </c>
      <c r="G62" s="146"/>
      <c r="H62" s="139">
        <v>0.22969445723936741</v>
      </c>
      <c r="I62" s="339" t="s">
        <v>1259</v>
      </c>
      <c r="J62" s="339"/>
      <c r="K62" s="8"/>
    </row>
    <row r="63" spans="2:11">
      <c r="B63" s="7"/>
      <c r="C63" s="144" t="s">
        <v>344</v>
      </c>
      <c r="D63" s="145">
        <v>58</v>
      </c>
      <c r="E63" s="146">
        <v>13690</v>
      </c>
      <c r="F63" s="146">
        <v>4080</v>
      </c>
      <c r="G63" s="146"/>
      <c r="H63" s="139">
        <v>0.22960045019696118</v>
      </c>
      <c r="I63" s="339"/>
      <c r="J63" s="339"/>
      <c r="K63" s="8"/>
    </row>
    <row r="64" spans="2:11">
      <c r="B64" s="7"/>
      <c r="C64" s="144" t="s">
        <v>211</v>
      </c>
      <c r="D64" s="145">
        <v>59</v>
      </c>
      <c r="E64" s="146">
        <v>28315</v>
      </c>
      <c r="F64" s="146">
        <v>8720</v>
      </c>
      <c r="G64" s="146">
        <v>955</v>
      </c>
      <c r="H64" s="139">
        <v>0.22953408791787314</v>
      </c>
      <c r="I64" s="339"/>
      <c r="J64" s="339">
        <v>18</v>
      </c>
      <c r="K64" s="8"/>
    </row>
    <row r="65" spans="2:11">
      <c r="B65" s="7"/>
      <c r="C65" s="144" t="s">
        <v>370</v>
      </c>
      <c r="D65" s="145">
        <v>60</v>
      </c>
      <c r="E65" s="146">
        <v>15435</v>
      </c>
      <c r="F65" s="146">
        <v>4540</v>
      </c>
      <c r="G65" s="146"/>
      <c r="H65" s="139">
        <v>0.22728410513141425</v>
      </c>
      <c r="I65" s="339" t="s">
        <v>1259</v>
      </c>
      <c r="J65" s="339"/>
      <c r="K65" s="8"/>
    </row>
    <row r="66" spans="2:11">
      <c r="B66" s="7"/>
      <c r="C66" s="144" t="s">
        <v>348</v>
      </c>
      <c r="D66" s="145">
        <v>61</v>
      </c>
      <c r="E66" s="146">
        <v>11645</v>
      </c>
      <c r="F66" s="146">
        <v>3425</v>
      </c>
      <c r="G66" s="146"/>
      <c r="H66" s="139">
        <v>0.22727272727272727</v>
      </c>
      <c r="I66" s="339" t="s">
        <v>1259</v>
      </c>
      <c r="J66" s="339"/>
      <c r="K66" s="8"/>
    </row>
    <row r="67" spans="2:11">
      <c r="B67" s="7"/>
      <c r="C67" s="144" t="s">
        <v>336</v>
      </c>
      <c r="D67" s="145">
        <v>62</v>
      </c>
      <c r="E67" s="146">
        <v>21940</v>
      </c>
      <c r="F67" s="146">
        <v>6385</v>
      </c>
      <c r="G67" s="146"/>
      <c r="H67" s="139">
        <v>0.22541924095322152</v>
      </c>
      <c r="I67" s="339" t="s">
        <v>1259</v>
      </c>
      <c r="J67" s="339"/>
      <c r="K67" s="8"/>
    </row>
    <row r="68" spans="2:11">
      <c r="B68" s="7"/>
      <c r="C68" s="144" t="s">
        <v>346</v>
      </c>
      <c r="D68" s="145">
        <v>63</v>
      </c>
      <c r="E68" s="146">
        <v>20110</v>
      </c>
      <c r="F68" s="146">
        <v>5940</v>
      </c>
      <c r="G68" s="146">
        <v>450</v>
      </c>
      <c r="H68" s="139">
        <v>0.2241509433962264</v>
      </c>
      <c r="I68" s="339" t="s">
        <v>1259</v>
      </c>
      <c r="J68" s="339"/>
      <c r="K68" s="8"/>
    </row>
    <row r="69" spans="2:11">
      <c r="B69" s="7"/>
      <c r="C69" s="144" t="s">
        <v>393</v>
      </c>
      <c r="D69" s="145">
        <v>64</v>
      </c>
      <c r="E69" s="146">
        <v>9830</v>
      </c>
      <c r="F69" s="146">
        <v>2790</v>
      </c>
      <c r="G69" s="146"/>
      <c r="H69" s="139">
        <v>0.22107765451664024</v>
      </c>
      <c r="I69" s="339" t="s">
        <v>1259</v>
      </c>
      <c r="J69" s="339"/>
      <c r="K69" s="8"/>
    </row>
    <row r="70" spans="2:11">
      <c r="B70" s="7"/>
      <c r="C70" s="144" t="s">
        <v>216</v>
      </c>
      <c r="D70" s="145">
        <v>65</v>
      </c>
      <c r="E70" s="146">
        <v>22385</v>
      </c>
      <c r="F70" s="146">
        <v>6295</v>
      </c>
      <c r="G70" s="146"/>
      <c r="H70" s="139">
        <v>0.21949093444909346</v>
      </c>
      <c r="I70" s="339" t="s">
        <v>1259</v>
      </c>
      <c r="J70" s="339">
        <v>19</v>
      </c>
      <c r="K70" s="8"/>
    </row>
    <row r="71" spans="2:11">
      <c r="B71" s="7"/>
      <c r="C71" s="144" t="s">
        <v>274</v>
      </c>
      <c r="D71" s="145">
        <v>66</v>
      </c>
      <c r="E71" s="146">
        <v>25550</v>
      </c>
      <c r="F71" s="146">
        <v>6915</v>
      </c>
      <c r="G71" s="146"/>
      <c r="H71" s="139">
        <v>0.21299861389188357</v>
      </c>
      <c r="I71" s="339" t="s">
        <v>1259</v>
      </c>
      <c r="J71" s="339">
        <v>20</v>
      </c>
      <c r="K71" s="8"/>
    </row>
    <row r="72" spans="2:11">
      <c r="B72" s="7"/>
      <c r="C72" s="144" t="s">
        <v>425</v>
      </c>
      <c r="D72" s="145">
        <v>67</v>
      </c>
      <c r="E72" s="146">
        <v>985</v>
      </c>
      <c r="F72" s="146">
        <v>260</v>
      </c>
      <c r="G72" s="146"/>
      <c r="H72" s="139">
        <v>0.20883534136546184</v>
      </c>
      <c r="I72" s="339" t="s">
        <v>1259</v>
      </c>
      <c r="J72" s="339"/>
      <c r="K72" s="8"/>
    </row>
    <row r="73" spans="2:11">
      <c r="B73" s="7"/>
      <c r="C73" s="144" t="s">
        <v>665</v>
      </c>
      <c r="D73" s="145">
        <v>68</v>
      </c>
      <c r="E73" s="146">
        <v>860</v>
      </c>
      <c r="F73" s="146">
        <v>220</v>
      </c>
      <c r="G73" s="146"/>
      <c r="H73" s="139">
        <v>0.20370370370370369</v>
      </c>
      <c r="I73" s="339" t="s">
        <v>1259</v>
      </c>
      <c r="J73" s="339"/>
      <c r="K73" s="8"/>
    </row>
    <row r="74" spans="2:11">
      <c r="B74" s="7"/>
      <c r="C74" s="144" t="s">
        <v>951</v>
      </c>
      <c r="D74" s="145">
        <v>69</v>
      </c>
      <c r="E74" s="146">
        <v>825</v>
      </c>
      <c r="F74" s="146">
        <v>210</v>
      </c>
      <c r="G74" s="146"/>
      <c r="H74" s="139">
        <v>0.20289855072463769</v>
      </c>
      <c r="I74" s="339" t="s">
        <v>1259</v>
      </c>
      <c r="J74" s="339"/>
      <c r="K74" s="8"/>
    </row>
    <row r="75" spans="2:11">
      <c r="B75" s="7"/>
      <c r="C75" s="144" t="s">
        <v>241</v>
      </c>
      <c r="D75" s="145">
        <v>70</v>
      </c>
      <c r="E75" s="146">
        <v>29775</v>
      </c>
      <c r="F75" s="146">
        <v>7480</v>
      </c>
      <c r="G75" s="146"/>
      <c r="H75" s="139">
        <v>0.20077841900416052</v>
      </c>
      <c r="I75" s="339">
        <v>5</v>
      </c>
      <c r="J75" s="339">
        <v>21</v>
      </c>
      <c r="K75" s="8"/>
    </row>
    <row r="76" spans="2:11">
      <c r="B76" s="7"/>
      <c r="C76" s="144" t="s">
        <v>332</v>
      </c>
      <c r="D76" s="145">
        <v>71</v>
      </c>
      <c r="E76" s="146">
        <v>13240</v>
      </c>
      <c r="F76" s="146">
        <v>3325</v>
      </c>
      <c r="G76" s="146"/>
      <c r="H76" s="139">
        <v>0.20072441895562934</v>
      </c>
      <c r="I76" s="339" t="s">
        <v>1259</v>
      </c>
      <c r="J76" s="339"/>
      <c r="K76" s="8"/>
    </row>
    <row r="77" spans="2:11">
      <c r="B77" s="7"/>
      <c r="C77" s="144" t="s">
        <v>177</v>
      </c>
      <c r="D77" s="145">
        <v>72</v>
      </c>
      <c r="E77" s="146">
        <v>27170</v>
      </c>
      <c r="F77" s="146">
        <v>6815</v>
      </c>
      <c r="G77" s="146"/>
      <c r="H77" s="139">
        <v>0.20052964543180815</v>
      </c>
      <c r="I77" s="339" t="s">
        <v>1259</v>
      </c>
      <c r="J77" s="339">
        <v>22</v>
      </c>
      <c r="K77" s="8"/>
    </row>
    <row r="78" spans="2:11">
      <c r="B78" s="7"/>
      <c r="C78" s="144" t="s">
        <v>426</v>
      </c>
      <c r="D78" s="270">
        <v>73</v>
      </c>
      <c r="E78" s="146">
        <v>880</v>
      </c>
      <c r="F78" s="146">
        <v>220</v>
      </c>
      <c r="G78" s="146"/>
      <c r="H78" s="139">
        <v>0.2</v>
      </c>
      <c r="I78" s="339" t="s">
        <v>1259</v>
      </c>
      <c r="J78" s="339"/>
      <c r="K78" s="8"/>
    </row>
    <row r="79" spans="2:11">
      <c r="B79" s="7"/>
      <c r="C79" s="144" t="s">
        <v>179</v>
      </c>
      <c r="D79" s="270">
        <v>74</v>
      </c>
      <c r="E79" s="146">
        <v>21890</v>
      </c>
      <c r="F79" s="146">
        <v>5390</v>
      </c>
      <c r="G79" s="146"/>
      <c r="H79" s="139">
        <v>0.19758064516129031</v>
      </c>
      <c r="I79" s="339" t="s">
        <v>1259</v>
      </c>
      <c r="J79" s="339">
        <v>23</v>
      </c>
      <c r="K79" s="8"/>
    </row>
    <row r="80" spans="2:11">
      <c r="B80" s="7"/>
      <c r="C80" s="144" t="s">
        <v>333</v>
      </c>
      <c r="D80" s="145">
        <v>75</v>
      </c>
      <c r="E80" s="146">
        <v>12530</v>
      </c>
      <c r="F80" s="146">
        <v>3040</v>
      </c>
      <c r="G80" s="146"/>
      <c r="H80" s="139">
        <v>0.19524727039177905</v>
      </c>
      <c r="I80" s="339" t="s">
        <v>1259</v>
      </c>
      <c r="J80" s="339"/>
      <c r="K80" s="8"/>
    </row>
    <row r="81" spans="2:11">
      <c r="B81" s="7"/>
      <c r="C81" s="144" t="s">
        <v>369</v>
      </c>
      <c r="D81" s="145">
        <v>76</v>
      </c>
      <c r="E81" s="146">
        <v>6555</v>
      </c>
      <c r="F81" s="146">
        <v>2020</v>
      </c>
      <c r="G81" s="146">
        <v>1935</v>
      </c>
      <c r="H81" s="139">
        <v>0.192197906755471</v>
      </c>
      <c r="I81" s="339" t="s">
        <v>1259</v>
      </c>
      <c r="J81" s="339"/>
      <c r="K81" s="8"/>
    </row>
    <row r="82" spans="2:11">
      <c r="B82" s="7"/>
      <c r="C82" s="144" t="s">
        <v>430</v>
      </c>
      <c r="D82" s="145">
        <v>77</v>
      </c>
      <c r="E82" s="146">
        <v>800</v>
      </c>
      <c r="F82" s="146">
        <v>190</v>
      </c>
      <c r="G82" s="146"/>
      <c r="H82" s="139">
        <v>0.19191919191919191</v>
      </c>
      <c r="I82" s="339" t="s">
        <v>1259</v>
      </c>
      <c r="J82" s="339"/>
      <c r="K82" s="8"/>
    </row>
    <row r="83" spans="2:11">
      <c r="B83" s="7"/>
      <c r="C83" s="144" t="s">
        <v>367</v>
      </c>
      <c r="D83" s="145">
        <v>78</v>
      </c>
      <c r="E83" s="146">
        <v>16915</v>
      </c>
      <c r="F83" s="146">
        <v>3965</v>
      </c>
      <c r="G83" s="146"/>
      <c r="H83" s="139">
        <v>0.18989463601532566</v>
      </c>
      <c r="I83" s="339" t="s">
        <v>1259</v>
      </c>
      <c r="J83" s="339"/>
      <c r="K83" s="8"/>
    </row>
    <row r="84" spans="2:11">
      <c r="B84" s="7"/>
      <c r="C84" s="144" t="s">
        <v>330</v>
      </c>
      <c r="D84" s="145">
        <v>79</v>
      </c>
      <c r="E84" s="146">
        <v>28845</v>
      </c>
      <c r="F84" s="146">
        <v>6935</v>
      </c>
      <c r="G84" s="146">
        <v>1395</v>
      </c>
      <c r="H84" s="139">
        <v>0.18655010087424345</v>
      </c>
      <c r="I84" s="339" t="s">
        <v>1259</v>
      </c>
      <c r="J84" s="339"/>
      <c r="K84" s="8"/>
    </row>
    <row r="85" spans="2:11">
      <c r="B85" s="7"/>
      <c r="C85" s="144" t="s">
        <v>329</v>
      </c>
      <c r="D85" s="145">
        <v>80</v>
      </c>
      <c r="E85" s="146">
        <v>14770</v>
      </c>
      <c r="F85" s="146">
        <v>3330</v>
      </c>
      <c r="G85" s="146"/>
      <c r="H85" s="139">
        <v>0.1839779005524862</v>
      </c>
      <c r="I85" s="339" t="s">
        <v>1259</v>
      </c>
      <c r="J85" s="339"/>
      <c r="K85" s="8"/>
    </row>
    <row r="86" spans="2:11">
      <c r="B86" s="7"/>
      <c r="C86" s="144" t="s">
        <v>341</v>
      </c>
      <c r="D86" s="145">
        <v>81</v>
      </c>
      <c r="E86" s="146">
        <v>15455</v>
      </c>
      <c r="F86" s="146">
        <v>3435</v>
      </c>
      <c r="G86" s="146"/>
      <c r="H86" s="139">
        <v>0.18184224457384859</v>
      </c>
      <c r="I86" s="339" t="s">
        <v>1259</v>
      </c>
      <c r="J86" s="339"/>
      <c r="K86" s="8"/>
    </row>
    <row r="87" spans="2:11">
      <c r="B87" s="7"/>
      <c r="C87" s="144" t="s">
        <v>408</v>
      </c>
      <c r="D87" s="145">
        <v>82</v>
      </c>
      <c r="E87" s="146">
        <v>6130</v>
      </c>
      <c r="F87" s="146">
        <v>1360</v>
      </c>
      <c r="G87" s="146">
        <v>0</v>
      </c>
      <c r="H87" s="139">
        <v>0.18157543391188252</v>
      </c>
      <c r="I87" s="339" t="s">
        <v>1259</v>
      </c>
      <c r="J87" s="339"/>
      <c r="K87" s="8"/>
    </row>
    <row r="88" spans="2:11">
      <c r="B88" s="7"/>
      <c r="C88" s="144" t="s">
        <v>420</v>
      </c>
      <c r="D88" s="145">
        <v>83</v>
      </c>
      <c r="E88" s="146">
        <v>905</v>
      </c>
      <c r="F88" s="146">
        <v>200</v>
      </c>
      <c r="G88" s="146"/>
      <c r="H88" s="139">
        <v>0.18099547511312217</v>
      </c>
      <c r="I88" s="339" t="s">
        <v>1259</v>
      </c>
      <c r="J88" s="339"/>
      <c r="K88" s="8"/>
    </row>
    <row r="89" spans="2:11">
      <c r="B89" s="7"/>
      <c r="C89" s="144" t="s">
        <v>345</v>
      </c>
      <c r="D89" s="145">
        <v>84</v>
      </c>
      <c r="E89" s="146">
        <v>15750</v>
      </c>
      <c r="F89" s="146">
        <v>3475</v>
      </c>
      <c r="G89" s="146"/>
      <c r="H89" s="139">
        <v>0.18075422626788037</v>
      </c>
      <c r="I89" s="339" t="s">
        <v>1259</v>
      </c>
      <c r="J89" s="339"/>
      <c r="K89" s="8"/>
    </row>
    <row r="90" spans="2:11">
      <c r="B90" s="7"/>
      <c r="C90" s="144" t="s">
        <v>396</v>
      </c>
      <c r="D90" s="145">
        <v>85</v>
      </c>
      <c r="E90" s="146">
        <v>11760</v>
      </c>
      <c r="F90" s="146">
        <v>2560</v>
      </c>
      <c r="G90" s="146"/>
      <c r="H90" s="139">
        <v>0.1787709497206704</v>
      </c>
      <c r="I90" s="339" t="s">
        <v>1259</v>
      </c>
      <c r="J90" s="339"/>
      <c r="K90" s="8"/>
    </row>
    <row r="91" spans="2:11">
      <c r="B91" s="7"/>
      <c r="C91" s="144" t="s">
        <v>368</v>
      </c>
      <c r="D91" s="145">
        <v>86</v>
      </c>
      <c r="E91" s="146">
        <v>10255</v>
      </c>
      <c r="F91" s="146">
        <v>2225</v>
      </c>
      <c r="G91" s="146"/>
      <c r="H91" s="139">
        <v>0.17828525641025642</v>
      </c>
      <c r="I91" s="339" t="s">
        <v>1259</v>
      </c>
      <c r="J91" s="339"/>
      <c r="K91" s="8"/>
    </row>
    <row r="92" spans="2:11">
      <c r="B92" s="7"/>
      <c r="C92" s="144" t="s">
        <v>381</v>
      </c>
      <c r="D92" s="145">
        <v>87</v>
      </c>
      <c r="E92" s="146">
        <v>12795</v>
      </c>
      <c r="F92" s="146">
        <v>2735</v>
      </c>
      <c r="G92" s="146"/>
      <c r="H92" s="139">
        <v>0.17611075338055376</v>
      </c>
      <c r="I92" s="339" t="s">
        <v>1259</v>
      </c>
      <c r="J92" s="339"/>
      <c r="K92" s="8"/>
    </row>
    <row r="93" spans="2:11">
      <c r="B93" s="7"/>
      <c r="C93" s="144" t="s">
        <v>629</v>
      </c>
      <c r="D93" s="145">
        <v>88</v>
      </c>
      <c r="E93" s="146">
        <v>16490</v>
      </c>
      <c r="F93" s="146">
        <v>4000</v>
      </c>
      <c r="G93" s="146">
        <v>2780</v>
      </c>
      <c r="H93" s="139">
        <v>0.17189514396218306</v>
      </c>
      <c r="I93" s="339" t="s">
        <v>1259</v>
      </c>
      <c r="J93" s="339"/>
      <c r="K93" s="8"/>
    </row>
    <row r="94" spans="2:11">
      <c r="B94" s="7"/>
      <c r="C94" s="144" t="s">
        <v>379</v>
      </c>
      <c r="D94" s="145">
        <v>89</v>
      </c>
      <c r="E94" s="146">
        <v>14580</v>
      </c>
      <c r="F94" s="146">
        <v>3015</v>
      </c>
      <c r="G94" s="146"/>
      <c r="H94" s="139">
        <v>0.17135549872122763</v>
      </c>
      <c r="I94" s="339" t="s">
        <v>1259</v>
      </c>
      <c r="J94" s="339"/>
      <c r="K94" s="8"/>
    </row>
    <row r="95" spans="2:11">
      <c r="B95" s="7"/>
      <c r="C95" s="144" t="s">
        <v>326</v>
      </c>
      <c r="D95" s="145">
        <v>90</v>
      </c>
      <c r="E95" s="146">
        <v>15610</v>
      </c>
      <c r="F95" s="146">
        <v>3145</v>
      </c>
      <c r="G95" s="146">
        <v>0</v>
      </c>
      <c r="H95" s="139">
        <v>0.16768861636896829</v>
      </c>
      <c r="I95" s="339" t="s">
        <v>1259</v>
      </c>
      <c r="J95" s="339"/>
      <c r="K95" s="8"/>
    </row>
    <row r="96" spans="2:11">
      <c r="B96" s="7"/>
      <c r="C96" s="144" t="s">
        <v>392</v>
      </c>
      <c r="D96" s="145">
        <v>91</v>
      </c>
      <c r="E96" s="146">
        <v>305</v>
      </c>
      <c r="F96" s="146">
        <v>60</v>
      </c>
      <c r="G96" s="146"/>
      <c r="H96" s="139">
        <v>0.16438356164383561</v>
      </c>
      <c r="I96" s="339" t="s">
        <v>1259</v>
      </c>
      <c r="J96" s="339"/>
      <c r="K96" s="8"/>
    </row>
    <row r="97" spans="2:11">
      <c r="B97" s="7"/>
      <c r="C97" s="144" t="s">
        <v>331</v>
      </c>
      <c r="D97" s="145">
        <v>92</v>
      </c>
      <c r="E97" s="146">
        <v>16230</v>
      </c>
      <c r="F97" s="146">
        <v>3155</v>
      </c>
      <c r="G97" s="146"/>
      <c r="H97" s="139">
        <v>0.16275470724787205</v>
      </c>
      <c r="I97" s="339" t="s">
        <v>1259</v>
      </c>
      <c r="J97" s="339"/>
      <c r="K97" s="8"/>
    </row>
    <row r="98" spans="2:11">
      <c r="B98" s="7"/>
      <c r="C98" s="144" t="s">
        <v>410</v>
      </c>
      <c r="D98" s="145">
        <v>93</v>
      </c>
      <c r="E98" s="146">
        <v>6645</v>
      </c>
      <c r="F98" s="146">
        <v>1290</v>
      </c>
      <c r="G98" s="146"/>
      <c r="H98" s="139">
        <v>0.16257088846880907</v>
      </c>
      <c r="I98" s="339" t="s">
        <v>1259</v>
      </c>
      <c r="J98" s="339"/>
      <c r="K98" s="8"/>
    </row>
    <row r="99" spans="2:11">
      <c r="B99" s="7"/>
      <c r="C99" s="144" t="s">
        <v>350</v>
      </c>
      <c r="D99" s="145">
        <v>94</v>
      </c>
      <c r="E99" s="146">
        <v>18670</v>
      </c>
      <c r="F99" s="146">
        <v>3620</v>
      </c>
      <c r="G99" s="146"/>
      <c r="H99" s="139">
        <v>0.16240466576940332</v>
      </c>
      <c r="I99" s="339" t="s">
        <v>1259</v>
      </c>
      <c r="J99" s="339"/>
      <c r="K99" s="8"/>
    </row>
    <row r="100" spans="2:11">
      <c r="B100" s="7"/>
      <c r="C100" s="144" t="s">
        <v>356</v>
      </c>
      <c r="D100" s="145">
        <v>95</v>
      </c>
      <c r="E100" s="146">
        <v>29475</v>
      </c>
      <c r="F100" s="146">
        <v>5710</v>
      </c>
      <c r="G100" s="146"/>
      <c r="H100" s="139">
        <v>0.16228506465823506</v>
      </c>
      <c r="I100" s="339" t="s">
        <v>1259</v>
      </c>
      <c r="J100" s="339"/>
      <c r="K100" s="8"/>
    </row>
    <row r="101" spans="2:11">
      <c r="B101" s="7"/>
      <c r="C101" s="144" t="s">
        <v>417</v>
      </c>
      <c r="D101" s="145">
        <v>96</v>
      </c>
      <c r="E101" s="146">
        <v>1125</v>
      </c>
      <c r="F101" s="146">
        <v>215</v>
      </c>
      <c r="G101" s="146"/>
      <c r="H101" s="139">
        <v>0.16044776119402984</v>
      </c>
      <c r="I101" s="339" t="s">
        <v>1259</v>
      </c>
      <c r="J101" s="339"/>
      <c r="K101" s="8"/>
    </row>
    <row r="102" spans="2:11">
      <c r="B102" s="7"/>
      <c r="C102" s="144" t="s">
        <v>655</v>
      </c>
      <c r="D102" s="145">
        <v>97</v>
      </c>
      <c r="E102" s="146">
        <v>12575</v>
      </c>
      <c r="F102" s="146">
        <v>2395</v>
      </c>
      <c r="G102" s="146">
        <v>0</v>
      </c>
      <c r="H102" s="139">
        <v>0.15998663994655979</v>
      </c>
      <c r="I102" s="339" t="s">
        <v>1259</v>
      </c>
      <c r="J102" s="339"/>
      <c r="K102" s="8"/>
    </row>
    <row r="103" spans="2:11">
      <c r="B103" s="7"/>
      <c r="C103" s="144" t="s">
        <v>342</v>
      </c>
      <c r="D103" s="145">
        <v>98</v>
      </c>
      <c r="E103" s="146">
        <v>21370</v>
      </c>
      <c r="F103" s="146">
        <v>4045</v>
      </c>
      <c r="G103" s="146"/>
      <c r="H103" s="139">
        <v>0.15915797757229982</v>
      </c>
      <c r="I103" s="339" t="s">
        <v>1259</v>
      </c>
      <c r="J103" s="339"/>
      <c r="K103" s="8"/>
    </row>
    <row r="104" spans="2:11">
      <c r="B104" s="7"/>
      <c r="C104" s="144" t="s">
        <v>182</v>
      </c>
      <c r="D104" s="145">
        <v>99</v>
      </c>
      <c r="E104" s="146">
        <v>21290</v>
      </c>
      <c r="F104" s="146">
        <v>4005</v>
      </c>
      <c r="G104" s="146"/>
      <c r="H104" s="139">
        <v>0.15833168610397311</v>
      </c>
      <c r="I104" s="339" t="s">
        <v>1259</v>
      </c>
      <c r="J104" s="339">
        <v>24</v>
      </c>
      <c r="K104" s="8"/>
    </row>
    <row r="105" spans="2:11">
      <c r="B105" s="7"/>
      <c r="C105" s="144" t="s">
        <v>998</v>
      </c>
      <c r="D105" s="145">
        <v>100</v>
      </c>
      <c r="E105" s="146">
        <v>160</v>
      </c>
      <c r="F105" s="146">
        <v>30</v>
      </c>
      <c r="G105" s="146"/>
      <c r="H105" s="139">
        <v>0.15789473684210525</v>
      </c>
      <c r="I105" s="339" t="s">
        <v>1259</v>
      </c>
      <c r="J105" s="339"/>
      <c r="K105" s="8"/>
    </row>
    <row r="106" spans="2:11">
      <c r="B106" s="7"/>
      <c r="C106" s="144" t="s">
        <v>352</v>
      </c>
      <c r="D106" s="145">
        <v>101</v>
      </c>
      <c r="E106" s="146">
        <v>14730</v>
      </c>
      <c r="F106" s="146">
        <v>2740</v>
      </c>
      <c r="G106" s="146"/>
      <c r="H106" s="139">
        <v>0.15684029765311963</v>
      </c>
      <c r="I106" s="339" t="s">
        <v>1259</v>
      </c>
      <c r="J106" s="339"/>
      <c r="K106" s="8"/>
    </row>
    <row r="107" spans="2:11">
      <c r="B107" s="7"/>
      <c r="C107" s="144" t="s">
        <v>662</v>
      </c>
      <c r="D107" s="145">
        <v>102</v>
      </c>
      <c r="E107" s="146">
        <v>465</v>
      </c>
      <c r="F107" s="146">
        <v>85</v>
      </c>
      <c r="G107" s="146"/>
      <c r="H107" s="139">
        <v>0.15454545454545454</v>
      </c>
      <c r="I107" s="339" t="s">
        <v>1259</v>
      </c>
      <c r="J107" s="339"/>
      <c r="K107" s="8"/>
    </row>
    <row r="108" spans="2:11">
      <c r="B108" s="7"/>
      <c r="C108" s="144" t="s">
        <v>378</v>
      </c>
      <c r="D108" s="145">
        <v>103</v>
      </c>
      <c r="E108" s="146">
        <v>17050</v>
      </c>
      <c r="F108" s="146">
        <v>3000</v>
      </c>
      <c r="G108" s="146"/>
      <c r="H108" s="139">
        <v>0.14962593516209477</v>
      </c>
      <c r="I108" s="339" t="s">
        <v>1259</v>
      </c>
      <c r="J108" s="339"/>
      <c r="K108" s="8"/>
    </row>
    <row r="109" spans="2:11">
      <c r="B109" s="7"/>
      <c r="C109" s="144" t="s">
        <v>343</v>
      </c>
      <c r="D109" s="145">
        <v>104</v>
      </c>
      <c r="E109" s="146">
        <v>15445</v>
      </c>
      <c r="F109" s="146">
        <v>2695</v>
      </c>
      <c r="G109" s="146">
        <v>10</v>
      </c>
      <c r="H109" s="139">
        <v>0.1484848484848485</v>
      </c>
      <c r="I109" s="339" t="s">
        <v>1259</v>
      </c>
      <c r="J109" s="339"/>
      <c r="K109" s="8"/>
    </row>
    <row r="110" spans="2:11">
      <c r="B110" s="7"/>
      <c r="C110" s="144" t="s">
        <v>353</v>
      </c>
      <c r="D110" s="145">
        <v>105</v>
      </c>
      <c r="E110" s="146">
        <v>25815</v>
      </c>
      <c r="F110" s="146">
        <v>4465</v>
      </c>
      <c r="G110" s="146"/>
      <c r="H110" s="139">
        <v>0.14745706737120212</v>
      </c>
      <c r="I110" s="339" t="s">
        <v>1259</v>
      </c>
      <c r="J110" s="339"/>
      <c r="K110" s="8"/>
    </row>
    <row r="111" spans="2:11">
      <c r="B111" s="7"/>
      <c r="C111" s="144" t="s">
        <v>325</v>
      </c>
      <c r="D111" s="145">
        <v>106</v>
      </c>
      <c r="E111" s="146">
        <v>29540</v>
      </c>
      <c r="F111" s="146">
        <v>4995</v>
      </c>
      <c r="G111" s="146"/>
      <c r="H111" s="139">
        <v>0.14463587664688</v>
      </c>
      <c r="I111" s="339" t="s">
        <v>1259</v>
      </c>
      <c r="J111" s="339"/>
      <c r="K111" s="8"/>
    </row>
    <row r="112" spans="2:11">
      <c r="B112" s="7"/>
      <c r="C112" s="144" t="s">
        <v>409</v>
      </c>
      <c r="D112" s="145">
        <v>107</v>
      </c>
      <c r="E112" s="146">
        <v>4425</v>
      </c>
      <c r="F112" s="146">
        <v>745</v>
      </c>
      <c r="G112" s="146"/>
      <c r="H112" s="139">
        <v>0.14410058027079303</v>
      </c>
      <c r="I112" s="339" t="s">
        <v>1259</v>
      </c>
      <c r="J112" s="339"/>
      <c r="K112" s="8"/>
    </row>
    <row r="113" spans="2:11">
      <c r="B113" s="7"/>
      <c r="C113" s="144" t="s">
        <v>406</v>
      </c>
      <c r="D113" s="145">
        <v>108</v>
      </c>
      <c r="E113" s="146">
        <v>9410</v>
      </c>
      <c r="F113" s="146">
        <v>1580</v>
      </c>
      <c r="G113" s="146"/>
      <c r="H113" s="139">
        <v>0.14376706096451319</v>
      </c>
      <c r="I113" s="339" t="s">
        <v>1259</v>
      </c>
      <c r="J113" s="339"/>
      <c r="K113" s="8"/>
    </row>
    <row r="114" spans="2:11">
      <c r="B114" s="7"/>
      <c r="C114" s="144" t="s">
        <v>328</v>
      </c>
      <c r="D114" s="145">
        <v>109</v>
      </c>
      <c r="E114" s="146">
        <v>17285</v>
      </c>
      <c r="F114" s="146">
        <v>3675</v>
      </c>
      <c r="G114" s="146">
        <v>4755</v>
      </c>
      <c r="H114" s="139">
        <v>0.1429126968695314</v>
      </c>
      <c r="I114" s="266" t="s">
        <v>1259</v>
      </c>
      <c r="J114" s="266"/>
      <c r="K114" s="8"/>
    </row>
    <row r="115" spans="2:11">
      <c r="B115" s="7"/>
      <c r="C115" s="144" t="s">
        <v>374</v>
      </c>
      <c r="D115" s="145">
        <v>110</v>
      </c>
      <c r="E115" s="146">
        <v>15485</v>
      </c>
      <c r="F115" s="146">
        <v>2480</v>
      </c>
      <c r="G115" s="146"/>
      <c r="H115" s="139">
        <v>0.13804620094628445</v>
      </c>
      <c r="I115" s="266" t="s">
        <v>1259</v>
      </c>
      <c r="J115" s="266"/>
      <c r="K115" s="8"/>
    </row>
    <row r="116" spans="2:11">
      <c r="B116" s="7"/>
      <c r="C116" s="144" t="s">
        <v>338</v>
      </c>
      <c r="D116" s="145">
        <v>111</v>
      </c>
      <c r="E116" s="146">
        <v>35765</v>
      </c>
      <c r="F116" s="146">
        <v>5695</v>
      </c>
      <c r="G116" s="146">
        <v>5</v>
      </c>
      <c r="H116" s="139">
        <v>0.13734474858314241</v>
      </c>
      <c r="I116" s="266" t="s">
        <v>1259</v>
      </c>
      <c r="J116" s="266"/>
      <c r="K116" s="8"/>
    </row>
    <row r="117" spans="2:11">
      <c r="B117" s="7"/>
      <c r="C117" s="144" t="s">
        <v>375</v>
      </c>
      <c r="D117" s="145">
        <v>112</v>
      </c>
      <c r="E117" s="146">
        <v>18085</v>
      </c>
      <c r="F117" s="146">
        <v>2870</v>
      </c>
      <c r="G117" s="146"/>
      <c r="H117" s="139">
        <v>0.13696015270818421</v>
      </c>
      <c r="I117" s="266"/>
      <c r="J117" s="266"/>
      <c r="K117" s="8"/>
    </row>
    <row r="118" spans="2:11">
      <c r="B118" s="7"/>
      <c r="C118" s="144" t="s">
        <v>394</v>
      </c>
      <c r="D118" s="145">
        <v>113</v>
      </c>
      <c r="E118" s="146">
        <v>16165</v>
      </c>
      <c r="F118" s="146">
        <v>2530</v>
      </c>
      <c r="G118" s="146"/>
      <c r="H118" s="139">
        <v>0.13533030221984488</v>
      </c>
      <c r="I118" s="266" t="s">
        <v>1259</v>
      </c>
      <c r="J118" s="266"/>
      <c r="K118" s="8"/>
    </row>
    <row r="119" spans="2:11">
      <c r="B119" s="7"/>
      <c r="C119" s="144" t="s">
        <v>745</v>
      </c>
      <c r="D119" s="145">
        <v>114</v>
      </c>
      <c r="E119" s="146">
        <v>960</v>
      </c>
      <c r="F119" s="146">
        <v>150</v>
      </c>
      <c r="G119" s="146"/>
      <c r="H119" s="139">
        <v>0.13513513513513514</v>
      </c>
      <c r="I119" s="266" t="s">
        <v>1259</v>
      </c>
      <c r="J119" s="266"/>
      <c r="K119" s="8"/>
    </row>
    <row r="120" spans="2:11">
      <c r="B120" s="7"/>
      <c r="C120" s="144" t="s">
        <v>366</v>
      </c>
      <c r="D120" s="145">
        <v>115</v>
      </c>
      <c r="E120" s="146">
        <v>16600</v>
      </c>
      <c r="F120" s="146">
        <v>2585</v>
      </c>
      <c r="G120" s="146"/>
      <c r="H120" s="139">
        <v>0.1347406828251238</v>
      </c>
      <c r="I120" s="266">
        <v>6</v>
      </c>
      <c r="J120" s="266"/>
      <c r="K120" s="8"/>
    </row>
    <row r="121" spans="2:11">
      <c r="B121" s="7"/>
      <c r="C121" s="144" t="s">
        <v>327</v>
      </c>
      <c r="D121" s="145">
        <v>116</v>
      </c>
      <c r="E121" s="146">
        <v>15800</v>
      </c>
      <c r="F121" s="146">
        <v>2565</v>
      </c>
      <c r="G121" s="146">
        <v>765</v>
      </c>
      <c r="H121" s="139">
        <v>0.13408259278619969</v>
      </c>
      <c r="I121" s="266" t="s">
        <v>1259</v>
      </c>
      <c r="J121" s="266"/>
      <c r="K121" s="8"/>
    </row>
    <row r="122" spans="2:11">
      <c r="B122" s="7"/>
      <c r="C122" s="144" t="s">
        <v>658</v>
      </c>
      <c r="D122" s="145">
        <v>117</v>
      </c>
      <c r="E122" s="146">
        <v>20350</v>
      </c>
      <c r="F122" s="146">
        <v>3010</v>
      </c>
      <c r="G122" s="146"/>
      <c r="H122" s="139">
        <v>0.1288527397260274</v>
      </c>
      <c r="I122" s="266" t="s">
        <v>1259</v>
      </c>
      <c r="J122" s="266"/>
      <c r="K122" s="8"/>
    </row>
    <row r="123" spans="2:11">
      <c r="B123" s="7"/>
      <c r="C123" s="144" t="s">
        <v>652</v>
      </c>
      <c r="D123" s="145">
        <v>118</v>
      </c>
      <c r="E123" s="146">
        <v>5145</v>
      </c>
      <c r="F123" s="146">
        <v>755</v>
      </c>
      <c r="G123" s="146"/>
      <c r="H123" s="139">
        <v>0.12796610169491526</v>
      </c>
      <c r="I123" s="266" t="s">
        <v>1259</v>
      </c>
      <c r="J123" s="266"/>
      <c r="K123" s="8"/>
    </row>
    <row r="124" spans="2:11">
      <c r="B124" s="7"/>
      <c r="C124" s="144" t="s">
        <v>389</v>
      </c>
      <c r="D124" s="145">
        <v>119</v>
      </c>
      <c r="E124" s="146">
        <v>15760</v>
      </c>
      <c r="F124" s="146">
        <v>2210</v>
      </c>
      <c r="G124" s="146">
        <v>5</v>
      </c>
      <c r="H124" s="139">
        <v>0.12294853963838664</v>
      </c>
      <c r="I124" s="266" t="s">
        <v>1259</v>
      </c>
      <c r="J124" s="266"/>
      <c r="K124" s="8"/>
    </row>
    <row r="125" spans="2:11">
      <c r="B125" s="7"/>
      <c r="C125" s="144" t="s">
        <v>950</v>
      </c>
      <c r="D125" s="145">
        <v>120</v>
      </c>
      <c r="E125" s="146">
        <v>8885</v>
      </c>
      <c r="F125" s="146">
        <v>1185</v>
      </c>
      <c r="G125" s="146"/>
      <c r="H125" s="139">
        <v>0.11767626613704071</v>
      </c>
      <c r="I125" s="266" t="s">
        <v>1259</v>
      </c>
      <c r="J125" s="266"/>
      <c r="K125" s="8"/>
    </row>
    <row r="126" spans="2:11">
      <c r="B126" s="7"/>
      <c r="C126" s="144" t="s">
        <v>610</v>
      </c>
      <c r="D126" s="145">
        <v>121</v>
      </c>
      <c r="E126" s="146">
        <v>1090</v>
      </c>
      <c r="F126" s="146">
        <v>145</v>
      </c>
      <c r="G126" s="146"/>
      <c r="H126" s="139">
        <v>0.11740890688259109</v>
      </c>
      <c r="I126" s="266" t="s">
        <v>1259</v>
      </c>
      <c r="J126" s="266"/>
      <c r="K126" s="8"/>
    </row>
    <row r="127" spans="2:11">
      <c r="B127" s="7"/>
      <c r="C127" s="144" t="s">
        <v>351</v>
      </c>
      <c r="D127" s="145">
        <v>122</v>
      </c>
      <c r="E127" s="146">
        <v>15920</v>
      </c>
      <c r="F127" s="146">
        <v>1910</v>
      </c>
      <c r="G127" s="146">
        <v>5</v>
      </c>
      <c r="H127" s="139">
        <v>0.10709279506588169</v>
      </c>
      <c r="I127" s="266" t="s">
        <v>1259</v>
      </c>
      <c r="J127" s="266"/>
      <c r="K127" s="8"/>
    </row>
    <row r="128" spans="2:11">
      <c r="B128" s="7"/>
      <c r="C128" s="144" t="s">
        <v>390</v>
      </c>
      <c r="D128" s="145">
        <v>123</v>
      </c>
      <c r="E128" s="146">
        <v>9555</v>
      </c>
      <c r="F128" s="146">
        <v>1105</v>
      </c>
      <c r="G128" s="146"/>
      <c r="H128" s="139">
        <v>0.10365853658536585</v>
      </c>
      <c r="I128" s="266" t="s">
        <v>1259</v>
      </c>
      <c r="J128" s="266"/>
      <c r="K128" s="8"/>
    </row>
    <row r="129" spans="2:11">
      <c r="B129" s="7"/>
      <c r="C129" s="144" t="s">
        <v>599</v>
      </c>
      <c r="D129" s="145">
        <v>124</v>
      </c>
      <c r="E129" s="146">
        <v>3340</v>
      </c>
      <c r="F129" s="146">
        <v>385</v>
      </c>
      <c r="G129" s="146"/>
      <c r="H129" s="139">
        <v>0.10335570469798658</v>
      </c>
      <c r="I129" s="266" t="s">
        <v>1259</v>
      </c>
      <c r="J129" s="266"/>
      <c r="K129" s="8"/>
    </row>
    <row r="130" spans="2:11">
      <c r="B130" s="7"/>
      <c r="C130" s="144" t="s">
        <v>670</v>
      </c>
      <c r="D130" s="145">
        <v>125</v>
      </c>
      <c r="E130" s="146">
        <v>4310</v>
      </c>
      <c r="F130" s="146">
        <v>480</v>
      </c>
      <c r="G130" s="146"/>
      <c r="H130" s="139">
        <v>0.10020876826722339</v>
      </c>
      <c r="I130" s="266" t="s">
        <v>1259</v>
      </c>
      <c r="J130" s="266"/>
      <c r="K130" s="8"/>
    </row>
    <row r="131" spans="2:11">
      <c r="B131" s="7"/>
      <c r="C131" s="144" t="s">
        <v>477</v>
      </c>
      <c r="D131" s="145">
        <v>126</v>
      </c>
      <c r="E131" s="146">
        <v>17020</v>
      </c>
      <c r="F131" s="146">
        <v>1905</v>
      </c>
      <c r="G131" s="146">
        <v>170</v>
      </c>
      <c r="H131" s="139">
        <v>0.0997643362136685</v>
      </c>
      <c r="I131" s="266" t="s">
        <v>1259</v>
      </c>
      <c r="J131" s="266"/>
      <c r="K131" s="8"/>
    </row>
    <row r="132" spans="2:11">
      <c r="B132" s="7"/>
      <c r="C132" s="144" t="s">
        <v>360</v>
      </c>
      <c r="D132" s="145">
        <v>127</v>
      </c>
      <c r="E132" s="146">
        <v>18310</v>
      </c>
      <c r="F132" s="146">
        <v>1935</v>
      </c>
      <c r="G132" s="146"/>
      <c r="H132" s="139">
        <v>0.095579155346999262</v>
      </c>
      <c r="I132" s="266" t="s">
        <v>1259</v>
      </c>
      <c r="J132" s="266"/>
      <c r="K132" s="8"/>
    </row>
    <row r="133" spans="2:11">
      <c r="B133" s="7"/>
      <c r="C133" s="144" t="s">
        <v>376</v>
      </c>
      <c r="D133" s="145">
        <v>128</v>
      </c>
      <c r="E133" s="146">
        <v>22395</v>
      </c>
      <c r="F133" s="146">
        <v>2265</v>
      </c>
      <c r="G133" s="146"/>
      <c r="H133" s="139">
        <v>0.091849148418491483</v>
      </c>
      <c r="I133" s="266" t="s">
        <v>1259</v>
      </c>
      <c r="J133" s="266"/>
      <c r="K133" s="8"/>
    </row>
    <row r="134" spans="2:11">
      <c r="B134" s="7"/>
      <c r="C134" s="144" t="s">
        <v>361</v>
      </c>
      <c r="D134" s="145">
        <v>129</v>
      </c>
      <c r="E134" s="146">
        <v>12270</v>
      </c>
      <c r="F134" s="146">
        <v>1165</v>
      </c>
      <c r="G134" s="146"/>
      <c r="H134" s="139">
        <v>0.0867138072199479</v>
      </c>
      <c r="I134" s="266" t="s">
        <v>1259</v>
      </c>
      <c r="J134" s="266"/>
      <c r="K134" s="8"/>
    </row>
    <row r="135" spans="2:11">
      <c r="B135" s="7"/>
      <c r="C135" s="144" t="s">
        <v>377</v>
      </c>
      <c r="D135" s="145">
        <v>130</v>
      </c>
      <c r="E135" s="146">
        <v>6205</v>
      </c>
      <c r="F135" s="146">
        <v>655</v>
      </c>
      <c r="G135" s="146">
        <v>985</v>
      </c>
      <c r="H135" s="139">
        <v>0.083492670490758439</v>
      </c>
      <c r="I135" s="266" t="s">
        <v>1259</v>
      </c>
      <c r="J135" s="266"/>
      <c r="K135" s="8"/>
    </row>
    <row r="136" spans="2:11">
      <c r="B136" s="7"/>
      <c r="C136" s="144" t="s">
        <v>505</v>
      </c>
      <c r="D136" s="145">
        <v>131</v>
      </c>
      <c r="E136" s="146">
        <v>11290</v>
      </c>
      <c r="F136" s="146">
        <v>945</v>
      </c>
      <c r="G136" s="146"/>
      <c r="H136" s="139">
        <v>0.077237433592153654</v>
      </c>
      <c r="I136" s="266" t="s">
        <v>1259</v>
      </c>
      <c r="J136" s="266"/>
      <c r="K136" s="8"/>
    </row>
    <row r="137" spans="2:11">
      <c r="B137" s="7"/>
      <c r="C137" s="144" t="s">
        <v>935</v>
      </c>
      <c r="D137" s="145">
        <v>132</v>
      </c>
      <c r="E137" s="146">
        <v>2170</v>
      </c>
      <c r="F137" s="146">
        <v>170</v>
      </c>
      <c r="G137" s="146"/>
      <c r="H137" s="139">
        <v>0.072649572649572655</v>
      </c>
      <c r="I137" s="266" t="s">
        <v>1259</v>
      </c>
      <c r="J137" s="266"/>
      <c r="K137" s="8"/>
    </row>
    <row r="138" spans="2:11">
      <c r="B138" s="7"/>
      <c r="C138" s="144" t="s">
        <v>971</v>
      </c>
      <c r="D138" s="145">
        <v>133</v>
      </c>
      <c r="E138" s="146">
        <v>2400</v>
      </c>
      <c r="F138" s="146">
        <v>185</v>
      </c>
      <c r="G138" s="146"/>
      <c r="H138" s="139">
        <v>0.071566731141199227</v>
      </c>
      <c r="I138" s="266" t="s">
        <v>1259</v>
      </c>
      <c r="J138" s="266"/>
      <c r="K138" s="8"/>
    </row>
    <row r="139" spans="2:11">
      <c r="B139" s="7"/>
      <c r="C139" s="144" t="s">
        <v>511</v>
      </c>
      <c r="D139" s="145">
        <v>134</v>
      </c>
      <c r="E139" s="146">
        <v>9230</v>
      </c>
      <c r="F139" s="146">
        <v>670</v>
      </c>
      <c r="G139" s="146"/>
      <c r="H139" s="139">
        <v>0.067676767676767682</v>
      </c>
      <c r="I139" s="266" t="s">
        <v>1259</v>
      </c>
      <c r="J139" s="266"/>
      <c r="K139" s="8"/>
    </row>
    <row r="140" spans="2:11">
      <c r="B140" s="7"/>
      <c r="C140" s="144" t="s">
        <v>324</v>
      </c>
      <c r="D140" s="145">
        <v>135</v>
      </c>
      <c r="E140" s="146">
        <v>34615</v>
      </c>
      <c r="F140" s="146">
        <v>2365</v>
      </c>
      <c r="G140" s="146"/>
      <c r="H140" s="139">
        <v>0.063953488372093026</v>
      </c>
      <c r="I140" s="266" t="s">
        <v>1259</v>
      </c>
      <c r="J140" s="266"/>
      <c r="K140" s="8"/>
    </row>
    <row r="141" spans="2:11">
      <c r="B141" s="7"/>
      <c r="C141" s="144" t="s">
        <v>402</v>
      </c>
      <c r="D141" s="145">
        <v>136</v>
      </c>
      <c r="E141" s="146">
        <v>18740</v>
      </c>
      <c r="F141" s="146">
        <v>1315</v>
      </c>
      <c r="G141" s="146">
        <v>515</v>
      </c>
      <c r="H141" s="139">
        <v>0.0639280505590666</v>
      </c>
      <c r="I141" s="266" t="s">
        <v>1259</v>
      </c>
      <c r="J141" s="266"/>
      <c r="K141" s="8"/>
    </row>
    <row r="142" spans="2:11">
      <c r="B142" s="7"/>
      <c r="C142" s="144" t="s">
        <v>936</v>
      </c>
      <c r="D142" s="145">
        <v>137</v>
      </c>
      <c r="E142" s="146">
        <v>445</v>
      </c>
      <c r="F142" s="146">
        <v>30</v>
      </c>
      <c r="G142" s="146"/>
      <c r="H142" s="139">
        <v>0.063157894736842107</v>
      </c>
      <c r="I142" s="266" t="s">
        <v>1259</v>
      </c>
      <c r="J142" s="266"/>
      <c r="K142" s="8"/>
    </row>
    <row r="143" spans="2:11">
      <c r="B143" s="7"/>
      <c r="C143" s="144" t="s">
        <v>398</v>
      </c>
      <c r="D143" s="145">
        <v>138</v>
      </c>
      <c r="E143" s="146">
        <v>7700</v>
      </c>
      <c r="F143" s="146">
        <v>510</v>
      </c>
      <c r="G143" s="146"/>
      <c r="H143" s="139">
        <v>0.062119366626065771</v>
      </c>
      <c r="I143" s="266" t="s">
        <v>1259</v>
      </c>
      <c r="J143" s="266"/>
      <c r="K143" s="8"/>
    </row>
    <row r="144" spans="2:11">
      <c r="B144" s="7"/>
      <c r="C144" s="144" t="s">
        <v>414</v>
      </c>
      <c r="D144" s="145">
        <v>139</v>
      </c>
      <c r="E144" s="146">
        <v>5880</v>
      </c>
      <c r="F144" s="146">
        <v>370</v>
      </c>
      <c r="G144" s="146"/>
      <c r="H144" s="139">
        <v>0.0592</v>
      </c>
      <c r="I144" s="266"/>
      <c r="J144" s="266"/>
      <c r="K144" s="8"/>
    </row>
    <row r="145" spans="2:11">
      <c r="B145" s="7"/>
      <c r="C145" s="144" t="s">
        <v>349</v>
      </c>
      <c r="D145" s="145">
        <v>140</v>
      </c>
      <c r="E145" s="146">
        <v>25930</v>
      </c>
      <c r="F145" s="146">
        <v>1585</v>
      </c>
      <c r="G145" s="146">
        <v>585</v>
      </c>
      <c r="H145" s="139">
        <v>0.056405693950177936</v>
      </c>
      <c r="I145" s="266"/>
      <c r="J145" s="266"/>
      <c r="K145" s="8"/>
    </row>
    <row r="146" spans="2:11">
      <c r="B146" s="7"/>
      <c r="C146" s="144" t="s">
        <v>407</v>
      </c>
      <c r="D146" s="145">
        <v>141</v>
      </c>
      <c r="E146" s="146">
        <v>7825</v>
      </c>
      <c r="F146" s="146">
        <v>455</v>
      </c>
      <c r="G146" s="146"/>
      <c r="H146" s="139">
        <v>0.05495169082125604</v>
      </c>
      <c r="I146" s="266"/>
      <c r="J146" s="266"/>
      <c r="K146" s="8"/>
    </row>
    <row r="147" spans="2:11">
      <c r="B147" s="7"/>
      <c r="C147" s="259" t="s">
        <v>1135</v>
      </c>
      <c r="D147" s="260">
        <v>142</v>
      </c>
      <c r="E147" s="263">
        <v>1460</v>
      </c>
      <c r="F147" s="263">
        <v>80</v>
      </c>
      <c r="G147" s="649"/>
      <c r="H147" s="349">
        <v>0.051948051948051951</v>
      </c>
      <c r="I147" s="442"/>
      <c r="J147" s="442"/>
      <c r="K147" s="8"/>
    </row>
    <row r="148" spans="2:11">
      <c r="B148" s="7"/>
      <c r="C148" s="144" t="s">
        <v>996</v>
      </c>
      <c r="D148" s="145">
        <v>143</v>
      </c>
      <c r="E148" s="146">
        <v>2240</v>
      </c>
      <c r="F148" s="146">
        <v>115</v>
      </c>
      <c r="G148" s="146"/>
      <c r="H148" s="139">
        <v>0.048832271762208071</v>
      </c>
      <c r="I148" s="266"/>
      <c r="J148" s="266"/>
      <c r="K148" s="8"/>
    </row>
    <row r="149" spans="2:11">
      <c r="B149" s="7"/>
      <c r="C149" s="144" t="s">
        <v>602</v>
      </c>
      <c r="D149" s="145">
        <v>144</v>
      </c>
      <c r="E149" s="146">
        <v>2635</v>
      </c>
      <c r="F149" s="146">
        <v>125</v>
      </c>
      <c r="G149" s="146"/>
      <c r="H149" s="139">
        <v>0.045289855072463768</v>
      </c>
      <c r="I149" s="266"/>
      <c r="J149" s="266"/>
      <c r="K149" s="8"/>
    </row>
    <row r="150" spans="2:11">
      <c r="B150" s="7"/>
      <c r="C150" s="149" t="s">
        <v>546</v>
      </c>
      <c r="D150" s="150">
        <v>145</v>
      </c>
      <c r="E150" s="228">
        <v>4610</v>
      </c>
      <c r="F150" s="228">
        <v>215</v>
      </c>
      <c r="G150" s="228"/>
      <c r="H150" s="140">
        <v>0.044559585492227979</v>
      </c>
      <c r="I150" s="269">
        <v>7</v>
      </c>
      <c r="J150" s="269"/>
      <c r="K150" s="8"/>
    </row>
    <row r="151" spans="2:11">
      <c r="B151" s="7"/>
      <c r="C151" s="144" t="s">
        <v>413</v>
      </c>
      <c r="D151" s="145">
        <v>146</v>
      </c>
      <c r="E151" s="146">
        <v>14400</v>
      </c>
      <c r="F151" s="146">
        <v>645</v>
      </c>
      <c r="G151" s="146"/>
      <c r="H151" s="139">
        <v>0.042871385842472583</v>
      </c>
      <c r="I151" s="266"/>
      <c r="J151" s="266"/>
      <c r="K151" s="8"/>
    </row>
    <row r="152" spans="2:11">
      <c r="B152" s="7"/>
      <c r="C152" s="144" t="s">
        <v>404</v>
      </c>
      <c r="D152" s="145">
        <v>147</v>
      </c>
      <c r="E152" s="146">
        <v>5435</v>
      </c>
      <c r="F152" s="146">
        <v>205</v>
      </c>
      <c r="G152" s="146"/>
      <c r="H152" s="139">
        <v>0.036347517730496451</v>
      </c>
      <c r="I152" s="266"/>
      <c r="J152" s="266"/>
      <c r="K152" s="8"/>
    </row>
    <row r="153" spans="2:11">
      <c r="B153" s="7"/>
      <c r="C153" s="144" t="s">
        <v>373</v>
      </c>
      <c r="D153" s="145">
        <v>148</v>
      </c>
      <c r="E153" s="146">
        <v>17820</v>
      </c>
      <c r="F153" s="146">
        <v>640</v>
      </c>
      <c r="G153" s="146"/>
      <c r="H153" s="139">
        <v>0.034669555796316358</v>
      </c>
      <c r="I153" s="266"/>
      <c r="J153" s="266"/>
      <c r="K153" s="8"/>
    </row>
    <row r="154" spans="2:11">
      <c r="B154" s="7"/>
      <c r="C154" s="144" t="s">
        <v>382</v>
      </c>
      <c r="D154" s="145">
        <v>149</v>
      </c>
      <c r="E154" s="146">
        <v>14225</v>
      </c>
      <c r="F154" s="146">
        <v>470</v>
      </c>
      <c r="G154" s="146"/>
      <c r="H154" s="139">
        <v>0.031983667914256553</v>
      </c>
      <c r="I154" s="266"/>
      <c r="J154" s="266"/>
      <c r="K154" s="8"/>
    </row>
    <row r="155" spans="2:11">
      <c r="B155" s="7"/>
      <c r="C155" s="259" t="s">
        <v>765</v>
      </c>
      <c r="D155" s="260">
        <v>150</v>
      </c>
      <c r="E155" s="263">
        <v>805</v>
      </c>
      <c r="F155" s="263">
        <v>25</v>
      </c>
      <c r="G155" s="263"/>
      <c r="H155" s="349">
        <v>0.030120481927710843</v>
      </c>
      <c r="I155" s="339"/>
      <c r="J155" s="339"/>
      <c r="K155" s="8"/>
    </row>
    <row r="156" spans="2:11">
      <c r="B156" s="7"/>
      <c r="C156" s="144" t="s">
        <v>411</v>
      </c>
      <c r="D156" s="145">
        <v>151</v>
      </c>
      <c r="E156" s="146">
        <v>5805</v>
      </c>
      <c r="F156" s="146">
        <v>180</v>
      </c>
      <c r="G156" s="146"/>
      <c r="H156" s="139">
        <v>0.03007518796992481</v>
      </c>
      <c r="I156" s="266"/>
      <c r="J156" s="266"/>
      <c r="K156" s="8"/>
    </row>
    <row r="157" spans="2:11">
      <c r="B157" s="7"/>
      <c r="C157" s="144" t="s">
        <v>598</v>
      </c>
      <c r="D157" s="145">
        <v>152</v>
      </c>
      <c r="E157" s="146">
        <v>5120</v>
      </c>
      <c r="F157" s="146">
        <v>155</v>
      </c>
      <c r="G157" s="146"/>
      <c r="H157" s="139">
        <v>0.029383886255924172</v>
      </c>
      <c r="I157" s="266"/>
      <c r="J157" s="266"/>
      <c r="K157" s="8"/>
    </row>
    <row r="158" spans="2:11">
      <c r="B158" s="7"/>
      <c r="C158" s="144" t="s">
        <v>597</v>
      </c>
      <c r="D158" s="145">
        <v>153</v>
      </c>
      <c r="E158" s="146">
        <v>6450</v>
      </c>
      <c r="F158" s="146">
        <v>185</v>
      </c>
      <c r="G158" s="146"/>
      <c r="H158" s="139">
        <v>0.027882441597588545</v>
      </c>
      <c r="I158" s="266"/>
      <c r="J158" s="266"/>
      <c r="K158" s="8"/>
    </row>
    <row r="159" spans="2:11">
      <c r="B159" s="7"/>
      <c r="C159" s="144" t="s">
        <v>405</v>
      </c>
      <c r="D159" s="145">
        <v>154</v>
      </c>
      <c r="E159" s="146">
        <v>12895</v>
      </c>
      <c r="F159" s="146">
        <v>345</v>
      </c>
      <c r="G159" s="146"/>
      <c r="H159" s="139">
        <v>0.026057401812688823</v>
      </c>
      <c r="I159" s="268"/>
      <c r="J159" s="268"/>
      <c r="K159" s="8"/>
    </row>
    <row r="160" spans="2:11">
      <c r="B160" s="7"/>
      <c r="C160" s="144" t="s">
        <v>601</v>
      </c>
      <c r="D160" s="145">
        <v>155</v>
      </c>
      <c r="E160" s="146">
        <v>2320</v>
      </c>
      <c r="F160" s="146">
        <v>45</v>
      </c>
      <c r="G160" s="146"/>
      <c r="H160" s="139">
        <v>0.019027484143763214</v>
      </c>
      <c r="I160" s="266"/>
      <c r="J160" s="266"/>
      <c r="K160" s="8"/>
    </row>
    <row r="161" spans="2:11">
      <c r="B161" s="7"/>
      <c r="C161" s="144" t="s">
        <v>1444</v>
      </c>
      <c r="D161" s="145">
        <v>156</v>
      </c>
      <c r="E161" s="146">
        <v>1045</v>
      </c>
      <c r="F161" s="146">
        <v>20</v>
      </c>
      <c r="G161" s="146"/>
      <c r="H161" s="139">
        <v>0.018779342723004695</v>
      </c>
      <c r="I161" s="266"/>
      <c r="J161" s="266"/>
      <c r="K161" s="8"/>
    </row>
    <row r="162" spans="2:11">
      <c r="B162" s="7"/>
      <c r="C162" s="144" t="s">
        <v>365</v>
      </c>
      <c r="D162" s="145">
        <v>157</v>
      </c>
      <c r="E162" s="146">
        <v>2545</v>
      </c>
      <c r="F162" s="146">
        <v>60</v>
      </c>
      <c r="G162" s="146">
        <v>1685</v>
      </c>
      <c r="H162" s="139">
        <v>0.013986013986013986</v>
      </c>
      <c r="I162" s="268"/>
      <c r="J162" s="268"/>
      <c r="K162" s="8"/>
    </row>
    <row r="163" spans="2:11">
      <c r="B163" s="7"/>
      <c r="C163" s="144" t="s">
        <v>401</v>
      </c>
      <c r="D163" s="145">
        <v>158</v>
      </c>
      <c r="E163" s="146">
        <v>9865</v>
      </c>
      <c r="F163" s="146">
        <v>135</v>
      </c>
      <c r="G163" s="146"/>
      <c r="H163" s="139">
        <v>0.0135</v>
      </c>
      <c r="I163" s="266"/>
      <c r="J163" s="266"/>
      <c r="K163" s="8"/>
    </row>
    <row r="164" spans="2:11">
      <c r="B164" s="7"/>
      <c r="C164" s="144" t="s">
        <v>391</v>
      </c>
      <c r="D164" s="145">
        <v>159</v>
      </c>
      <c r="E164" s="146">
        <v>9580</v>
      </c>
      <c r="F164" s="146">
        <v>125</v>
      </c>
      <c r="G164" s="146"/>
      <c r="H164" s="139">
        <v>0.01287995878413189</v>
      </c>
      <c r="I164" s="266"/>
      <c r="J164" s="266"/>
      <c r="K164" s="8"/>
    </row>
    <row r="165" spans="2:11">
      <c r="B165" s="7"/>
      <c r="C165" s="144" t="s">
        <v>321</v>
      </c>
      <c r="D165" s="145">
        <v>160</v>
      </c>
      <c r="E165" s="146">
        <v>150655</v>
      </c>
      <c r="F165" s="146">
        <v>1185</v>
      </c>
      <c r="G165" s="146"/>
      <c r="H165" s="139">
        <v>0.0078042676501580612</v>
      </c>
      <c r="I165" s="266"/>
      <c r="J165" s="266"/>
      <c r="K165" s="8"/>
    </row>
    <row r="166" spans="2:11">
      <c r="B166" s="7"/>
      <c r="C166" s="144" t="s">
        <v>744</v>
      </c>
      <c r="D166" s="145">
        <v>161</v>
      </c>
      <c r="E166" s="146">
        <v>14465</v>
      </c>
      <c r="F166" s="146">
        <v>90</v>
      </c>
      <c r="G166" s="146"/>
      <c r="H166" s="139">
        <v>0.0061834421161113019</v>
      </c>
      <c r="I166" s="268"/>
      <c r="J166" s="268"/>
      <c r="K166" s="8"/>
    </row>
    <row r="167" spans="2:12">
      <c r="B167" s="7"/>
      <c r="C167" s="144" t="s">
        <v>596</v>
      </c>
      <c r="D167" s="145">
        <v>162</v>
      </c>
      <c r="E167" s="146">
        <v>1685</v>
      </c>
      <c r="F167" s="146">
        <v>10</v>
      </c>
      <c r="G167" s="146">
        <v>5</v>
      </c>
      <c r="H167" s="139">
        <v>0.0058823529411764705</v>
      </c>
      <c r="I167" s="266"/>
      <c r="J167" s="266"/>
      <c r="K167" s="8"/>
      <c r="L167" s="677"/>
    </row>
    <row r="168" spans="2:11">
      <c r="B168" s="7"/>
      <c r="C168" s="144" t="s">
        <v>625</v>
      </c>
      <c r="D168" s="145">
        <v>163</v>
      </c>
      <c r="E168" s="146">
        <v>2880</v>
      </c>
      <c r="F168" s="146">
        <v>10</v>
      </c>
      <c r="G168" s="146"/>
      <c r="H168" s="139">
        <v>0.0034602076124567475</v>
      </c>
      <c r="I168" s="266"/>
      <c r="J168" s="266"/>
      <c r="K168" s="8"/>
    </row>
    <row r="169" spans="2:11">
      <c r="B169" s="7"/>
      <c r="C169" s="144" t="s">
        <v>600</v>
      </c>
      <c r="D169" s="145">
        <v>164</v>
      </c>
      <c r="E169" s="146">
        <v>11005</v>
      </c>
      <c r="F169" s="146">
        <v>20</v>
      </c>
      <c r="G169" s="146">
        <v>620</v>
      </c>
      <c r="H169" s="139">
        <v>0.0017174753112924003</v>
      </c>
      <c r="I169" s="266"/>
      <c r="J169" s="266"/>
      <c r="K169" s="8"/>
    </row>
    <row r="170" spans="2:11">
      <c r="B170" s="7"/>
      <c r="C170" s="144" t="s">
        <v>938</v>
      </c>
      <c r="D170" s="145" t="s">
        <v>1366</v>
      </c>
      <c r="E170" s="146">
        <v>50</v>
      </c>
      <c r="F170" s="146"/>
      <c r="G170" s="146"/>
      <c r="H170" s="139">
        <v>0</v>
      </c>
      <c r="I170" s="266"/>
      <c r="J170" s="266"/>
      <c r="K170" s="8"/>
    </row>
    <row r="171" spans="2:11">
      <c r="B171" s="7"/>
      <c r="C171" s="144" t="s">
        <v>937</v>
      </c>
      <c r="D171" s="145" t="s">
        <v>1366</v>
      </c>
      <c r="E171" s="146">
        <v>910</v>
      </c>
      <c r="F171" s="146"/>
      <c r="G171" s="146"/>
      <c r="H171" s="139">
        <v>0</v>
      </c>
      <c r="I171" s="266"/>
      <c r="J171" s="266"/>
      <c r="K171" s="8"/>
    </row>
    <row r="172" spans="2:11">
      <c r="B172" s="7"/>
      <c r="C172" s="144" t="s">
        <v>939</v>
      </c>
      <c r="D172" s="145" t="s">
        <v>1366</v>
      </c>
      <c r="E172" s="146">
        <v>180</v>
      </c>
      <c r="F172" s="146"/>
      <c r="G172" s="146"/>
      <c r="H172" s="139">
        <v>0</v>
      </c>
      <c r="I172" s="266"/>
      <c r="J172" s="266"/>
      <c r="K172" s="8"/>
    </row>
    <row r="173" spans="2:11">
      <c r="B173" s="7"/>
      <c r="C173" s="144" t="s">
        <v>624</v>
      </c>
      <c r="D173" s="145" t="s">
        <v>1366</v>
      </c>
      <c r="E173" s="146">
        <v>2760</v>
      </c>
      <c r="F173" s="146">
        <v>0</v>
      </c>
      <c r="G173" s="146"/>
      <c r="H173" s="139">
        <v>0</v>
      </c>
      <c r="I173" s="266"/>
      <c r="J173" s="266"/>
      <c r="K173" s="8"/>
    </row>
    <row r="174" spans="2:11">
      <c r="B174" s="7"/>
      <c r="C174" s="144" t="s">
        <v>429</v>
      </c>
      <c r="D174" s="145" t="s">
        <v>1366</v>
      </c>
      <c r="E174" s="146">
        <v>1040</v>
      </c>
      <c r="F174" s="146"/>
      <c r="G174" s="146"/>
      <c r="H174" s="139">
        <v>0</v>
      </c>
      <c r="I174" s="266"/>
      <c r="J174" s="266"/>
      <c r="K174" s="8"/>
    </row>
    <row r="175" spans="2:11">
      <c r="B175" s="7"/>
      <c r="C175" s="144" t="s">
        <v>428</v>
      </c>
      <c r="D175" s="145" t="s">
        <v>1366</v>
      </c>
      <c r="E175" s="146">
        <v>1325</v>
      </c>
      <c r="F175" s="146"/>
      <c r="G175" s="146"/>
      <c r="H175" s="139">
        <v>0</v>
      </c>
      <c r="I175" s="266"/>
      <c r="J175" s="266"/>
      <c r="K175" s="8"/>
    </row>
    <row r="176" spans="2:11">
      <c r="B176" s="7"/>
      <c r="C176" s="141"/>
      <c r="D176" s="185"/>
      <c r="E176" s="185"/>
      <c r="F176" s="185"/>
      <c r="G176" s="185"/>
      <c r="H176" s="185"/>
      <c r="I176" s="255"/>
      <c r="J176" s="255"/>
      <c r="K176" s="8"/>
    </row>
    <row r="177" spans="2:11">
      <c r="B177" s="7"/>
      <c r="C177" s="209" t="s">
        <v>551</v>
      </c>
      <c r="D177" s="185"/>
      <c r="E177" s="185"/>
      <c r="F177" s="185"/>
      <c r="G177" s="185"/>
      <c r="H177" s="185"/>
      <c r="I177" s="255"/>
      <c r="J177" s="255"/>
      <c r="K177" s="8"/>
    </row>
    <row r="178" spans="2:11">
      <c r="B178" s="7"/>
      <c r="C178" s="220" t="s">
        <v>1454</v>
      </c>
      <c r="D178" s="185"/>
      <c r="E178" s="185"/>
      <c r="F178" s="185"/>
      <c r="G178" s="185"/>
      <c r="H178" s="185"/>
      <c r="I178" s="255"/>
      <c r="J178" s="255"/>
      <c r="K178" s="8"/>
    </row>
    <row r="179" spans="2:11" ht="17.25" thickBot="1">
      <c r="B179" s="9"/>
      <c r="C179" s="221" t="s">
        <v>1449</v>
      </c>
      <c r="D179" s="219"/>
      <c r="E179" s="219"/>
      <c r="F179" s="219"/>
      <c r="G179" s="219"/>
      <c r="H179" s="219"/>
      <c r="I179" s="272"/>
      <c r="J179" s="272"/>
      <c r="K179" s="10"/>
    </row>
    <row r="180" spans="3:10">
      <c r="C180" s="141"/>
      <c r="D180" s="185"/>
      <c r="E180" s="185"/>
      <c r="F180" s="185"/>
      <c r="G180" s="185"/>
      <c r="H180" s="185"/>
      <c r="I180" s="255"/>
      <c r="J180" s="255"/>
    </row>
    <row r="181" spans="3:10">
      <c r="C181" s="279" t="s">
        <v>84</v>
      </c>
      <c r="D181" s="279"/>
      <c r="E181" s="279"/>
      <c r="F181" s="279"/>
      <c r="G181" s="279"/>
      <c r="H181" s="279"/>
      <c r="I181" s="280"/>
      <c r="J181" s="280"/>
    </row>
    <row r="182" spans="3:10">
      <c r="C182" s="218" t="s">
        <v>95</v>
      </c>
      <c r="D182" s="218"/>
      <c r="E182" s="218"/>
      <c r="F182" s="218"/>
      <c r="G182" s="218"/>
      <c r="H182" s="218"/>
      <c r="I182" s="281"/>
      <c r="J182" s="281"/>
    </row>
    <row r="183" spans="3:10">
      <c r="C183" s="218" t="s">
        <v>96</v>
      </c>
      <c r="D183" s="218"/>
      <c r="E183" s="218"/>
      <c r="F183" s="218"/>
      <c r="G183" s="218"/>
      <c r="H183" s="218"/>
      <c r="I183" s="281"/>
      <c r="J183" s="281"/>
    </row>
    <row r="184" spans="3:10">
      <c r="C184" s="27" t="s">
        <v>97</v>
      </c>
      <c r="D184" s="27"/>
      <c r="E184" s="27"/>
      <c r="F184" s="27"/>
      <c r="G184" s="27"/>
      <c r="H184" s="27"/>
      <c r="I184" s="89"/>
      <c r="J184" s="89"/>
    </row>
    <row r="185" spans="3:10">
      <c r="C185" s="27" t="s">
        <v>98</v>
      </c>
      <c r="D185" s="27"/>
      <c r="E185" s="27"/>
      <c r="F185" s="27"/>
      <c r="G185" s="27"/>
      <c r="H185" s="27"/>
      <c r="I185" s="89"/>
      <c r="J185" s="89"/>
    </row>
    <row r="186" spans="3:10">
      <c r="C186" s="27" t="s">
        <v>99</v>
      </c>
      <c r="D186" s="27"/>
      <c r="E186" s="27"/>
      <c r="F186" s="27"/>
      <c r="G186" s="27"/>
      <c r="H186" s="27"/>
      <c r="I186" s="89"/>
      <c r="J186" s="89"/>
    </row>
    <row r="187" spans="3:10">
      <c r="C187" s="27" t="s">
        <v>100</v>
      </c>
      <c r="D187" s="27"/>
      <c r="E187" s="27"/>
      <c r="F187" s="27"/>
      <c r="G187" s="27"/>
      <c r="H187" s="27"/>
      <c r="I187" s="89"/>
      <c r="J187" s="89"/>
    </row>
    <row r="188" spans="3:10">
      <c r="C188" s="27" t="s">
        <v>101</v>
      </c>
      <c r="D188" s="27"/>
      <c r="E188" s="27"/>
      <c r="F188" s="27"/>
      <c r="G188" s="27"/>
      <c r="H188" s="27"/>
      <c r="I188" s="89"/>
      <c r="J188" s="89"/>
    </row>
    <row r="189" spans="3:10">
      <c r="C189" s="27" t="s">
        <v>102</v>
      </c>
      <c r="D189" s="27"/>
      <c r="E189" s="27"/>
      <c r="F189" s="27"/>
      <c r="G189" s="27"/>
      <c r="H189" s="27"/>
      <c r="I189" s="89"/>
      <c r="J189" s="89"/>
    </row>
    <row r="190" spans="2:10">
      <c r="B190" s="27"/>
      <c r="C190" s="27"/>
      <c r="D190" s="27"/>
      <c r="E190" s="27"/>
      <c r="F190" s="27"/>
      <c r="G190" s="27"/>
      <c r="H190" s="27"/>
      <c r="I190" s="89"/>
      <c r="J190" s="89"/>
    </row>
    <row r="191" spans="3:10">
      <c r="C191" s="27" t="s">
        <v>979</v>
      </c>
      <c r="D191" s="27"/>
      <c r="E191" s="27"/>
      <c r="F191" s="27"/>
      <c r="G191" s="27"/>
      <c r="H191" s="27"/>
      <c r="I191" s="89"/>
      <c r="J191" s="89"/>
    </row>
    <row r="192" spans="2:10">
      <c r="B192" s="27"/>
      <c r="C192" s="27"/>
      <c r="D192" s="27"/>
      <c r="E192" s="27"/>
      <c r="F192" s="27"/>
      <c r="G192" s="27"/>
      <c r="H192" s="27"/>
      <c r="I192" s="89"/>
      <c r="J192" s="89"/>
    </row>
    <row r="193" spans="3:10">
      <c r="C193" s="26" t="s">
        <v>103</v>
      </c>
      <c r="D193" s="26"/>
      <c r="E193" s="26"/>
      <c r="F193" s="26"/>
      <c r="G193" s="26"/>
      <c r="H193" s="26"/>
      <c r="I193" s="88"/>
      <c r="J193" s="88"/>
    </row>
    <row r="194" spans="3:10">
      <c r="C194" s="27" t="s">
        <v>104</v>
      </c>
      <c r="D194" s="27"/>
      <c r="E194" s="27"/>
      <c r="F194" s="27"/>
      <c r="G194" s="27"/>
      <c r="H194" s="27"/>
      <c r="I194" s="89"/>
      <c r="J194" s="89"/>
    </row>
    <row r="195" spans="3:10">
      <c r="C195" s="27" t="s">
        <v>105</v>
      </c>
      <c r="D195" s="26"/>
      <c r="E195" s="26"/>
      <c r="F195" s="26"/>
      <c r="G195" s="26"/>
      <c r="H195" s="26"/>
      <c r="I195" s="88"/>
      <c r="J195" s="88"/>
    </row>
    <row r="196" spans="2:10">
      <c r="B196" s="27"/>
      <c r="C196" s="27"/>
      <c r="D196" s="27"/>
      <c r="E196" s="27"/>
      <c r="F196" s="27"/>
      <c r="G196" s="27"/>
      <c r="H196" s="27"/>
      <c r="I196" s="89"/>
      <c r="J196" s="89"/>
    </row>
    <row r="197" spans="3:10">
      <c r="C197" s="26" t="s">
        <v>85</v>
      </c>
      <c r="D197" s="26"/>
      <c r="E197" s="26"/>
      <c r="F197" s="26"/>
      <c r="G197" s="26"/>
      <c r="H197" s="26"/>
      <c r="I197" s="88"/>
      <c r="J197" s="88"/>
    </row>
    <row r="198" spans="3:10">
      <c r="C198" s="27" t="s">
        <v>106</v>
      </c>
      <c r="D198" s="27"/>
      <c r="E198" s="27"/>
      <c r="F198" s="27"/>
      <c r="G198" s="27"/>
      <c r="H198" s="27"/>
      <c r="I198" s="89"/>
      <c r="J198" s="89"/>
    </row>
    <row r="199" spans="3:10">
      <c r="C199" s="27" t="s">
        <v>107</v>
      </c>
      <c r="D199" s="27"/>
      <c r="E199" s="27"/>
      <c r="F199" s="27"/>
      <c r="G199" s="27"/>
      <c r="H199" s="27"/>
      <c r="I199" s="89"/>
      <c r="J199" s="89"/>
    </row>
    <row r="200" spans="3:10">
      <c r="C200" s="27" t="s">
        <v>108</v>
      </c>
      <c r="D200" s="27"/>
      <c r="E200" s="27"/>
      <c r="F200" s="27"/>
      <c r="G200" s="27"/>
      <c r="H200" s="27"/>
      <c r="I200" s="89"/>
      <c r="J200" s="89"/>
    </row>
    <row r="201" spans="3:10">
      <c r="C201" s="27" t="s">
        <v>109</v>
      </c>
      <c r="D201" s="27"/>
      <c r="E201" s="27"/>
      <c r="F201" s="27"/>
      <c r="G201" s="27"/>
      <c r="H201" s="27"/>
      <c r="I201" s="89"/>
      <c r="J201" s="89"/>
    </row>
    <row r="202" spans="3:10">
      <c r="C202" s="27"/>
      <c r="D202" s="27"/>
      <c r="E202" s="27"/>
      <c r="F202" s="27"/>
      <c r="G202" s="27"/>
      <c r="H202" s="27"/>
      <c r="I202" s="89"/>
      <c r="J202" s="89"/>
    </row>
    <row r="203" spans="3:10">
      <c r="C203" s="27" t="s">
        <v>110</v>
      </c>
      <c r="D203" s="27"/>
      <c r="E203" s="27"/>
      <c r="F203" s="27"/>
      <c r="G203" s="27"/>
      <c r="H203" s="27"/>
      <c r="I203" s="89"/>
      <c r="J203" s="89"/>
    </row>
    <row r="204" spans="3:10">
      <c r="C204" s="27" t="s">
        <v>111</v>
      </c>
      <c r="D204" s="27"/>
      <c r="E204" s="27"/>
      <c r="F204" s="27"/>
      <c r="G204" s="27"/>
      <c r="H204" s="27"/>
      <c r="I204" s="89"/>
      <c r="J204" s="89"/>
    </row>
    <row r="205" spans="3:10">
      <c r="C205" s="27" t="s">
        <v>112</v>
      </c>
      <c r="D205" s="27"/>
      <c r="E205" s="27"/>
      <c r="F205" s="27"/>
      <c r="G205" s="27"/>
      <c r="H205" s="27"/>
      <c r="I205" s="89"/>
      <c r="J205" s="89"/>
    </row>
    <row r="206" spans="3:10">
      <c r="C206" s="27" t="s">
        <v>113</v>
      </c>
      <c r="D206" s="27"/>
      <c r="E206" s="27"/>
      <c r="F206" s="27"/>
      <c r="G206" s="27"/>
      <c r="H206" s="27"/>
      <c r="I206" s="89"/>
      <c r="J206" s="89"/>
    </row>
    <row r="207" spans="3:10">
      <c r="C207" s="27" t="s">
        <v>114</v>
      </c>
      <c r="D207" s="27"/>
      <c r="E207" s="27"/>
      <c r="F207" s="27"/>
      <c r="G207" s="27"/>
      <c r="H207" s="27"/>
      <c r="I207" s="89"/>
      <c r="J207" s="89"/>
    </row>
    <row r="208" spans="4:10">
      <c r="D208" s="27"/>
      <c r="E208" s="27"/>
      <c r="F208" s="27"/>
      <c r="G208" s="27"/>
      <c r="H208" s="27"/>
      <c r="I208" s="89"/>
      <c r="J208" s="89"/>
    </row>
    <row r="209" spans="3:10">
      <c r="C209" s="27" t="s">
        <v>86</v>
      </c>
      <c r="D209" s="27"/>
      <c r="E209" s="27"/>
      <c r="F209" s="27"/>
      <c r="G209" s="27"/>
      <c r="H209" s="27"/>
      <c r="I209" s="89"/>
      <c r="J209" s="89"/>
    </row>
    <row r="210" spans="3:10">
      <c r="C210" s="27" t="s">
        <v>87</v>
      </c>
      <c r="D210" s="27"/>
      <c r="E210" s="27"/>
      <c r="F210" s="27"/>
      <c r="G210" s="27"/>
      <c r="H210" s="27"/>
      <c r="I210" s="89"/>
      <c r="J210" s="89"/>
    </row>
    <row r="211" spans="3:10">
      <c r="C211" s="27" t="s">
        <v>88</v>
      </c>
      <c r="D211" s="27"/>
      <c r="E211" s="27"/>
      <c r="F211" s="27"/>
      <c r="G211" s="27"/>
      <c r="H211" s="27"/>
      <c r="I211" s="89"/>
      <c r="J211" s="89"/>
    </row>
    <row r="212" spans="3:10">
      <c r="C212" s="27" t="s">
        <v>89</v>
      </c>
      <c r="D212" s="27"/>
      <c r="E212" s="27"/>
      <c r="F212" s="27"/>
      <c r="G212" s="27"/>
      <c r="H212" s="27"/>
      <c r="I212" s="89"/>
      <c r="J212" s="89"/>
    </row>
    <row r="213" spans="3:10">
      <c r="C213" s="27" t="s">
        <v>90</v>
      </c>
      <c r="D213" s="27"/>
      <c r="E213" s="27"/>
      <c r="F213" s="27"/>
      <c r="G213" s="27"/>
      <c r="H213" s="27"/>
      <c r="I213" s="89"/>
      <c r="J213" s="89"/>
    </row>
    <row r="214" spans="3:10">
      <c r="C214" s="27" t="s">
        <v>91</v>
      </c>
      <c r="D214" s="27"/>
      <c r="E214" s="27"/>
      <c r="F214" s="27"/>
      <c r="G214" s="27"/>
      <c r="H214" s="27"/>
      <c r="I214" s="89"/>
      <c r="J214" s="89"/>
    </row>
    <row r="215" spans="3:10">
      <c r="C215" s="27" t="s">
        <v>92</v>
      </c>
      <c r="D215" s="27"/>
      <c r="E215" s="27"/>
      <c r="F215" s="27"/>
      <c r="G215" s="27"/>
      <c r="H215" s="27"/>
      <c r="I215" s="89"/>
      <c r="J215" s="89"/>
    </row>
    <row r="216" spans="3:10">
      <c r="C216" s="27" t="s">
        <v>93</v>
      </c>
      <c r="D216" s="27"/>
      <c r="E216" s="27"/>
      <c r="F216" s="27"/>
      <c r="G216" s="27"/>
      <c r="H216" s="27"/>
      <c r="I216" s="89"/>
      <c r="J216" s="89"/>
    </row>
    <row r="217" spans="3:10">
      <c r="C217" s="27" t="s">
        <v>94</v>
      </c>
      <c r="D217" s="27"/>
      <c r="E217" s="27"/>
      <c r="F217" s="27"/>
      <c r="G217" s="27"/>
      <c r="H217" s="27"/>
      <c r="I217" s="89"/>
      <c r="J217" s="89"/>
    </row>
    <row r="218" spans="3:10">
      <c r="C218" s="27"/>
      <c r="D218" s="27"/>
      <c r="E218" s="27"/>
      <c r="F218" s="27"/>
      <c r="G218" s="27"/>
      <c r="H218" s="27"/>
      <c r="I218" s="89"/>
      <c r="J218" s="89"/>
    </row>
    <row r="219" spans="3:10">
      <c r="C219" s="27" t="s">
        <v>115</v>
      </c>
      <c r="D219" s="27"/>
      <c r="E219" s="27"/>
      <c r="F219" s="27"/>
      <c r="G219" s="27"/>
      <c r="H219" s="27"/>
      <c r="I219" s="89"/>
      <c r="J219" s="89"/>
    </row>
    <row r="220" spans="2:10">
      <c r="B220" s="27"/>
      <c r="C220" s="27" t="s">
        <v>116</v>
      </c>
      <c r="D220" s="27"/>
      <c r="E220" s="27"/>
      <c r="F220" s="27"/>
      <c r="G220" s="27"/>
      <c r="H220" s="27"/>
      <c r="I220" s="89"/>
      <c r="J220" s="89"/>
    </row>
    <row r="222" spans="3:6">
      <c r="C222" s="908" t="s">
        <v>554</v>
      </c>
      <c r="D222" s="908"/>
      <c r="E222" s="908"/>
      <c r="F222" s="908"/>
    </row>
    <row r="223" spans="3:6">
      <c r="C223" s="42" t="s">
        <v>555</v>
      </c>
      <c r="D223" s="42"/>
      <c r="E223" s="42"/>
      <c r="F223" s="42"/>
    </row>
    <row r="224" spans="3:3">
      <c r="C224" s="27" t="s">
        <v>556</v>
      </c>
    </row>
    <row r="225" spans="3:3">
      <c r="C225" s="27"/>
    </row>
    <row r="226" spans="3:3">
      <c r="C226" s="27"/>
    </row>
    <row r="227" spans="3:3">
      <c r="C227" s="27"/>
    </row>
    <row r="228" spans="3:3">
      <c r="C228" s="26"/>
    </row>
    <row r="229" spans="3:3">
      <c r="C229" s="27"/>
    </row>
    <row r="230" spans="3:3">
      <c r="C230" s="27"/>
    </row>
    <row r="231" spans="3:3">
      <c r="C231" s="26"/>
    </row>
    <row r="232" spans="3:3">
      <c r="C232" s="27"/>
    </row>
    <row r="234" spans="3:3">
      <c r="C234" s="27"/>
    </row>
    <row r="235" spans="3:3">
      <c r="C235" s="27"/>
    </row>
    <row r="236" spans="3:3">
      <c r="C236" s="27"/>
    </row>
    <row r="237" spans="3:3">
      <c r="C237" s="26"/>
    </row>
    <row r="238" spans="3:3">
      <c r="C238" s="26"/>
    </row>
    <row r="240" spans="3:3">
      <c r="C240" s="27"/>
    </row>
    <row r="241" spans="3:3">
      <c r="C241" s="26"/>
    </row>
    <row r="242" spans="3:3">
      <c r="C242" s="27"/>
    </row>
  </sheetData>
  <mergeCells count="1">
    <mergeCell ref="C222:F222"/>
  </mergeCells>
  <hyperlinks>
    <hyperlink ref="C4"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5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1">
    <tabColor theme="9" tint="0.79998168889431442"/>
    <pageSetUpPr fitToPage="1"/>
  </sheetPr>
  <dimension ref="A1:K250"/>
  <sheetViews>
    <sheetView topLeftCell="A1" zoomScale="80" view="normal" workbookViewId="0">
      <pane ySplit="5" topLeftCell="A79" activePane="bottomLeft" state="frozen"/>
      <selection pane="bottomLeft" activeCell="C107" sqref="C107"/>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6" width="17.41796875" style="2" customWidth="1"/>
    <col min="7" max="7" width="17.27734375" style="2" customWidth="1"/>
    <col min="8" max="9" width="15.7109375" style="51" bestFit="1" customWidth="1"/>
    <col min="10" max="10" width="2.7109375" style="1" customWidth="1"/>
    <col min="11" max="16384" width="9.27734375" style="1" customWidth="1"/>
  </cols>
  <sheetData>
    <row r="1" spans="4:4" ht="15" customHeight="1" thickBot="1">
      <c r="D1" s="66"/>
    </row>
    <row r="2" spans="2:10">
      <c r="B2" s="4"/>
      <c r="C2" s="5"/>
      <c r="D2" s="11"/>
      <c r="E2" s="11"/>
      <c r="F2" s="11"/>
      <c r="G2" s="11"/>
      <c r="H2" s="85"/>
      <c r="I2" s="85"/>
      <c r="J2" s="6"/>
    </row>
    <row r="3" spans="2:10">
      <c r="B3" s="7"/>
      <c r="C3" s="13" t="s">
        <v>1498</v>
      </c>
      <c r="J3" s="8"/>
    </row>
    <row r="4" spans="2:10" ht="26.25">
      <c r="B4" s="7"/>
      <c r="C4" s="376" t="s">
        <v>772</v>
      </c>
      <c r="G4" s="95" t="s">
        <v>605</v>
      </c>
      <c r="J4" s="8"/>
    </row>
    <row r="5" spans="2:10" ht="66">
      <c r="B5" s="7"/>
      <c r="C5" s="17" t="s">
        <v>222</v>
      </c>
      <c r="D5" s="19" t="s">
        <v>1445</v>
      </c>
      <c r="E5" s="25" t="s">
        <v>1499</v>
      </c>
      <c r="F5" s="25" t="s">
        <v>1500</v>
      </c>
      <c r="G5" s="25" t="s">
        <v>1501</v>
      </c>
      <c r="H5" s="143" t="s">
        <v>1461</v>
      </c>
      <c r="I5" s="143" t="s">
        <v>1582</v>
      </c>
      <c r="J5" s="8"/>
    </row>
    <row r="6" spans="2:10">
      <c r="B6" s="7"/>
      <c r="C6" s="259" t="s">
        <v>392</v>
      </c>
      <c r="D6" s="22">
        <v>1</v>
      </c>
      <c r="E6" s="467">
        <v>190</v>
      </c>
      <c r="F6" s="261">
        <v>365</v>
      </c>
      <c r="G6" s="441">
        <v>0.52054794520547942</v>
      </c>
      <c r="H6" s="339"/>
      <c r="I6" s="339"/>
      <c r="J6" s="8"/>
    </row>
    <row r="7" spans="2:11">
      <c r="B7" s="7"/>
      <c r="C7" s="18" t="s">
        <v>380</v>
      </c>
      <c r="D7" s="22">
        <v>2</v>
      </c>
      <c r="E7" s="467">
        <v>450</v>
      </c>
      <c r="F7" s="467">
        <v>1125</v>
      </c>
      <c r="G7" s="441">
        <v>0.4</v>
      </c>
      <c r="H7" s="443"/>
      <c r="I7" s="443"/>
      <c r="J7" s="8"/>
      <c r="K7" s="440"/>
    </row>
    <row r="8" spans="2:10">
      <c r="B8" s="7"/>
      <c r="C8" s="18" t="s">
        <v>213</v>
      </c>
      <c r="D8" s="22">
        <v>3</v>
      </c>
      <c r="E8" s="467">
        <v>4410</v>
      </c>
      <c r="F8" s="467">
        <v>22615</v>
      </c>
      <c r="G8" s="441">
        <v>0.1950033163829317</v>
      </c>
      <c r="H8" s="443"/>
      <c r="I8" s="443">
        <v>1</v>
      </c>
      <c r="J8" s="8"/>
    </row>
    <row r="9" spans="2:10">
      <c r="B9" s="7"/>
      <c r="C9" s="259" t="s">
        <v>214</v>
      </c>
      <c r="D9" s="22">
        <v>4</v>
      </c>
      <c r="E9" s="467">
        <v>4100</v>
      </c>
      <c r="F9" s="261">
        <v>21470</v>
      </c>
      <c r="G9" s="441">
        <v>0.19096413600372614</v>
      </c>
      <c r="H9" s="339"/>
      <c r="I9" s="339">
        <v>2</v>
      </c>
      <c r="J9" s="8"/>
    </row>
    <row r="10" spans="2:10">
      <c r="B10" s="7"/>
      <c r="C10" s="259" t="s">
        <v>218</v>
      </c>
      <c r="D10" s="22">
        <v>5</v>
      </c>
      <c r="E10" s="467">
        <v>5065</v>
      </c>
      <c r="F10" s="261">
        <v>27290</v>
      </c>
      <c r="G10" s="441">
        <v>0.18559912055698058</v>
      </c>
      <c r="H10" s="339"/>
      <c r="I10" s="339">
        <v>3</v>
      </c>
      <c r="J10" s="8"/>
    </row>
    <row r="11" spans="2:10">
      <c r="B11" s="7"/>
      <c r="C11" s="259" t="s">
        <v>651</v>
      </c>
      <c r="D11" s="22">
        <v>6</v>
      </c>
      <c r="E11" s="467">
        <v>50</v>
      </c>
      <c r="F11" s="261">
        <v>270</v>
      </c>
      <c r="G11" s="441">
        <v>0.18518518518518517</v>
      </c>
      <c r="H11" s="339"/>
      <c r="I11" s="339"/>
      <c r="J11" s="8"/>
    </row>
    <row r="12" spans="2:10">
      <c r="B12" s="7"/>
      <c r="C12" s="18" t="s">
        <v>354</v>
      </c>
      <c r="D12" s="22">
        <v>7</v>
      </c>
      <c r="E12" s="467">
        <v>815</v>
      </c>
      <c r="F12" s="467">
        <v>5400</v>
      </c>
      <c r="G12" s="441">
        <v>0.15092592592592594</v>
      </c>
      <c r="H12" s="443"/>
      <c r="I12" s="443"/>
      <c r="J12" s="8"/>
    </row>
    <row r="13" spans="2:10">
      <c r="B13" s="7"/>
      <c r="C13" s="18" t="s">
        <v>237</v>
      </c>
      <c r="D13" s="22">
        <v>8</v>
      </c>
      <c r="E13" s="467">
        <v>6120</v>
      </c>
      <c r="F13" s="467">
        <v>46830</v>
      </c>
      <c r="G13" s="441">
        <v>0.13068545803971812</v>
      </c>
      <c r="H13" s="443">
        <v>1</v>
      </c>
      <c r="I13" s="443">
        <v>4</v>
      </c>
      <c r="J13" s="8"/>
    </row>
    <row r="14" spans="2:10">
      <c r="B14" s="7"/>
      <c r="C14" s="259" t="s">
        <v>1294</v>
      </c>
      <c r="D14" s="22">
        <v>9</v>
      </c>
      <c r="E14" s="467">
        <v>1120</v>
      </c>
      <c r="F14" s="261">
        <v>11820</v>
      </c>
      <c r="G14" s="441">
        <v>0.09475465313028765</v>
      </c>
      <c r="H14" s="339"/>
      <c r="I14" s="339"/>
      <c r="J14" s="8"/>
    </row>
    <row r="15" spans="2:10">
      <c r="B15" s="7"/>
      <c r="C15" s="259" t="s">
        <v>175</v>
      </c>
      <c r="D15" s="22">
        <v>10</v>
      </c>
      <c r="E15" s="467">
        <v>3820</v>
      </c>
      <c r="F15" s="261">
        <v>41245</v>
      </c>
      <c r="G15" s="441">
        <v>0.092617286943871988</v>
      </c>
      <c r="H15" s="339"/>
      <c r="I15" s="339">
        <v>5</v>
      </c>
      <c r="J15" s="8"/>
    </row>
    <row r="16" spans="2:10">
      <c r="B16" s="7"/>
      <c r="C16" s="259" t="s">
        <v>427</v>
      </c>
      <c r="D16" s="22">
        <v>11</v>
      </c>
      <c r="E16" s="467">
        <v>55</v>
      </c>
      <c r="F16" s="261">
        <v>600</v>
      </c>
      <c r="G16" s="441">
        <v>0.09166666666666666</v>
      </c>
      <c r="H16" s="339"/>
      <c r="I16" s="339"/>
      <c r="J16" s="8"/>
    </row>
    <row r="17" spans="2:10">
      <c r="B17" s="7"/>
      <c r="C17" s="259" t="s">
        <v>344</v>
      </c>
      <c r="D17" s="22">
        <v>12</v>
      </c>
      <c r="E17" s="467">
        <v>1545</v>
      </c>
      <c r="F17" s="261">
        <v>17770</v>
      </c>
      <c r="G17" s="441">
        <v>0.086944288126055147</v>
      </c>
      <c r="H17" s="339"/>
      <c r="I17" s="339"/>
      <c r="J17" s="8"/>
    </row>
    <row r="18" spans="2:10">
      <c r="B18" s="7"/>
      <c r="C18" s="259" t="s">
        <v>174</v>
      </c>
      <c r="D18" s="22">
        <v>13</v>
      </c>
      <c r="E18" s="467">
        <v>3855</v>
      </c>
      <c r="F18" s="261">
        <v>46405</v>
      </c>
      <c r="G18" s="441">
        <v>0.083072944725783859</v>
      </c>
      <c r="H18" s="339"/>
      <c r="I18" s="339">
        <v>6</v>
      </c>
      <c r="J18" s="8"/>
    </row>
    <row r="19" spans="2:10">
      <c r="B19" s="7"/>
      <c r="C19" s="259" t="s">
        <v>216</v>
      </c>
      <c r="D19" s="22">
        <v>14</v>
      </c>
      <c r="E19" s="467">
        <v>2260</v>
      </c>
      <c r="F19" s="261">
        <v>28675</v>
      </c>
      <c r="G19" s="441">
        <v>0.078814298169136876</v>
      </c>
      <c r="H19" s="339"/>
      <c r="I19" s="339">
        <v>7</v>
      </c>
      <c r="J19" s="8"/>
    </row>
    <row r="20" spans="2:10">
      <c r="B20" s="7"/>
      <c r="C20" s="259" t="s">
        <v>219</v>
      </c>
      <c r="D20" s="22">
        <v>15</v>
      </c>
      <c r="E20" s="467">
        <v>1865</v>
      </c>
      <c r="F20" s="261">
        <v>23800</v>
      </c>
      <c r="G20" s="441">
        <v>0.078361344537815125</v>
      </c>
      <c r="H20" s="266">
        <v>2</v>
      </c>
      <c r="I20" s="266">
        <v>8</v>
      </c>
      <c r="J20" s="8"/>
    </row>
    <row r="21" spans="2:10">
      <c r="B21" s="7"/>
      <c r="C21" s="259" t="s">
        <v>211</v>
      </c>
      <c r="D21" s="22">
        <v>16</v>
      </c>
      <c r="E21" s="467">
        <v>2955</v>
      </c>
      <c r="F21" s="261">
        <v>37990</v>
      </c>
      <c r="G21" s="441">
        <v>0.0777836272703343</v>
      </c>
      <c r="H21" s="339"/>
      <c r="I21" s="339">
        <v>9</v>
      </c>
      <c r="J21" s="8"/>
    </row>
    <row r="22" spans="2:10">
      <c r="B22" s="7"/>
      <c r="C22" s="259" t="s">
        <v>176</v>
      </c>
      <c r="D22" s="22">
        <v>17</v>
      </c>
      <c r="E22" s="467">
        <v>2355</v>
      </c>
      <c r="F22" s="261">
        <v>30865</v>
      </c>
      <c r="G22" s="441">
        <v>0.07630001619957881</v>
      </c>
      <c r="H22" s="339"/>
      <c r="I22" s="339">
        <v>10</v>
      </c>
      <c r="J22" s="8"/>
    </row>
    <row r="23" spans="2:10">
      <c r="B23" s="7"/>
      <c r="C23" s="259" t="s">
        <v>182</v>
      </c>
      <c r="D23" s="22">
        <v>18</v>
      </c>
      <c r="E23" s="467">
        <v>1895</v>
      </c>
      <c r="F23" s="261">
        <v>25295</v>
      </c>
      <c r="G23" s="441">
        <v>0.074915991302628979</v>
      </c>
      <c r="H23" s="339"/>
      <c r="I23" s="339">
        <v>11</v>
      </c>
      <c r="J23" s="8"/>
    </row>
    <row r="24" spans="2:10">
      <c r="B24" s="7"/>
      <c r="C24" s="259" t="s">
        <v>212</v>
      </c>
      <c r="D24" s="22">
        <v>19</v>
      </c>
      <c r="E24" s="467">
        <v>2295</v>
      </c>
      <c r="F24" s="261">
        <v>31490</v>
      </c>
      <c r="G24" s="441">
        <v>0.072880279453794855</v>
      </c>
      <c r="H24" s="339"/>
      <c r="I24" s="339">
        <v>12</v>
      </c>
      <c r="J24" s="8"/>
    </row>
    <row r="25" spans="2:10">
      <c r="B25" s="7"/>
      <c r="C25" s="259" t="s">
        <v>179</v>
      </c>
      <c r="D25" s="22">
        <v>20</v>
      </c>
      <c r="E25" s="467">
        <v>1970</v>
      </c>
      <c r="F25" s="261">
        <v>27280</v>
      </c>
      <c r="G25" s="441">
        <v>0.072214076246334316</v>
      </c>
      <c r="H25" s="339"/>
      <c r="I25" s="339">
        <v>13</v>
      </c>
      <c r="J25" s="8"/>
    </row>
    <row r="26" spans="2:10">
      <c r="B26" s="7"/>
      <c r="C26" s="259" t="s">
        <v>240</v>
      </c>
      <c r="D26" s="22">
        <v>21</v>
      </c>
      <c r="E26" s="467">
        <v>2945</v>
      </c>
      <c r="F26" s="261">
        <v>41485</v>
      </c>
      <c r="G26" s="441">
        <v>0.0709895142822707</v>
      </c>
      <c r="H26" s="339">
        <v>3</v>
      </c>
      <c r="I26" s="339">
        <v>14</v>
      </c>
      <c r="J26" s="8"/>
    </row>
    <row r="27" spans="2:10">
      <c r="B27" s="7"/>
      <c r="C27" s="259" t="s">
        <v>241</v>
      </c>
      <c r="D27" s="22">
        <v>22</v>
      </c>
      <c r="E27" s="467">
        <v>2640</v>
      </c>
      <c r="F27" s="261">
        <v>37260</v>
      </c>
      <c r="G27" s="441">
        <v>0.070853462157809979</v>
      </c>
      <c r="H27" s="339">
        <v>4</v>
      </c>
      <c r="I27" s="339">
        <v>15</v>
      </c>
      <c r="J27" s="8"/>
    </row>
    <row r="28" spans="2:10">
      <c r="B28" s="7"/>
      <c r="C28" s="259" t="s">
        <v>333</v>
      </c>
      <c r="D28" s="22">
        <v>23</v>
      </c>
      <c r="E28" s="467">
        <v>1070</v>
      </c>
      <c r="F28" s="261">
        <v>15575</v>
      </c>
      <c r="G28" s="441">
        <v>0.068699839486356343</v>
      </c>
      <c r="H28" s="339"/>
      <c r="I28" s="339"/>
      <c r="J28" s="8"/>
    </row>
    <row r="29" spans="2:10">
      <c r="B29" s="7"/>
      <c r="C29" s="259" t="s">
        <v>341</v>
      </c>
      <c r="D29" s="22">
        <v>24</v>
      </c>
      <c r="E29" s="467">
        <v>1280</v>
      </c>
      <c r="F29" s="261">
        <v>18895</v>
      </c>
      <c r="G29" s="441">
        <v>0.067742789097644876</v>
      </c>
      <c r="H29" s="339"/>
      <c r="I29" s="339"/>
      <c r="J29" s="8"/>
    </row>
    <row r="30" spans="2:10">
      <c r="B30" s="7"/>
      <c r="C30" s="259" t="s">
        <v>178</v>
      </c>
      <c r="D30" s="22">
        <v>25</v>
      </c>
      <c r="E30" s="467">
        <v>2835</v>
      </c>
      <c r="F30" s="261">
        <v>42980</v>
      </c>
      <c r="G30" s="441">
        <v>0.065960912052117265</v>
      </c>
      <c r="H30" s="339"/>
      <c r="I30" s="339">
        <v>16</v>
      </c>
      <c r="J30" s="8"/>
    </row>
    <row r="31" spans="2:10">
      <c r="B31" s="7"/>
      <c r="C31" s="259" t="s">
        <v>180</v>
      </c>
      <c r="D31" s="22">
        <v>26</v>
      </c>
      <c r="E31" s="467">
        <v>1465</v>
      </c>
      <c r="F31" s="261">
        <v>22235</v>
      </c>
      <c r="G31" s="441">
        <v>0.065887114908927361</v>
      </c>
      <c r="H31" s="339"/>
      <c r="I31" s="339">
        <v>17</v>
      </c>
      <c r="J31" s="8"/>
    </row>
    <row r="32" spans="2:10">
      <c r="B32" s="7"/>
      <c r="C32" s="259" t="s">
        <v>423</v>
      </c>
      <c r="D32" s="22">
        <v>27</v>
      </c>
      <c r="E32" s="467">
        <v>225</v>
      </c>
      <c r="F32" s="261">
        <v>3430</v>
      </c>
      <c r="G32" s="441">
        <v>0.065597667638483959</v>
      </c>
      <c r="H32" s="339"/>
      <c r="I32" s="339"/>
      <c r="J32" s="8"/>
    </row>
    <row r="33" spans="2:10">
      <c r="B33" s="7"/>
      <c r="C33" s="259" t="s">
        <v>343</v>
      </c>
      <c r="D33" s="22">
        <v>28</v>
      </c>
      <c r="E33" s="467">
        <v>1160</v>
      </c>
      <c r="F33" s="261">
        <v>18150</v>
      </c>
      <c r="G33" s="441">
        <v>0.063911845730027547</v>
      </c>
      <c r="H33" s="339"/>
      <c r="I33" s="339"/>
      <c r="J33" s="8"/>
    </row>
    <row r="34" spans="2:10">
      <c r="B34" s="7"/>
      <c r="C34" s="259" t="s">
        <v>415</v>
      </c>
      <c r="D34" s="22">
        <v>29</v>
      </c>
      <c r="E34" s="467">
        <v>160</v>
      </c>
      <c r="F34" s="261">
        <v>2580</v>
      </c>
      <c r="G34" s="441">
        <v>0.062015503875968991</v>
      </c>
      <c r="H34" s="339"/>
      <c r="I34" s="339"/>
      <c r="J34" s="8"/>
    </row>
    <row r="35" spans="2:10">
      <c r="B35" s="7"/>
      <c r="C35" s="259" t="s">
        <v>57</v>
      </c>
      <c r="D35" s="22">
        <v>30</v>
      </c>
      <c r="E35" s="467">
        <v>1425</v>
      </c>
      <c r="F35" s="261">
        <v>23420</v>
      </c>
      <c r="G35" s="441">
        <v>0.060845431255337319</v>
      </c>
      <c r="H35" s="339"/>
      <c r="I35" s="339">
        <v>18</v>
      </c>
      <c r="J35" s="8"/>
    </row>
    <row r="36" spans="2:10">
      <c r="B36" s="7"/>
      <c r="C36" s="259" t="s">
        <v>220</v>
      </c>
      <c r="D36" s="22">
        <v>31</v>
      </c>
      <c r="E36" s="467">
        <v>1725</v>
      </c>
      <c r="F36" s="261">
        <v>28820</v>
      </c>
      <c r="G36" s="441">
        <v>0.059854267869535044</v>
      </c>
      <c r="H36" s="339"/>
      <c r="I36" s="339">
        <v>19</v>
      </c>
      <c r="J36" s="8"/>
    </row>
    <row r="37" spans="2:10">
      <c r="B37" s="7"/>
      <c r="C37" s="18" t="s">
        <v>332</v>
      </c>
      <c r="D37" s="22">
        <v>32</v>
      </c>
      <c r="E37" s="467">
        <v>975</v>
      </c>
      <c r="F37" s="467">
        <v>16565</v>
      </c>
      <c r="G37" s="441">
        <v>0.058859040144883794</v>
      </c>
      <c r="H37" s="443"/>
      <c r="I37" s="443"/>
      <c r="J37" s="8"/>
    </row>
    <row r="38" spans="2:10">
      <c r="B38" s="7"/>
      <c r="C38" s="259" t="s">
        <v>327</v>
      </c>
      <c r="D38" s="22">
        <v>33</v>
      </c>
      <c r="E38" s="467">
        <v>1115</v>
      </c>
      <c r="F38" s="261">
        <v>19135</v>
      </c>
      <c r="G38" s="441">
        <v>0.058270185523909064</v>
      </c>
      <c r="H38" s="339"/>
      <c r="I38" s="339"/>
      <c r="J38" s="8"/>
    </row>
    <row r="39" spans="2:10">
      <c r="B39" s="7"/>
      <c r="C39" s="259" t="s">
        <v>322</v>
      </c>
      <c r="D39" s="22">
        <v>34</v>
      </c>
      <c r="E39" s="467">
        <v>970</v>
      </c>
      <c r="F39" s="261">
        <v>16675</v>
      </c>
      <c r="G39" s="441">
        <v>0.058170914542728637</v>
      </c>
      <c r="H39" s="339"/>
      <c r="I39" s="339"/>
      <c r="J39" s="8"/>
    </row>
    <row r="40" spans="2:10">
      <c r="B40" s="7"/>
      <c r="C40" s="259" t="s">
        <v>773</v>
      </c>
      <c r="D40" s="22">
        <v>35</v>
      </c>
      <c r="E40" s="467">
        <v>365</v>
      </c>
      <c r="F40" s="261">
        <v>6290</v>
      </c>
      <c r="G40" s="441">
        <v>0.058028616852146261</v>
      </c>
      <c r="H40" s="339"/>
      <c r="I40" s="339"/>
      <c r="J40" s="8"/>
    </row>
    <row r="41" spans="2:10">
      <c r="B41" s="7"/>
      <c r="C41" s="259" t="s">
        <v>328</v>
      </c>
      <c r="D41" s="22">
        <v>36</v>
      </c>
      <c r="E41" s="467">
        <v>1490</v>
      </c>
      <c r="F41" s="261">
        <v>25715</v>
      </c>
      <c r="G41" s="441">
        <v>0.057942834921252184</v>
      </c>
      <c r="H41" s="339"/>
      <c r="I41" s="339"/>
      <c r="J41" s="8"/>
    </row>
    <row r="42" spans="2:10">
      <c r="B42" s="7"/>
      <c r="C42" s="259" t="s">
        <v>215</v>
      </c>
      <c r="D42" s="22">
        <v>37</v>
      </c>
      <c r="E42" s="467">
        <v>2140</v>
      </c>
      <c r="F42" s="261">
        <v>37185</v>
      </c>
      <c r="G42" s="441">
        <v>0.057550087400833672</v>
      </c>
      <c r="H42" s="339"/>
      <c r="I42" s="339">
        <v>20</v>
      </c>
      <c r="J42" s="8"/>
    </row>
    <row r="43" spans="2:10">
      <c r="B43" s="7"/>
      <c r="C43" s="259" t="s">
        <v>274</v>
      </c>
      <c r="D43" s="22">
        <v>38</v>
      </c>
      <c r="E43" s="467">
        <v>1825</v>
      </c>
      <c r="F43" s="261">
        <v>32465</v>
      </c>
      <c r="G43" s="441">
        <v>0.056214384722008313</v>
      </c>
      <c r="H43" s="339"/>
      <c r="I43" s="339">
        <v>21</v>
      </c>
      <c r="J43" s="8"/>
    </row>
    <row r="44" spans="2:10">
      <c r="B44" s="7"/>
      <c r="C44" s="259" t="s">
        <v>362</v>
      </c>
      <c r="D44" s="22">
        <v>39</v>
      </c>
      <c r="E44" s="467">
        <v>645</v>
      </c>
      <c r="F44" s="261">
        <v>11685</v>
      </c>
      <c r="G44" s="441">
        <v>0.055198973042362</v>
      </c>
      <c r="H44" s="339"/>
      <c r="I44" s="339"/>
      <c r="J44" s="8"/>
    </row>
    <row r="45" spans="2:10">
      <c r="B45" s="7"/>
      <c r="C45" s="259" t="s">
        <v>331</v>
      </c>
      <c r="D45" s="22">
        <v>40</v>
      </c>
      <c r="E45" s="467">
        <v>1060</v>
      </c>
      <c r="F45" s="261">
        <v>19395</v>
      </c>
      <c r="G45" s="441">
        <v>0.05465326114978087</v>
      </c>
      <c r="H45" s="339"/>
      <c r="I45" s="339"/>
      <c r="J45" s="8"/>
    </row>
    <row r="46" spans="2:10">
      <c r="B46" s="7"/>
      <c r="C46" s="259" t="s">
        <v>632</v>
      </c>
      <c r="D46" s="22">
        <v>41</v>
      </c>
      <c r="E46" s="467">
        <v>1390</v>
      </c>
      <c r="F46" s="261">
        <v>26040</v>
      </c>
      <c r="G46" s="441">
        <v>0.053379416282642089</v>
      </c>
      <c r="H46" s="339">
        <v>5</v>
      </c>
      <c r="I46" s="339">
        <v>22</v>
      </c>
      <c r="J46" s="8"/>
    </row>
    <row r="47" spans="2:10">
      <c r="B47" s="7"/>
      <c r="C47" s="259" t="s">
        <v>369</v>
      </c>
      <c r="D47" s="22">
        <v>42</v>
      </c>
      <c r="E47" s="467">
        <v>540</v>
      </c>
      <c r="F47" s="261">
        <v>10505</v>
      </c>
      <c r="G47" s="441">
        <v>0.05140409328891004</v>
      </c>
      <c r="H47" s="339"/>
      <c r="I47" s="339"/>
      <c r="J47" s="8"/>
    </row>
    <row r="48" spans="2:10">
      <c r="B48" s="7"/>
      <c r="C48" s="259" t="s">
        <v>326</v>
      </c>
      <c r="D48" s="22">
        <v>43</v>
      </c>
      <c r="E48" s="467">
        <v>940</v>
      </c>
      <c r="F48" s="261">
        <v>18760</v>
      </c>
      <c r="G48" s="441">
        <v>0.050106609808102345</v>
      </c>
      <c r="H48" s="339"/>
      <c r="I48" s="339"/>
      <c r="J48" s="8"/>
    </row>
    <row r="49" spans="2:10">
      <c r="B49" s="7"/>
      <c r="C49" s="259" t="s">
        <v>177</v>
      </c>
      <c r="D49" s="22">
        <v>44</v>
      </c>
      <c r="E49" s="467">
        <v>1680</v>
      </c>
      <c r="F49" s="261">
        <v>33990</v>
      </c>
      <c r="G49" s="441">
        <v>0.049426301853486322</v>
      </c>
      <c r="H49" s="339"/>
      <c r="I49" s="339">
        <v>23</v>
      </c>
      <c r="J49" s="8"/>
    </row>
    <row r="50" spans="2:10">
      <c r="B50" s="7"/>
      <c r="C50" s="259" t="s">
        <v>358</v>
      </c>
      <c r="D50" s="22">
        <v>45</v>
      </c>
      <c r="E50" s="467">
        <v>875</v>
      </c>
      <c r="F50" s="261">
        <v>18115</v>
      </c>
      <c r="G50" s="441">
        <v>0.048302511730609989</v>
      </c>
      <c r="H50" s="266"/>
      <c r="I50" s="266"/>
      <c r="J50" s="8"/>
    </row>
    <row r="51" spans="2:10">
      <c r="B51" s="7"/>
      <c r="C51" s="259" t="s">
        <v>390</v>
      </c>
      <c r="D51" s="22">
        <v>46</v>
      </c>
      <c r="E51" s="467">
        <v>505</v>
      </c>
      <c r="F51" s="261">
        <v>10660</v>
      </c>
      <c r="G51" s="441">
        <v>0.0473733583489681</v>
      </c>
      <c r="H51" s="266"/>
      <c r="I51" s="266"/>
      <c r="J51" s="8"/>
    </row>
    <row r="52" spans="2:10">
      <c r="B52" s="7"/>
      <c r="C52" s="259" t="s">
        <v>368</v>
      </c>
      <c r="D52" s="22">
        <v>47</v>
      </c>
      <c r="E52" s="467">
        <v>585</v>
      </c>
      <c r="F52" s="261">
        <v>12485</v>
      </c>
      <c r="G52" s="441">
        <v>0.046856227472967561</v>
      </c>
      <c r="H52" s="339"/>
      <c r="I52" s="339"/>
      <c r="J52" s="8"/>
    </row>
    <row r="53" spans="2:10">
      <c r="B53" s="7"/>
      <c r="C53" s="259" t="s">
        <v>420</v>
      </c>
      <c r="D53" s="22">
        <v>48</v>
      </c>
      <c r="E53" s="467">
        <v>50</v>
      </c>
      <c r="F53" s="261">
        <v>1105</v>
      </c>
      <c r="G53" s="441">
        <v>0.045248868778280542</v>
      </c>
      <c r="H53" s="339"/>
      <c r="I53" s="339"/>
      <c r="J53" s="8"/>
    </row>
    <row r="54" spans="2:10">
      <c r="B54" s="7"/>
      <c r="C54" s="259" t="s">
        <v>418</v>
      </c>
      <c r="D54" s="22">
        <v>49</v>
      </c>
      <c r="E54" s="467">
        <v>45</v>
      </c>
      <c r="F54" s="261">
        <v>995</v>
      </c>
      <c r="G54" s="441">
        <v>0.045226130653266333</v>
      </c>
      <c r="H54" s="266"/>
      <c r="I54" s="266"/>
      <c r="J54" s="8"/>
    </row>
    <row r="55" spans="2:10">
      <c r="B55" s="7"/>
      <c r="C55" s="259" t="s">
        <v>347</v>
      </c>
      <c r="D55" s="22">
        <v>50</v>
      </c>
      <c r="E55" s="467">
        <v>885</v>
      </c>
      <c r="F55" s="261">
        <v>19865</v>
      </c>
      <c r="G55" s="441">
        <v>0.0445507173420589</v>
      </c>
      <c r="H55" s="339"/>
      <c r="I55" s="339"/>
      <c r="J55" s="8"/>
    </row>
    <row r="56" spans="2:10">
      <c r="B56" s="7"/>
      <c r="C56" s="259" t="s">
        <v>399</v>
      </c>
      <c r="D56" s="22">
        <v>51</v>
      </c>
      <c r="E56" s="467">
        <v>115</v>
      </c>
      <c r="F56" s="261">
        <v>2590</v>
      </c>
      <c r="G56" s="441">
        <v>0.0444015444015444</v>
      </c>
      <c r="H56" s="339"/>
      <c r="I56" s="339"/>
      <c r="J56" s="8"/>
    </row>
    <row r="57" spans="2:10">
      <c r="B57" s="7"/>
      <c r="C57" s="259" t="s">
        <v>367</v>
      </c>
      <c r="D57" s="22">
        <v>52</v>
      </c>
      <c r="E57" s="467">
        <v>915</v>
      </c>
      <c r="F57" s="261">
        <v>20885</v>
      </c>
      <c r="G57" s="441">
        <v>0.043811347857313859</v>
      </c>
      <c r="H57" s="266"/>
      <c r="I57" s="266"/>
      <c r="J57" s="8"/>
    </row>
    <row r="58" spans="2:10">
      <c r="B58" s="7"/>
      <c r="C58" s="144" t="s">
        <v>249</v>
      </c>
      <c r="D58" s="22">
        <v>53</v>
      </c>
      <c r="E58" s="467">
        <v>550</v>
      </c>
      <c r="F58" s="226">
        <v>12975</v>
      </c>
      <c r="G58" s="441">
        <v>0.04238921001926782</v>
      </c>
      <c r="H58" s="266"/>
      <c r="I58" s="266">
        <v>24</v>
      </c>
      <c r="J58" s="8"/>
    </row>
    <row r="59" spans="2:10">
      <c r="B59" s="7"/>
      <c r="C59" s="259" t="s">
        <v>345</v>
      </c>
      <c r="D59" s="22">
        <v>54</v>
      </c>
      <c r="E59" s="467">
        <v>810</v>
      </c>
      <c r="F59" s="261">
        <v>19225</v>
      </c>
      <c r="G59" s="441">
        <v>0.042132639791937584</v>
      </c>
      <c r="H59" s="266"/>
      <c r="I59" s="266"/>
      <c r="J59" s="8"/>
    </row>
    <row r="60" spans="2:10">
      <c r="B60" s="7"/>
      <c r="C60" s="259" t="s">
        <v>385</v>
      </c>
      <c r="D60" s="22">
        <v>55</v>
      </c>
      <c r="E60" s="467">
        <v>100</v>
      </c>
      <c r="F60" s="261">
        <v>2390</v>
      </c>
      <c r="G60" s="441">
        <v>0.041841004184100417</v>
      </c>
      <c r="H60" s="339"/>
      <c r="I60" s="339"/>
      <c r="J60" s="8"/>
    </row>
    <row r="61" spans="2:10">
      <c r="B61" s="7"/>
      <c r="C61" s="259" t="s">
        <v>350</v>
      </c>
      <c r="D61" s="22">
        <v>56</v>
      </c>
      <c r="E61" s="467">
        <v>900</v>
      </c>
      <c r="F61" s="261">
        <v>22285</v>
      </c>
      <c r="G61" s="441">
        <v>0.040385909804801438</v>
      </c>
      <c r="H61" s="339"/>
      <c r="I61" s="339"/>
      <c r="J61" s="8"/>
    </row>
    <row r="62" spans="2:10">
      <c r="B62" s="7"/>
      <c r="C62" s="259" t="s">
        <v>329</v>
      </c>
      <c r="D62" s="22">
        <v>57</v>
      </c>
      <c r="E62" s="467">
        <v>730</v>
      </c>
      <c r="F62" s="261">
        <v>18105</v>
      </c>
      <c r="G62" s="441">
        <v>0.040320353493510083</v>
      </c>
      <c r="H62" s="266"/>
      <c r="I62" s="266"/>
      <c r="J62" s="8"/>
    </row>
    <row r="63" spans="2:10">
      <c r="B63" s="7"/>
      <c r="C63" s="259" t="s">
        <v>422</v>
      </c>
      <c r="D63" s="22">
        <v>58</v>
      </c>
      <c r="E63" s="467">
        <v>35</v>
      </c>
      <c r="F63" s="261">
        <v>870</v>
      </c>
      <c r="G63" s="441">
        <v>0.040229885057471264</v>
      </c>
      <c r="H63" s="266"/>
      <c r="I63" s="266"/>
      <c r="J63" s="8"/>
    </row>
    <row r="64" spans="2:10">
      <c r="B64" s="7"/>
      <c r="C64" s="259" t="s">
        <v>654</v>
      </c>
      <c r="D64" s="22">
        <v>59</v>
      </c>
      <c r="E64" s="467">
        <v>725</v>
      </c>
      <c r="F64" s="261">
        <v>18655</v>
      </c>
      <c r="G64" s="441">
        <v>0.038863575448941305</v>
      </c>
      <c r="H64" s="339"/>
      <c r="I64" s="339"/>
      <c r="J64" s="8"/>
    </row>
    <row r="65" spans="2:10">
      <c r="B65" s="7"/>
      <c r="C65" s="18" t="s">
        <v>383</v>
      </c>
      <c r="D65" s="22">
        <v>60</v>
      </c>
      <c r="E65" s="467">
        <v>555</v>
      </c>
      <c r="F65" s="467">
        <v>14895</v>
      </c>
      <c r="G65" s="441">
        <v>0.03726082578046324</v>
      </c>
      <c r="H65" s="443"/>
      <c r="I65" s="443"/>
      <c r="J65" s="8"/>
    </row>
    <row r="66" spans="2:10">
      <c r="B66" s="7"/>
      <c r="C66" s="259" t="s">
        <v>336</v>
      </c>
      <c r="D66" s="22">
        <v>61</v>
      </c>
      <c r="E66" s="467">
        <v>1045</v>
      </c>
      <c r="F66" s="261">
        <v>28330</v>
      </c>
      <c r="G66" s="441">
        <v>0.036886692552064948</v>
      </c>
      <c r="H66" s="339"/>
      <c r="I66" s="339"/>
      <c r="J66" s="8"/>
    </row>
    <row r="67" spans="2:10">
      <c r="B67" s="7"/>
      <c r="C67" s="259" t="s">
        <v>425</v>
      </c>
      <c r="D67" s="22">
        <v>62</v>
      </c>
      <c r="E67" s="467">
        <v>45</v>
      </c>
      <c r="F67" s="261">
        <v>1245</v>
      </c>
      <c r="G67" s="441">
        <v>0.03614457831325301</v>
      </c>
      <c r="H67" s="266"/>
      <c r="I67" s="266"/>
      <c r="J67" s="8"/>
    </row>
    <row r="68" spans="2:10">
      <c r="B68" s="7"/>
      <c r="C68" s="259" t="s">
        <v>398</v>
      </c>
      <c r="D68" s="22">
        <v>63</v>
      </c>
      <c r="E68" s="467">
        <v>295</v>
      </c>
      <c r="F68" s="261">
        <v>8215</v>
      </c>
      <c r="G68" s="441">
        <v>0.035909920876445525</v>
      </c>
      <c r="H68" s="266"/>
      <c r="I68" s="266"/>
      <c r="J68" s="8"/>
    </row>
    <row r="69" spans="2:10">
      <c r="B69" s="7"/>
      <c r="C69" s="259" t="s">
        <v>348</v>
      </c>
      <c r="D69" s="22">
        <v>64</v>
      </c>
      <c r="E69" s="467">
        <v>530</v>
      </c>
      <c r="F69" s="261">
        <v>15075</v>
      </c>
      <c r="G69" s="441">
        <v>0.035157545605306796</v>
      </c>
      <c r="H69" s="510"/>
      <c r="I69" s="510"/>
      <c r="J69" s="8"/>
    </row>
    <row r="70" spans="2:10">
      <c r="B70" s="7"/>
      <c r="C70" s="259" t="s">
        <v>395</v>
      </c>
      <c r="D70" s="22">
        <v>65</v>
      </c>
      <c r="E70" s="467">
        <v>340</v>
      </c>
      <c r="F70" s="261">
        <v>9880</v>
      </c>
      <c r="G70" s="441">
        <v>0.034412955465587043</v>
      </c>
      <c r="H70" s="339"/>
      <c r="I70" s="339"/>
      <c r="J70" s="8"/>
    </row>
    <row r="71" spans="2:10">
      <c r="B71" s="7"/>
      <c r="C71" s="259" t="s">
        <v>377</v>
      </c>
      <c r="D71" s="22">
        <v>66</v>
      </c>
      <c r="E71" s="467">
        <v>260</v>
      </c>
      <c r="F71" s="261">
        <v>7845</v>
      </c>
      <c r="G71" s="441">
        <v>0.0331421287444232</v>
      </c>
      <c r="H71" s="339"/>
      <c r="I71" s="339"/>
      <c r="J71" s="8"/>
    </row>
    <row r="72" spans="2:10">
      <c r="B72" s="7"/>
      <c r="C72" s="259" t="s">
        <v>389</v>
      </c>
      <c r="D72" s="22">
        <v>67</v>
      </c>
      <c r="E72" s="467">
        <v>550</v>
      </c>
      <c r="F72" s="261">
        <v>17975</v>
      </c>
      <c r="G72" s="441">
        <v>0.030598052851182198</v>
      </c>
      <c r="H72" s="339"/>
      <c r="I72" s="339"/>
      <c r="J72" s="8"/>
    </row>
    <row r="73" spans="2:10">
      <c r="B73" s="7"/>
      <c r="C73" s="259" t="s">
        <v>505</v>
      </c>
      <c r="D73" s="22">
        <v>68</v>
      </c>
      <c r="E73" s="467">
        <v>370</v>
      </c>
      <c r="F73" s="261">
        <v>12235</v>
      </c>
      <c r="G73" s="441">
        <v>0.030241111565181854</v>
      </c>
      <c r="H73" s="339"/>
      <c r="I73" s="339"/>
      <c r="J73" s="8"/>
    </row>
    <row r="74" spans="2:10">
      <c r="B74" s="7"/>
      <c r="C74" s="259" t="s">
        <v>396</v>
      </c>
      <c r="D74" s="22">
        <v>69</v>
      </c>
      <c r="E74" s="467">
        <v>430</v>
      </c>
      <c r="F74" s="261">
        <v>14325</v>
      </c>
      <c r="G74" s="441">
        <v>0.0300174520069808</v>
      </c>
      <c r="H74" s="339"/>
      <c r="I74" s="339"/>
      <c r="J74" s="8"/>
    </row>
    <row r="75" spans="2:10">
      <c r="B75" s="7"/>
      <c r="C75" s="259" t="s">
        <v>376</v>
      </c>
      <c r="D75" s="22">
        <v>70</v>
      </c>
      <c r="E75" s="467">
        <v>730</v>
      </c>
      <c r="F75" s="261">
        <v>24660</v>
      </c>
      <c r="G75" s="441">
        <v>0.029602595296025953</v>
      </c>
      <c r="H75" s="339"/>
      <c r="I75" s="339"/>
      <c r="J75" s="8"/>
    </row>
    <row r="76" spans="2:10">
      <c r="B76" s="7"/>
      <c r="C76" s="259" t="s">
        <v>406</v>
      </c>
      <c r="D76" s="22">
        <v>71</v>
      </c>
      <c r="E76" s="467">
        <v>325</v>
      </c>
      <c r="F76" s="261">
        <v>10990</v>
      </c>
      <c r="G76" s="441">
        <v>0.029572338489535943</v>
      </c>
      <c r="H76" s="339"/>
      <c r="I76" s="339"/>
      <c r="J76" s="8"/>
    </row>
    <row r="77" spans="2:10">
      <c r="B77" s="7"/>
      <c r="C77" s="259" t="s">
        <v>397</v>
      </c>
      <c r="D77" s="22">
        <v>72</v>
      </c>
      <c r="E77" s="467">
        <v>360</v>
      </c>
      <c r="F77" s="261">
        <v>12325</v>
      </c>
      <c r="G77" s="441">
        <v>0.02920892494929006</v>
      </c>
      <c r="H77" s="266"/>
      <c r="I77" s="266"/>
      <c r="J77" s="8"/>
    </row>
    <row r="78" spans="2:10">
      <c r="B78" s="7"/>
      <c r="C78" s="259" t="s">
        <v>365</v>
      </c>
      <c r="D78" s="22">
        <v>73</v>
      </c>
      <c r="E78" s="467">
        <v>125</v>
      </c>
      <c r="F78" s="261">
        <v>4290</v>
      </c>
      <c r="G78" s="441">
        <v>0.029137529137529136</v>
      </c>
      <c r="H78" s="266"/>
      <c r="I78" s="266"/>
      <c r="J78" s="8"/>
    </row>
    <row r="79" spans="2:10">
      <c r="B79" s="7"/>
      <c r="C79" s="259" t="s">
        <v>410</v>
      </c>
      <c r="D79" s="22">
        <v>74</v>
      </c>
      <c r="E79" s="467">
        <v>210</v>
      </c>
      <c r="F79" s="261">
        <v>7935</v>
      </c>
      <c r="G79" s="441">
        <v>0.026465028355387523</v>
      </c>
      <c r="H79" s="339"/>
      <c r="I79" s="339"/>
      <c r="J79" s="8"/>
    </row>
    <row r="80" spans="2:10">
      <c r="B80" s="7"/>
      <c r="C80" s="259" t="s">
        <v>346</v>
      </c>
      <c r="D80" s="22">
        <v>75</v>
      </c>
      <c r="E80" s="467">
        <v>690</v>
      </c>
      <c r="F80" s="261">
        <v>26505</v>
      </c>
      <c r="G80" s="441">
        <v>0.026032823995472552</v>
      </c>
      <c r="H80" s="266"/>
      <c r="I80" s="266"/>
      <c r="J80" s="8"/>
    </row>
    <row r="81" spans="2:10">
      <c r="B81" s="7"/>
      <c r="C81" s="259" t="s">
        <v>477</v>
      </c>
      <c r="D81" s="22">
        <v>76</v>
      </c>
      <c r="E81" s="467">
        <v>490</v>
      </c>
      <c r="F81" s="261">
        <v>19090</v>
      </c>
      <c r="G81" s="441">
        <v>0.02566788894709272</v>
      </c>
      <c r="H81" s="266"/>
      <c r="I81" s="266"/>
      <c r="J81" s="8"/>
    </row>
    <row r="82" spans="2:10">
      <c r="B82" s="7"/>
      <c r="C82" s="259" t="s">
        <v>601</v>
      </c>
      <c r="D82" s="22">
        <v>77</v>
      </c>
      <c r="E82" s="467">
        <v>60</v>
      </c>
      <c r="F82" s="261">
        <v>2370</v>
      </c>
      <c r="G82" s="441">
        <v>0.025316455696202531</v>
      </c>
      <c r="H82" s="266"/>
      <c r="I82" s="266"/>
      <c r="J82" s="8"/>
    </row>
    <row r="83" spans="2:10">
      <c r="B83" s="7"/>
      <c r="C83" s="259" t="s">
        <v>652</v>
      </c>
      <c r="D83" s="22">
        <v>78</v>
      </c>
      <c r="E83" s="467">
        <v>145</v>
      </c>
      <c r="F83" s="261">
        <v>5905</v>
      </c>
      <c r="G83" s="441">
        <v>0.024555461473327687</v>
      </c>
      <c r="H83" s="339"/>
      <c r="I83" s="339"/>
      <c r="J83" s="8"/>
    </row>
    <row r="84" spans="2:10">
      <c r="B84" s="7"/>
      <c r="C84" s="259" t="s">
        <v>371</v>
      </c>
      <c r="D84" s="22">
        <v>79</v>
      </c>
      <c r="E84" s="467">
        <v>285</v>
      </c>
      <c r="F84" s="261">
        <v>11885</v>
      </c>
      <c r="G84" s="441">
        <v>0.023979806478754733</v>
      </c>
      <c r="H84" s="339"/>
      <c r="I84" s="339"/>
      <c r="J84" s="8"/>
    </row>
    <row r="85" spans="2:10">
      <c r="B85" s="7"/>
      <c r="C85" s="259" t="s">
        <v>374</v>
      </c>
      <c r="D85" s="22">
        <v>80</v>
      </c>
      <c r="E85" s="467">
        <v>425</v>
      </c>
      <c r="F85" s="261">
        <v>17965</v>
      </c>
      <c r="G85" s="441">
        <v>0.023657111049262453</v>
      </c>
      <c r="H85" s="266"/>
      <c r="I85" s="266"/>
      <c r="J85" s="8"/>
    </row>
    <row r="86" spans="2:10">
      <c r="B86" s="7"/>
      <c r="C86" s="259" t="s">
        <v>407</v>
      </c>
      <c r="D86" s="22">
        <v>81</v>
      </c>
      <c r="E86" s="467">
        <v>195</v>
      </c>
      <c r="F86" s="261">
        <v>8285</v>
      </c>
      <c r="G86" s="441">
        <v>0.023536511768255886</v>
      </c>
      <c r="H86" s="339"/>
      <c r="I86" s="339"/>
      <c r="J86" s="8"/>
    </row>
    <row r="87" spans="2:10">
      <c r="B87" s="7"/>
      <c r="C87" s="259" t="s">
        <v>746</v>
      </c>
      <c r="D87" s="22">
        <v>82</v>
      </c>
      <c r="E87" s="467">
        <v>485</v>
      </c>
      <c r="F87" s="261">
        <v>20690</v>
      </c>
      <c r="G87" s="441">
        <v>0.023441275978733689</v>
      </c>
      <c r="H87" s="339"/>
      <c r="I87" s="339"/>
      <c r="J87" s="8"/>
    </row>
    <row r="88" spans="2:10">
      <c r="B88" s="7"/>
      <c r="C88" s="259" t="s">
        <v>665</v>
      </c>
      <c r="D88" s="22">
        <v>83</v>
      </c>
      <c r="E88" s="467">
        <v>25</v>
      </c>
      <c r="F88" s="261">
        <v>1085</v>
      </c>
      <c r="G88" s="441">
        <v>0.023041474654377881</v>
      </c>
      <c r="H88" s="339"/>
      <c r="I88" s="339"/>
      <c r="J88" s="8"/>
    </row>
    <row r="89" spans="2:10">
      <c r="B89" s="7"/>
      <c r="C89" s="259" t="s">
        <v>658</v>
      </c>
      <c r="D89" s="22">
        <v>84</v>
      </c>
      <c r="E89" s="467">
        <v>535</v>
      </c>
      <c r="F89" s="261">
        <v>23370</v>
      </c>
      <c r="G89" s="441">
        <v>0.022892597347026103</v>
      </c>
      <c r="H89" s="339"/>
      <c r="I89" s="339"/>
      <c r="J89" s="8"/>
    </row>
    <row r="90" spans="2:10">
      <c r="B90" s="7"/>
      <c r="C90" s="259" t="s">
        <v>338</v>
      </c>
      <c r="D90" s="22">
        <v>85</v>
      </c>
      <c r="E90" s="467">
        <v>915</v>
      </c>
      <c r="F90" s="261">
        <v>41460</v>
      </c>
      <c r="G90" s="441">
        <v>0.022069464544138929</v>
      </c>
      <c r="H90" s="339"/>
      <c r="I90" s="339"/>
      <c r="J90" s="8"/>
    </row>
    <row r="91" spans="2:10">
      <c r="B91" s="7"/>
      <c r="C91" s="259" t="s">
        <v>393</v>
      </c>
      <c r="D91" s="22">
        <v>86</v>
      </c>
      <c r="E91" s="467">
        <v>275</v>
      </c>
      <c r="F91" s="261">
        <v>12620</v>
      </c>
      <c r="G91" s="441">
        <v>0.021790808240887482</v>
      </c>
      <c r="H91" s="339"/>
      <c r="I91" s="339"/>
      <c r="J91" s="8"/>
    </row>
    <row r="92" spans="2:10">
      <c r="B92" s="7"/>
      <c r="C92" s="259" t="s">
        <v>413</v>
      </c>
      <c r="D92" s="22">
        <v>87</v>
      </c>
      <c r="E92" s="467">
        <v>325</v>
      </c>
      <c r="F92" s="261">
        <v>15045</v>
      </c>
      <c r="G92" s="441">
        <v>0.021601861083416416</v>
      </c>
      <c r="H92" s="339"/>
      <c r="I92" s="339"/>
      <c r="J92" s="8"/>
    </row>
    <row r="93" spans="2:10">
      <c r="B93" s="7"/>
      <c r="C93" s="259" t="s">
        <v>323</v>
      </c>
      <c r="D93" s="22">
        <v>88</v>
      </c>
      <c r="E93" s="467">
        <v>675</v>
      </c>
      <c r="F93" s="261">
        <v>31945</v>
      </c>
      <c r="G93" s="441">
        <v>0.021130067303177336</v>
      </c>
      <c r="H93" s="339"/>
      <c r="I93" s="339"/>
      <c r="J93" s="8"/>
    </row>
    <row r="94" spans="2:10">
      <c r="B94" s="7"/>
      <c r="C94" s="259" t="s">
        <v>378</v>
      </c>
      <c r="D94" s="22">
        <v>89</v>
      </c>
      <c r="E94" s="467">
        <v>410</v>
      </c>
      <c r="F94" s="261">
        <v>20050</v>
      </c>
      <c r="G94" s="441">
        <v>0.020448877805486283</v>
      </c>
      <c r="H94" s="339"/>
      <c r="I94" s="339"/>
      <c r="J94" s="8"/>
    </row>
    <row r="95" spans="2:10">
      <c r="B95" s="7"/>
      <c r="C95" s="259" t="s">
        <v>610</v>
      </c>
      <c r="D95" s="22">
        <v>90</v>
      </c>
      <c r="E95" s="467">
        <v>25</v>
      </c>
      <c r="F95" s="261">
        <v>1240</v>
      </c>
      <c r="G95" s="441">
        <v>0.020161290322580645</v>
      </c>
      <c r="H95" s="339"/>
      <c r="I95" s="339"/>
      <c r="J95" s="8"/>
    </row>
    <row r="96" spans="2:10">
      <c r="B96" s="7"/>
      <c r="C96" s="259" t="s">
        <v>411</v>
      </c>
      <c r="D96" s="22">
        <v>91</v>
      </c>
      <c r="E96" s="467">
        <v>120</v>
      </c>
      <c r="F96" s="261">
        <v>5985</v>
      </c>
      <c r="G96" s="441">
        <v>0.020050125313283207</v>
      </c>
      <c r="H96" s="339"/>
      <c r="I96" s="339"/>
      <c r="J96" s="8"/>
    </row>
    <row r="97" spans="2:10">
      <c r="B97" s="7"/>
      <c r="C97" s="259" t="s">
        <v>486</v>
      </c>
      <c r="D97" s="22">
        <v>92</v>
      </c>
      <c r="E97" s="467">
        <v>645</v>
      </c>
      <c r="F97" s="261">
        <v>32570</v>
      </c>
      <c r="G97" s="441">
        <v>0.019803500153515504</v>
      </c>
      <c r="H97" s="339"/>
      <c r="I97" s="339"/>
      <c r="J97" s="8"/>
    </row>
    <row r="98" spans="2:10">
      <c r="B98" s="7"/>
      <c r="C98" s="259" t="s">
        <v>351</v>
      </c>
      <c r="D98" s="22">
        <v>93</v>
      </c>
      <c r="E98" s="467">
        <v>350</v>
      </c>
      <c r="F98" s="261">
        <v>17835</v>
      </c>
      <c r="G98" s="441">
        <v>0.019624334174376225</v>
      </c>
      <c r="H98" s="339"/>
      <c r="I98" s="339"/>
      <c r="J98" s="8"/>
    </row>
    <row r="99" spans="2:10">
      <c r="B99" s="7"/>
      <c r="C99" s="259" t="s">
        <v>419</v>
      </c>
      <c r="D99" s="22">
        <v>94</v>
      </c>
      <c r="E99" s="467">
        <v>15</v>
      </c>
      <c r="F99" s="261">
        <v>790</v>
      </c>
      <c r="G99" s="441">
        <v>0.0189873417721519</v>
      </c>
      <c r="H99" s="339"/>
      <c r="I99" s="339"/>
      <c r="J99" s="8"/>
    </row>
    <row r="100" spans="2:10">
      <c r="B100" s="7"/>
      <c r="C100" s="259" t="s">
        <v>334</v>
      </c>
      <c r="D100" s="22">
        <v>95</v>
      </c>
      <c r="E100" s="467">
        <v>375</v>
      </c>
      <c r="F100" s="261">
        <v>19920</v>
      </c>
      <c r="G100" s="441">
        <v>0.018825301204819279</v>
      </c>
      <c r="H100" s="339"/>
      <c r="I100" s="339"/>
      <c r="J100" s="8"/>
    </row>
    <row r="101" spans="2:10">
      <c r="B101" s="7"/>
      <c r="C101" s="259" t="s">
        <v>360</v>
      </c>
      <c r="D101" s="22">
        <v>96</v>
      </c>
      <c r="E101" s="467">
        <v>380</v>
      </c>
      <c r="F101" s="261">
        <v>20250</v>
      </c>
      <c r="G101" s="441">
        <v>0.018765432098765432</v>
      </c>
      <c r="H101" s="339"/>
      <c r="I101" s="339"/>
      <c r="J101" s="8"/>
    </row>
    <row r="102" spans="2:10">
      <c r="B102" s="7"/>
      <c r="C102" s="259" t="s">
        <v>356</v>
      </c>
      <c r="D102" s="22">
        <v>97</v>
      </c>
      <c r="E102" s="467">
        <v>655</v>
      </c>
      <c r="F102" s="261">
        <v>35195</v>
      </c>
      <c r="G102" s="441">
        <v>0.0186105980963205</v>
      </c>
      <c r="H102" s="339"/>
      <c r="I102" s="339"/>
      <c r="J102" s="8"/>
    </row>
    <row r="103" spans="2:10">
      <c r="B103" s="7"/>
      <c r="C103" s="259" t="s">
        <v>379</v>
      </c>
      <c r="D103" s="22">
        <v>98</v>
      </c>
      <c r="E103" s="467">
        <v>325</v>
      </c>
      <c r="F103" s="261">
        <v>17595</v>
      </c>
      <c r="G103" s="441">
        <v>0.018471156578573459</v>
      </c>
      <c r="H103" s="339"/>
      <c r="I103" s="339"/>
      <c r="J103" s="8"/>
    </row>
    <row r="104" spans="2:10">
      <c r="B104" s="7"/>
      <c r="C104" s="259" t="s">
        <v>414</v>
      </c>
      <c r="D104" s="22">
        <v>99</v>
      </c>
      <c r="E104" s="467">
        <v>115</v>
      </c>
      <c r="F104" s="261">
        <v>6250</v>
      </c>
      <c r="G104" s="441">
        <v>0.0184</v>
      </c>
      <c r="H104" s="266"/>
      <c r="I104" s="266"/>
      <c r="J104" s="8"/>
    </row>
    <row r="105" spans="2:10">
      <c r="B105" s="7"/>
      <c r="C105" s="259" t="s">
        <v>353</v>
      </c>
      <c r="D105" s="22">
        <v>100</v>
      </c>
      <c r="E105" s="467">
        <v>550</v>
      </c>
      <c r="F105" s="261">
        <v>30285</v>
      </c>
      <c r="G105" s="441">
        <v>0.018160805679379232</v>
      </c>
      <c r="H105" s="266"/>
      <c r="I105" s="266"/>
      <c r="J105" s="8"/>
    </row>
    <row r="106" spans="2:10">
      <c r="B106" s="7"/>
      <c r="C106" s="259" t="s">
        <v>324</v>
      </c>
      <c r="D106" s="22">
        <v>101</v>
      </c>
      <c r="E106" s="467">
        <v>670</v>
      </c>
      <c r="F106" s="261">
        <v>36980</v>
      </c>
      <c r="G106" s="441">
        <v>0.018117901568415359</v>
      </c>
      <c r="H106" s="339"/>
      <c r="I106" s="339"/>
      <c r="J106" s="8"/>
    </row>
    <row r="107" spans="2:10">
      <c r="B107" s="7"/>
      <c r="C107" s="149" t="s">
        <v>546</v>
      </c>
      <c r="D107" s="147">
        <v>102</v>
      </c>
      <c r="E107" s="679">
        <v>85</v>
      </c>
      <c r="F107" s="229">
        <v>4825</v>
      </c>
      <c r="G107" s="678">
        <v>0.017616580310880828</v>
      </c>
      <c r="H107" s="269">
        <v>6</v>
      </c>
      <c r="I107" s="269"/>
      <c r="J107" s="8"/>
    </row>
    <row r="108" spans="2:10">
      <c r="B108" s="7"/>
      <c r="C108" s="259" t="s">
        <v>352</v>
      </c>
      <c r="D108" s="22">
        <v>103</v>
      </c>
      <c r="E108" s="467">
        <v>300</v>
      </c>
      <c r="F108" s="261">
        <v>17470</v>
      </c>
      <c r="G108" s="441">
        <v>0.017172295363480253</v>
      </c>
      <c r="H108" s="339"/>
      <c r="I108" s="339"/>
      <c r="J108" s="8"/>
    </row>
    <row r="109" spans="2:10">
      <c r="B109" s="7"/>
      <c r="C109" s="259" t="s">
        <v>363</v>
      </c>
      <c r="D109" s="22">
        <v>104</v>
      </c>
      <c r="E109" s="467">
        <v>480</v>
      </c>
      <c r="F109" s="261">
        <v>28335</v>
      </c>
      <c r="G109" s="441">
        <v>0.016940179989412388</v>
      </c>
      <c r="H109" s="339"/>
      <c r="I109" s="339"/>
      <c r="J109" s="8"/>
    </row>
    <row r="110" spans="2:10">
      <c r="B110" s="7"/>
      <c r="C110" s="259" t="s">
        <v>416</v>
      </c>
      <c r="D110" s="22">
        <v>105</v>
      </c>
      <c r="E110" s="467">
        <v>40</v>
      </c>
      <c r="F110" s="261">
        <v>2440</v>
      </c>
      <c r="G110" s="441">
        <v>0.016393442622950821</v>
      </c>
      <c r="H110" s="266"/>
      <c r="I110" s="266"/>
      <c r="J110" s="8"/>
    </row>
    <row r="111" spans="2:10">
      <c r="B111" s="7"/>
      <c r="C111" s="259" t="s">
        <v>340</v>
      </c>
      <c r="D111" s="22">
        <v>106</v>
      </c>
      <c r="E111" s="467">
        <v>625</v>
      </c>
      <c r="F111" s="261">
        <v>38190</v>
      </c>
      <c r="G111" s="441">
        <v>0.016365540717465304</v>
      </c>
      <c r="H111" s="339"/>
      <c r="I111" s="339"/>
      <c r="J111" s="8"/>
    </row>
    <row r="112" spans="2:10">
      <c r="B112" s="7"/>
      <c r="C112" s="259" t="s">
        <v>386</v>
      </c>
      <c r="D112" s="22">
        <v>107</v>
      </c>
      <c r="E112" s="467">
        <v>260</v>
      </c>
      <c r="F112" s="261">
        <v>16100</v>
      </c>
      <c r="G112" s="441">
        <v>0.016149068322981366</v>
      </c>
      <c r="H112" s="339"/>
      <c r="I112" s="339"/>
      <c r="J112" s="8"/>
    </row>
    <row r="113" spans="2:10">
      <c r="B113" s="7"/>
      <c r="C113" s="259" t="s">
        <v>381</v>
      </c>
      <c r="D113" s="22">
        <v>108</v>
      </c>
      <c r="E113" s="467">
        <v>250</v>
      </c>
      <c r="F113" s="261">
        <v>15530</v>
      </c>
      <c r="G113" s="441">
        <v>0.016097875080489377</v>
      </c>
      <c r="H113" s="339"/>
      <c r="I113" s="339"/>
      <c r="J113" s="8"/>
    </row>
    <row r="114" spans="2:10">
      <c r="B114" s="7"/>
      <c r="C114" s="259" t="s">
        <v>355</v>
      </c>
      <c r="D114" s="22">
        <v>109</v>
      </c>
      <c r="E114" s="467">
        <v>310</v>
      </c>
      <c r="F114" s="261">
        <v>19550</v>
      </c>
      <c r="G114" s="441">
        <v>0.015856777493606138</v>
      </c>
      <c r="H114" s="339"/>
      <c r="I114" s="339"/>
      <c r="J114" s="8"/>
    </row>
    <row r="115" spans="2:10">
      <c r="B115" s="7"/>
      <c r="C115" s="259" t="s">
        <v>349</v>
      </c>
      <c r="D115" s="22">
        <v>110</v>
      </c>
      <c r="E115" s="467">
        <v>445</v>
      </c>
      <c r="F115" s="261">
        <v>28095</v>
      </c>
      <c r="G115" s="441">
        <v>0.015839117280654919</v>
      </c>
      <c r="H115" s="339"/>
      <c r="I115" s="339"/>
      <c r="J115" s="8"/>
    </row>
    <row r="116" spans="2:10">
      <c r="B116" s="7"/>
      <c r="C116" s="259" t="s">
        <v>670</v>
      </c>
      <c r="D116" s="22">
        <v>111</v>
      </c>
      <c r="E116" s="467">
        <v>75</v>
      </c>
      <c r="F116" s="261">
        <v>4785</v>
      </c>
      <c r="G116" s="441">
        <v>0.015673981191222569</v>
      </c>
      <c r="H116" s="339"/>
      <c r="I116" s="339"/>
      <c r="J116" s="8"/>
    </row>
    <row r="117" spans="2:10">
      <c r="B117" s="7"/>
      <c r="C117" s="816" t="s">
        <v>373</v>
      </c>
      <c r="D117" s="817">
        <v>112</v>
      </c>
      <c r="E117" s="818">
        <v>280</v>
      </c>
      <c r="F117" s="811">
        <v>18460</v>
      </c>
      <c r="G117" s="819">
        <v>0.015167930660888408</v>
      </c>
      <c r="H117" s="510"/>
      <c r="I117" s="510"/>
      <c r="J117" s="8"/>
    </row>
    <row r="118" spans="2:10">
      <c r="B118" s="7"/>
      <c r="C118" s="259" t="s">
        <v>387</v>
      </c>
      <c r="D118" s="22">
        <v>113</v>
      </c>
      <c r="E118" s="467">
        <v>300</v>
      </c>
      <c r="F118" s="261">
        <v>20065</v>
      </c>
      <c r="G118" s="441">
        <v>0.0149514079242462</v>
      </c>
      <c r="H118" s="266"/>
      <c r="I118" s="266"/>
      <c r="J118" s="8"/>
    </row>
    <row r="119" spans="2:10">
      <c r="B119" s="7"/>
      <c r="C119" s="259" t="s">
        <v>417</v>
      </c>
      <c r="D119" s="22">
        <v>114</v>
      </c>
      <c r="E119" s="467">
        <v>20</v>
      </c>
      <c r="F119" s="261">
        <v>1345</v>
      </c>
      <c r="G119" s="441">
        <v>0.014869888475836431</v>
      </c>
      <c r="H119" s="339"/>
      <c r="I119" s="339"/>
      <c r="J119" s="8"/>
    </row>
    <row r="120" spans="2:10">
      <c r="B120" s="7"/>
      <c r="C120" s="259" t="s">
        <v>668</v>
      </c>
      <c r="D120" s="22">
        <v>115</v>
      </c>
      <c r="E120" s="467">
        <v>490</v>
      </c>
      <c r="F120" s="261">
        <v>34550</v>
      </c>
      <c r="G120" s="441">
        <v>0.014182344428364689</v>
      </c>
      <c r="H120" s="339"/>
      <c r="I120" s="339"/>
      <c r="J120" s="8"/>
    </row>
    <row r="121" spans="2:10">
      <c r="B121" s="7"/>
      <c r="C121" s="259" t="s">
        <v>404</v>
      </c>
      <c r="D121" s="22">
        <v>116</v>
      </c>
      <c r="E121" s="467">
        <v>80</v>
      </c>
      <c r="F121" s="261">
        <v>5645</v>
      </c>
      <c r="G121" s="441">
        <v>0.0141718334809566</v>
      </c>
      <c r="H121" s="339"/>
      <c r="I121" s="339"/>
      <c r="J121" s="8"/>
    </row>
    <row r="122" spans="2:10">
      <c r="B122" s="7"/>
      <c r="C122" s="259" t="s">
        <v>382</v>
      </c>
      <c r="D122" s="22">
        <v>117</v>
      </c>
      <c r="E122" s="467">
        <v>205</v>
      </c>
      <c r="F122" s="261">
        <v>14700</v>
      </c>
      <c r="G122" s="441">
        <v>0.013945578231292517</v>
      </c>
      <c r="H122" s="339"/>
      <c r="I122" s="339"/>
      <c r="J122" s="8"/>
    </row>
    <row r="123" spans="2:10">
      <c r="B123" s="7"/>
      <c r="C123" s="259" t="s">
        <v>325</v>
      </c>
      <c r="D123" s="22">
        <v>118</v>
      </c>
      <c r="E123" s="467">
        <v>475</v>
      </c>
      <c r="F123" s="261">
        <v>34535</v>
      </c>
      <c r="G123" s="441">
        <v>0.013754162443897495</v>
      </c>
      <c r="H123" s="339"/>
      <c r="I123" s="339"/>
      <c r="J123" s="8"/>
    </row>
    <row r="124" spans="2:10">
      <c r="B124" s="7"/>
      <c r="C124" s="259" t="s">
        <v>342</v>
      </c>
      <c r="D124" s="22">
        <v>119</v>
      </c>
      <c r="E124" s="467">
        <v>345</v>
      </c>
      <c r="F124" s="261">
        <v>25415</v>
      </c>
      <c r="G124" s="441">
        <v>0.013574660633484163</v>
      </c>
      <c r="H124" s="339"/>
      <c r="I124" s="339"/>
      <c r="J124" s="8"/>
    </row>
    <row r="125" spans="2:10">
      <c r="B125" s="7"/>
      <c r="C125" s="259" t="s">
        <v>339</v>
      </c>
      <c r="D125" s="22">
        <v>120</v>
      </c>
      <c r="E125" s="467">
        <v>355</v>
      </c>
      <c r="F125" s="261">
        <v>26610</v>
      </c>
      <c r="G125" s="441">
        <v>0.013340849304772641</v>
      </c>
      <c r="H125" s="339"/>
      <c r="I125" s="339"/>
      <c r="J125" s="8"/>
    </row>
    <row r="126" spans="2:10">
      <c r="B126" s="7"/>
      <c r="C126" s="259" t="s">
        <v>655</v>
      </c>
      <c r="D126" s="22">
        <v>121</v>
      </c>
      <c r="E126" s="467">
        <v>195</v>
      </c>
      <c r="F126" s="261">
        <v>14970</v>
      </c>
      <c r="G126" s="441">
        <v>0.013026052104208416</v>
      </c>
      <c r="H126" s="266"/>
      <c r="I126" s="266"/>
      <c r="J126" s="8"/>
    </row>
    <row r="127" spans="2:10">
      <c r="B127" s="7"/>
      <c r="C127" s="259" t="s">
        <v>330</v>
      </c>
      <c r="D127" s="22">
        <v>122</v>
      </c>
      <c r="E127" s="467">
        <v>475</v>
      </c>
      <c r="F127" s="261">
        <v>37165</v>
      </c>
      <c r="G127" s="441">
        <v>0.012780842190232745</v>
      </c>
      <c r="H127" s="339"/>
      <c r="I127" s="339"/>
      <c r="J127" s="8"/>
    </row>
    <row r="128" spans="2:10">
      <c r="B128" s="7"/>
      <c r="C128" s="259" t="s">
        <v>364</v>
      </c>
      <c r="D128" s="22">
        <v>123</v>
      </c>
      <c r="E128" s="467">
        <v>290</v>
      </c>
      <c r="F128" s="261">
        <v>22695</v>
      </c>
      <c r="G128" s="441">
        <v>0.01277814496585151</v>
      </c>
      <c r="H128" s="339"/>
      <c r="I128" s="339"/>
      <c r="J128" s="8"/>
    </row>
    <row r="129" spans="2:10">
      <c r="B129" s="7"/>
      <c r="C129" s="259" t="s">
        <v>370</v>
      </c>
      <c r="D129" s="22">
        <v>124</v>
      </c>
      <c r="E129" s="467">
        <v>255</v>
      </c>
      <c r="F129" s="261">
        <v>19970</v>
      </c>
      <c r="G129" s="441">
        <v>0.012769153730595895</v>
      </c>
      <c r="H129" s="339"/>
      <c r="I129" s="339"/>
      <c r="J129" s="8"/>
    </row>
    <row r="130" spans="2:10">
      <c r="B130" s="7"/>
      <c r="C130" s="259" t="s">
        <v>511</v>
      </c>
      <c r="D130" s="22">
        <v>125</v>
      </c>
      <c r="E130" s="467">
        <v>125</v>
      </c>
      <c r="F130" s="261">
        <v>9895</v>
      </c>
      <c r="G130" s="441">
        <v>0.012632642748863061</v>
      </c>
      <c r="H130" s="339"/>
      <c r="I130" s="339"/>
      <c r="J130" s="8"/>
    </row>
    <row r="131" spans="2:10">
      <c r="B131" s="7"/>
      <c r="C131" s="259" t="s">
        <v>375</v>
      </c>
      <c r="D131" s="22">
        <v>126</v>
      </c>
      <c r="E131" s="467">
        <v>260</v>
      </c>
      <c r="F131" s="261">
        <v>20955</v>
      </c>
      <c r="G131" s="441">
        <v>0.012407539966595084</v>
      </c>
      <c r="H131" s="266"/>
      <c r="I131" s="266"/>
      <c r="J131" s="8"/>
    </row>
    <row r="132" spans="2:10">
      <c r="B132" s="7"/>
      <c r="C132" s="259" t="s">
        <v>629</v>
      </c>
      <c r="D132" s="22">
        <v>127</v>
      </c>
      <c r="E132" s="467">
        <v>270</v>
      </c>
      <c r="F132" s="261">
        <v>23265</v>
      </c>
      <c r="G132" s="441">
        <v>0.01160541586073501</v>
      </c>
      <c r="H132" s="339"/>
      <c r="I132" s="339"/>
      <c r="J132" s="8"/>
    </row>
    <row r="133" spans="2:10">
      <c r="B133" s="7"/>
      <c r="C133" s="259" t="s">
        <v>366</v>
      </c>
      <c r="D133" s="22">
        <v>128</v>
      </c>
      <c r="E133" s="467">
        <v>220</v>
      </c>
      <c r="F133" s="261">
        <v>19190</v>
      </c>
      <c r="G133" s="441">
        <v>0.011464304325169358</v>
      </c>
      <c r="H133" s="339">
        <v>7</v>
      </c>
      <c r="I133" s="339"/>
      <c r="J133" s="8"/>
    </row>
    <row r="134" spans="2:10">
      <c r="B134" s="7"/>
      <c r="C134" s="259" t="s">
        <v>394</v>
      </c>
      <c r="D134" s="22">
        <v>129</v>
      </c>
      <c r="E134" s="467">
        <v>210</v>
      </c>
      <c r="F134" s="261">
        <v>18695</v>
      </c>
      <c r="G134" s="441">
        <v>0.01123294998662744</v>
      </c>
      <c r="H134" s="339"/>
      <c r="I134" s="339"/>
      <c r="J134" s="8"/>
    </row>
    <row r="135" spans="2:10">
      <c r="B135" s="7"/>
      <c r="C135" s="259" t="s">
        <v>996</v>
      </c>
      <c r="D135" s="22">
        <v>130</v>
      </c>
      <c r="E135" s="467">
        <v>25</v>
      </c>
      <c r="F135" s="261">
        <v>2355</v>
      </c>
      <c r="G135" s="441">
        <v>0.010615711252653927</v>
      </c>
      <c r="H135" s="339"/>
      <c r="I135" s="339"/>
      <c r="J135" s="8"/>
    </row>
    <row r="136" spans="2:10">
      <c r="B136" s="7"/>
      <c r="C136" s="259" t="s">
        <v>359</v>
      </c>
      <c r="D136" s="22">
        <v>131</v>
      </c>
      <c r="E136" s="467">
        <v>220</v>
      </c>
      <c r="F136" s="261">
        <v>20920</v>
      </c>
      <c r="G136" s="441">
        <v>0.010516252390057362</v>
      </c>
      <c r="H136" s="339"/>
      <c r="I136" s="339"/>
      <c r="J136" s="8"/>
    </row>
    <row r="137" spans="2:10">
      <c r="B137" s="7"/>
      <c r="C137" s="259" t="s">
        <v>598</v>
      </c>
      <c r="D137" s="22">
        <v>132</v>
      </c>
      <c r="E137" s="467">
        <v>55</v>
      </c>
      <c r="F137" s="261">
        <v>5270</v>
      </c>
      <c r="G137" s="441">
        <v>0.010436432637571158</v>
      </c>
      <c r="H137" s="339"/>
      <c r="I137" s="339"/>
      <c r="J137" s="8"/>
    </row>
    <row r="138" spans="2:10">
      <c r="B138" s="7"/>
      <c r="C138" s="259" t="s">
        <v>625</v>
      </c>
      <c r="D138" s="22">
        <v>133</v>
      </c>
      <c r="E138" s="467">
        <v>30</v>
      </c>
      <c r="F138" s="261">
        <v>2890</v>
      </c>
      <c r="G138" s="441">
        <v>0.010380622837370242</v>
      </c>
      <c r="H138" s="339"/>
      <c r="I138" s="339"/>
      <c r="J138" s="8"/>
    </row>
    <row r="139" spans="2:10">
      <c r="B139" s="7"/>
      <c r="C139" s="259" t="s">
        <v>401</v>
      </c>
      <c r="D139" s="22">
        <v>134</v>
      </c>
      <c r="E139" s="467">
        <v>100</v>
      </c>
      <c r="F139" s="261">
        <v>10005</v>
      </c>
      <c r="G139" s="441">
        <v>0.0099950024987506252</v>
      </c>
      <c r="H139" s="339"/>
      <c r="I139" s="339"/>
      <c r="J139" s="8"/>
    </row>
    <row r="140" spans="2:10">
      <c r="B140" s="7"/>
      <c r="C140" s="259" t="s">
        <v>405</v>
      </c>
      <c r="D140" s="22">
        <v>135</v>
      </c>
      <c r="E140" s="467">
        <v>130</v>
      </c>
      <c r="F140" s="261">
        <v>13240</v>
      </c>
      <c r="G140" s="441">
        <v>0.0098187311178247732</v>
      </c>
      <c r="H140" s="266"/>
      <c r="I140" s="266"/>
      <c r="J140" s="8"/>
    </row>
    <row r="141" spans="2:10">
      <c r="B141" s="7"/>
      <c r="C141" s="259" t="s">
        <v>361</v>
      </c>
      <c r="D141" s="22">
        <v>136</v>
      </c>
      <c r="E141" s="467">
        <v>125</v>
      </c>
      <c r="F141" s="261">
        <v>13435</v>
      </c>
      <c r="G141" s="441">
        <v>0.0093040565686639369</v>
      </c>
      <c r="H141" s="339"/>
      <c r="I141" s="339"/>
      <c r="J141" s="8"/>
    </row>
    <row r="142" spans="2:10">
      <c r="B142" s="7"/>
      <c r="C142" s="259" t="s">
        <v>408</v>
      </c>
      <c r="D142" s="22">
        <v>137</v>
      </c>
      <c r="E142" s="467">
        <v>65</v>
      </c>
      <c r="F142" s="261">
        <v>7490</v>
      </c>
      <c r="G142" s="441">
        <v>0.008678237650200267</v>
      </c>
      <c r="H142" s="339"/>
      <c r="I142" s="339"/>
      <c r="J142" s="8"/>
    </row>
    <row r="143" spans="2:10">
      <c r="B143" s="7"/>
      <c r="C143" s="259" t="s">
        <v>335</v>
      </c>
      <c r="D143" s="22">
        <v>138</v>
      </c>
      <c r="E143" s="467">
        <v>190</v>
      </c>
      <c r="F143" s="261">
        <v>22450</v>
      </c>
      <c r="G143" s="441">
        <v>0.0084632516703786187</v>
      </c>
      <c r="H143" s="339"/>
      <c r="I143" s="339"/>
      <c r="J143" s="8"/>
    </row>
    <row r="144" spans="2:10">
      <c r="B144" s="7"/>
      <c r="C144" s="259" t="s">
        <v>403</v>
      </c>
      <c r="D144" s="22">
        <v>139</v>
      </c>
      <c r="E144" s="467">
        <v>70</v>
      </c>
      <c r="F144" s="261">
        <v>9430</v>
      </c>
      <c r="G144" s="441">
        <v>0.007423117709437964</v>
      </c>
      <c r="H144" s="266"/>
      <c r="I144" s="266"/>
      <c r="J144" s="8"/>
    </row>
    <row r="145" spans="2:10">
      <c r="B145" s="7"/>
      <c r="C145" s="259" t="s">
        <v>372</v>
      </c>
      <c r="D145" s="22">
        <v>140</v>
      </c>
      <c r="E145" s="467">
        <v>120</v>
      </c>
      <c r="F145" s="261">
        <v>16430</v>
      </c>
      <c r="G145" s="441">
        <v>0.0073037127206329886</v>
      </c>
      <c r="H145" s="266"/>
      <c r="I145" s="266"/>
      <c r="J145" s="8"/>
    </row>
    <row r="146" spans="2:10">
      <c r="B146" s="7"/>
      <c r="C146" s="259" t="s">
        <v>391</v>
      </c>
      <c r="D146" s="22">
        <v>141</v>
      </c>
      <c r="E146" s="467">
        <v>70</v>
      </c>
      <c r="F146" s="261">
        <v>9710</v>
      </c>
      <c r="G146" s="441">
        <v>0.0072090628218331619</v>
      </c>
      <c r="H146" s="266"/>
      <c r="I146" s="266"/>
      <c r="J146" s="8"/>
    </row>
    <row r="147" spans="2:10">
      <c r="B147" s="7"/>
      <c r="C147" s="259" t="s">
        <v>744</v>
      </c>
      <c r="D147" s="22">
        <v>142</v>
      </c>
      <c r="E147" s="467">
        <v>80</v>
      </c>
      <c r="F147" s="261">
        <v>14555</v>
      </c>
      <c r="G147" s="441">
        <v>0.0054963929920989352</v>
      </c>
      <c r="H147" s="339"/>
      <c r="I147" s="339"/>
      <c r="J147" s="8"/>
    </row>
    <row r="148" spans="2:10">
      <c r="B148" s="7"/>
      <c r="C148" s="259" t="s">
        <v>950</v>
      </c>
      <c r="D148" s="22">
        <v>143</v>
      </c>
      <c r="E148" s="467">
        <v>50</v>
      </c>
      <c r="F148" s="261">
        <v>10070</v>
      </c>
      <c r="G148" s="441">
        <v>0.0049652432969215492</v>
      </c>
      <c r="H148" s="266"/>
      <c r="I148" s="266"/>
      <c r="J148" s="8"/>
    </row>
    <row r="149" spans="2:10">
      <c r="B149" s="7"/>
      <c r="C149" s="259" t="s">
        <v>597</v>
      </c>
      <c r="D149" s="22">
        <v>144</v>
      </c>
      <c r="E149" s="467">
        <v>30</v>
      </c>
      <c r="F149" s="261">
        <v>6635</v>
      </c>
      <c r="G149" s="441">
        <v>0.00452147701582517</v>
      </c>
      <c r="H149" s="266"/>
      <c r="I149" s="266"/>
      <c r="J149" s="8"/>
    </row>
    <row r="150" spans="2:10">
      <c r="B150" s="7"/>
      <c r="C150" s="259" t="s">
        <v>321</v>
      </c>
      <c r="D150" s="22">
        <v>145</v>
      </c>
      <c r="E150" s="467">
        <v>550</v>
      </c>
      <c r="F150" s="261">
        <v>151840</v>
      </c>
      <c r="G150" s="441">
        <v>0.0036222339304531085</v>
      </c>
      <c r="H150" s="266"/>
      <c r="I150" s="266"/>
      <c r="J150" s="8"/>
    </row>
    <row r="151" spans="2:10">
      <c r="B151" s="7"/>
      <c r="C151" s="259" t="s">
        <v>600</v>
      </c>
      <c r="D151" s="22">
        <v>146</v>
      </c>
      <c r="E151" s="467">
        <v>35</v>
      </c>
      <c r="F151" s="261">
        <v>11645</v>
      </c>
      <c r="G151" s="441">
        <v>0.0030055817947617003</v>
      </c>
      <c r="H151" s="266"/>
      <c r="I151" s="266"/>
      <c r="J151" s="8"/>
    </row>
    <row r="152" spans="2:10">
      <c r="B152" s="7"/>
      <c r="C152" s="259" t="s">
        <v>599</v>
      </c>
      <c r="D152" s="22">
        <v>147</v>
      </c>
      <c r="E152" s="467">
        <v>10</v>
      </c>
      <c r="F152" s="261">
        <v>3730</v>
      </c>
      <c r="G152" s="441">
        <v>0.0026809651474530832</v>
      </c>
      <c r="H152" s="266"/>
      <c r="I152" s="266"/>
      <c r="J152" s="8"/>
    </row>
    <row r="153" spans="2:10">
      <c r="B153" s="7"/>
      <c r="C153" s="259" t="s">
        <v>602</v>
      </c>
      <c r="D153" s="22">
        <v>148</v>
      </c>
      <c r="E153" s="467">
        <v>5</v>
      </c>
      <c r="F153" s="261">
        <v>2760</v>
      </c>
      <c r="G153" s="441">
        <v>0.0018115942028985507</v>
      </c>
      <c r="H153" s="266"/>
      <c r="I153" s="266"/>
      <c r="J153" s="8"/>
    </row>
    <row r="154" spans="2:10">
      <c r="B154" s="7"/>
      <c r="C154" s="259" t="s">
        <v>402</v>
      </c>
      <c r="D154" s="22">
        <v>149</v>
      </c>
      <c r="E154" s="467">
        <v>20</v>
      </c>
      <c r="F154" s="261">
        <v>20570</v>
      </c>
      <c r="G154" s="441">
        <v>0.00097228974234321824</v>
      </c>
      <c r="H154" s="266" t="s">
        <v>1259</v>
      </c>
      <c r="I154" s="266"/>
      <c r="J154" s="8"/>
    </row>
    <row r="155" spans="2:10">
      <c r="B155" s="7"/>
      <c r="D155" s="629"/>
      <c r="E155" s="31"/>
      <c r="F155" s="31"/>
      <c r="G155" s="630"/>
      <c r="H155" s="255"/>
      <c r="I155" s="255"/>
      <c r="J155" s="8"/>
    </row>
    <row r="156" spans="2:10">
      <c r="B156" s="7"/>
      <c r="H156" s="255"/>
      <c r="I156" s="255"/>
      <c r="J156" s="8"/>
    </row>
    <row r="157" spans="2:10">
      <c r="B157" s="7"/>
      <c r="C157" s="81" t="s">
        <v>551</v>
      </c>
      <c r="H157" s="255"/>
      <c r="I157" s="255"/>
      <c r="J157" s="8"/>
    </row>
    <row r="158" spans="2:10">
      <c r="B158" s="7"/>
      <c r="C158" s="24" t="s">
        <v>1454</v>
      </c>
      <c r="H158" s="255"/>
      <c r="I158" s="255"/>
      <c r="J158" s="8"/>
    </row>
    <row r="159" spans="2:10" ht="17.25" thickBot="1">
      <c r="B159" s="9"/>
      <c r="C159" s="221" t="s">
        <v>1449</v>
      </c>
      <c r="D159" s="12"/>
      <c r="E159" s="12"/>
      <c r="F159" s="12"/>
      <c r="G159" s="12"/>
      <c r="H159" s="272"/>
      <c r="I159" s="272"/>
      <c r="J159" s="10"/>
    </row>
    <row r="160" spans="8:9">
      <c r="H160" s="255"/>
      <c r="I160" s="255"/>
    </row>
    <row r="161" spans="3:9">
      <c r="C161" s="26" t="s">
        <v>84</v>
      </c>
      <c r="D161" s="26"/>
      <c r="E161" s="26"/>
      <c r="F161" s="26"/>
      <c r="G161" s="26"/>
      <c r="H161" s="280"/>
      <c r="I161" s="280"/>
    </row>
    <row r="162" spans="3:9">
      <c r="C162" s="27" t="s">
        <v>95</v>
      </c>
      <c r="D162" s="27"/>
      <c r="E162" s="27"/>
      <c r="F162" s="27"/>
      <c r="G162" s="27"/>
      <c r="H162" s="281"/>
      <c r="I162" s="281"/>
    </row>
    <row r="163" spans="3:9">
      <c r="C163" s="27" t="s">
        <v>96</v>
      </c>
      <c r="D163" s="27"/>
      <c r="E163" s="27"/>
      <c r="F163" s="27"/>
      <c r="G163" s="27"/>
      <c r="H163" s="281"/>
      <c r="I163" s="281"/>
    </row>
    <row r="164" spans="3:9">
      <c r="C164" s="27" t="s">
        <v>97</v>
      </c>
      <c r="D164" s="27"/>
      <c r="E164" s="27"/>
      <c r="F164" s="27"/>
      <c r="G164" s="27"/>
      <c r="H164" s="89"/>
      <c r="I164" s="89"/>
    </row>
    <row r="165" spans="3:9">
      <c r="C165" s="27" t="s">
        <v>98</v>
      </c>
      <c r="D165" s="27"/>
      <c r="E165" s="27"/>
      <c r="F165" s="27"/>
      <c r="G165" s="27"/>
      <c r="H165" s="89"/>
      <c r="I165" s="89"/>
    </row>
    <row r="166" spans="3:9">
      <c r="C166" s="27" t="s">
        <v>99</v>
      </c>
      <c r="D166" s="27"/>
      <c r="E166" s="27"/>
      <c r="F166" s="27"/>
      <c r="G166" s="27"/>
      <c r="H166" s="89"/>
      <c r="I166" s="89"/>
    </row>
    <row r="167" spans="3:9">
      <c r="C167" s="27" t="s">
        <v>100</v>
      </c>
      <c r="D167" s="27"/>
      <c r="E167" s="27"/>
      <c r="F167" s="27"/>
      <c r="G167" s="27"/>
      <c r="H167" s="89"/>
      <c r="I167" s="89"/>
    </row>
    <row r="168" spans="3:9">
      <c r="C168" s="27" t="s">
        <v>101</v>
      </c>
      <c r="D168" s="27"/>
      <c r="E168" s="27"/>
      <c r="F168" s="27"/>
      <c r="G168" s="27"/>
      <c r="H168" s="89"/>
      <c r="I168" s="89"/>
    </row>
    <row r="169" spans="3:9">
      <c r="C169" s="27" t="s">
        <v>102</v>
      </c>
      <c r="D169" s="27"/>
      <c r="E169" s="27"/>
      <c r="F169" s="27"/>
      <c r="G169" s="27"/>
      <c r="H169" s="89"/>
      <c r="I169" s="89"/>
    </row>
    <row r="170" spans="2:9">
      <c r="B170" s="27"/>
      <c r="C170" s="27"/>
      <c r="D170" s="27"/>
      <c r="E170" s="27"/>
      <c r="F170" s="27"/>
      <c r="G170" s="27"/>
      <c r="H170" s="89"/>
      <c r="I170" s="89"/>
    </row>
    <row r="171" spans="3:9">
      <c r="C171" s="27" t="s">
        <v>979</v>
      </c>
      <c r="D171" s="27"/>
      <c r="E171" s="27"/>
      <c r="F171" s="27"/>
      <c r="G171" s="27"/>
      <c r="H171" s="89"/>
      <c r="I171" s="89"/>
    </row>
    <row r="172" spans="2:9">
      <c r="B172" s="27"/>
      <c r="C172" s="27"/>
      <c r="D172" s="27"/>
      <c r="E172" s="27"/>
      <c r="F172" s="27"/>
      <c r="G172" s="27"/>
      <c r="H172" s="89"/>
      <c r="I172" s="89"/>
    </row>
    <row r="173" spans="3:9">
      <c r="C173" s="26" t="s">
        <v>103</v>
      </c>
      <c r="D173" s="26"/>
      <c r="E173" s="26"/>
      <c r="F173" s="26"/>
      <c r="G173" s="26"/>
      <c r="H173" s="88"/>
      <c r="I173" s="88"/>
    </row>
    <row r="174" spans="3:9">
      <c r="C174" s="27" t="s">
        <v>104</v>
      </c>
      <c r="D174" s="27"/>
      <c r="E174" s="27"/>
      <c r="F174" s="27"/>
      <c r="G174" s="27"/>
      <c r="H174" s="89"/>
      <c r="I174" s="89"/>
    </row>
    <row r="175" spans="3:9">
      <c r="C175" s="27" t="s">
        <v>105</v>
      </c>
      <c r="D175" s="26"/>
      <c r="E175" s="26"/>
      <c r="F175" s="26"/>
      <c r="G175" s="26"/>
      <c r="H175" s="88"/>
      <c r="I175" s="88"/>
    </row>
    <row r="176" spans="2:9">
      <c r="B176" s="27"/>
      <c r="C176" s="27"/>
      <c r="D176" s="27"/>
      <c r="E176" s="27"/>
      <c r="F176" s="27"/>
      <c r="G176" s="27"/>
      <c r="H176" s="89"/>
      <c r="I176" s="89"/>
    </row>
    <row r="177" spans="3:9">
      <c r="C177" s="26" t="s">
        <v>85</v>
      </c>
      <c r="D177" s="26"/>
      <c r="E177" s="26"/>
      <c r="F177" s="26"/>
      <c r="G177" s="26"/>
      <c r="H177" s="88"/>
      <c r="I177" s="88"/>
    </row>
    <row r="178" spans="3:9">
      <c r="C178" s="27" t="s">
        <v>106</v>
      </c>
      <c r="D178" s="27"/>
      <c r="E178" s="27"/>
      <c r="F178" s="27"/>
      <c r="G178" s="27"/>
      <c r="H178" s="89"/>
      <c r="I178" s="89"/>
    </row>
    <row r="179" spans="3:9">
      <c r="C179" s="27" t="s">
        <v>107</v>
      </c>
      <c r="D179" s="27"/>
      <c r="E179" s="27"/>
      <c r="F179" s="27"/>
      <c r="G179" s="27"/>
      <c r="H179" s="89"/>
      <c r="I179" s="89"/>
    </row>
    <row r="180" spans="3:9">
      <c r="C180" s="27" t="s">
        <v>108</v>
      </c>
      <c r="D180" s="27"/>
      <c r="E180" s="27"/>
      <c r="F180" s="27"/>
      <c r="G180" s="27"/>
      <c r="H180" s="89"/>
      <c r="I180" s="89"/>
    </row>
    <row r="181" spans="3:9">
      <c r="C181" s="27" t="s">
        <v>109</v>
      </c>
      <c r="D181" s="27"/>
      <c r="E181" s="27"/>
      <c r="F181" s="27"/>
      <c r="G181" s="27"/>
      <c r="H181" s="89"/>
      <c r="I181" s="89"/>
    </row>
    <row r="182" spans="3:9">
      <c r="C182" s="27"/>
      <c r="D182" s="27"/>
      <c r="E182" s="27"/>
      <c r="F182" s="27"/>
      <c r="G182" s="27"/>
      <c r="H182" s="89"/>
      <c r="I182" s="89"/>
    </row>
    <row r="183" spans="3:9">
      <c r="C183" s="27" t="s">
        <v>110</v>
      </c>
      <c r="D183" s="27"/>
      <c r="E183" s="27"/>
      <c r="F183" s="27"/>
      <c r="G183" s="27"/>
      <c r="H183" s="89"/>
      <c r="I183" s="89"/>
    </row>
    <row r="184" spans="3:9">
      <c r="C184" s="27" t="s">
        <v>111</v>
      </c>
      <c r="D184" s="27"/>
      <c r="E184" s="27"/>
      <c r="F184" s="27"/>
      <c r="G184" s="27"/>
      <c r="H184" s="89"/>
      <c r="I184" s="89"/>
    </row>
    <row r="185" spans="3:9">
      <c r="C185" s="27" t="s">
        <v>112</v>
      </c>
      <c r="D185" s="27"/>
      <c r="E185" s="27"/>
      <c r="F185" s="27"/>
      <c r="G185" s="27"/>
      <c r="H185" s="89"/>
      <c r="I185" s="89"/>
    </row>
    <row r="186" spans="3:9">
      <c r="C186" s="27" t="s">
        <v>113</v>
      </c>
      <c r="D186" s="27"/>
      <c r="E186" s="27"/>
      <c r="F186" s="27"/>
      <c r="G186" s="27"/>
      <c r="H186" s="89"/>
      <c r="I186" s="89"/>
    </row>
    <row r="187" spans="3:9">
      <c r="C187" s="27" t="s">
        <v>114</v>
      </c>
      <c r="D187" s="27"/>
      <c r="E187" s="27"/>
      <c r="F187" s="27"/>
      <c r="G187" s="27"/>
      <c r="H187" s="89"/>
      <c r="I187" s="89"/>
    </row>
    <row r="188" spans="4:9">
      <c r="D188" s="27"/>
      <c r="E188" s="27"/>
      <c r="F188" s="27"/>
      <c r="G188" s="27"/>
      <c r="H188" s="89"/>
      <c r="I188" s="89"/>
    </row>
    <row r="189" spans="3:9">
      <c r="C189" s="27" t="s">
        <v>86</v>
      </c>
      <c r="D189" s="27"/>
      <c r="E189" s="27"/>
      <c r="F189" s="27"/>
      <c r="G189" s="27"/>
      <c r="H189" s="89"/>
      <c r="I189" s="89"/>
    </row>
    <row r="190" spans="3:9">
      <c r="C190" s="27" t="s">
        <v>87</v>
      </c>
      <c r="D190" s="27"/>
      <c r="E190" s="27"/>
      <c r="F190" s="27"/>
      <c r="G190" s="27"/>
      <c r="H190" s="89"/>
      <c r="I190" s="89"/>
    </row>
    <row r="191" spans="3:9">
      <c r="C191" s="27" t="s">
        <v>88</v>
      </c>
      <c r="D191" s="27"/>
      <c r="E191" s="27"/>
      <c r="F191" s="27"/>
      <c r="G191" s="27"/>
      <c r="H191" s="89"/>
      <c r="I191" s="89"/>
    </row>
    <row r="192" spans="3:9">
      <c r="C192" s="27" t="s">
        <v>89</v>
      </c>
      <c r="D192" s="27"/>
      <c r="E192" s="27"/>
      <c r="F192" s="27"/>
      <c r="G192" s="27"/>
      <c r="H192" s="89"/>
      <c r="I192" s="89"/>
    </row>
    <row r="193" spans="3:9">
      <c r="C193" s="27" t="s">
        <v>90</v>
      </c>
      <c r="D193" s="27"/>
      <c r="E193" s="27"/>
      <c r="F193" s="27"/>
      <c r="G193" s="27"/>
      <c r="H193" s="89"/>
      <c r="I193" s="89"/>
    </row>
    <row r="194" spans="3:9">
      <c r="C194" s="27" t="s">
        <v>91</v>
      </c>
      <c r="D194" s="27"/>
      <c r="E194" s="27"/>
      <c r="F194" s="27"/>
      <c r="G194" s="27"/>
      <c r="H194" s="89"/>
      <c r="I194" s="89"/>
    </row>
    <row r="195" spans="3:9">
      <c r="C195" s="27" t="s">
        <v>92</v>
      </c>
      <c r="D195" s="27"/>
      <c r="E195" s="27"/>
      <c r="F195" s="27"/>
      <c r="G195" s="27"/>
      <c r="H195" s="89"/>
      <c r="I195" s="89"/>
    </row>
    <row r="196" spans="3:9">
      <c r="C196" s="27" t="s">
        <v>93</v>
      </c>
      <c r="D196" s="27"/>
      <c r="E196" s="27"/>
      <c r="F196" s="27"/>
      <c r="G196" s="27"/>
      <c r="H196" s="89"/>
      <c r="I196" s="89"/>
    </row>
    <row r="197" spans="3:9">
      <c r="C197" s="27" t="s">
        <v>94</v>
      </c>
      <c r="D197" s="27"/>
      <c r="E197" s="27"/>
      <c r="F197" s="27"/>
      <c r="G197" s="27"/>
      <c r="H197" s="89"/>
      <c r="I197" s="89"/>
    </row>
    <row r="198" spans="3:9">
      <c r="C198" s="27"/>
      <c r="D198" s="27"/>
      <c r="E198" s="27"/>
      <c r="F198" s="27"/>
      <c r="G198" s="27"/>
      <c r="H198" s="89"/>
      <c r="I198" s="89"/>
    </row>
    <row r="199" spans="3:9">
      <c r="C199" s="27" t="s">
        <v>115</v>
      </c>
      <c r="D199" s="27"/>
      <c r="E199" s="27"/>
      <c r="F199" s="27"/>
      <c r="G199" s="27"/>
      <c r="H199" s="89"/>
      <c r="I199" s="89"/>
    </row>
    <row r="200" spans="2:9">
      <c r="B200" s="27"/>
      <c r="C200" s="27" t="s">
        <v>116</v>
      </c>
      <c r="D200" s="27"/>
      <c r="E200" s="27"/>
      <c r="F200" s="27"/>
      <c r="G200" s="27"/>
      <c r="H200" s="89"/>
      <c r="I200" s="89"/>
    </row>
    <row r="202" spans="3:3">
      <c r="C202" s="26" t="s">
        <v>22</v>
      </c>
    </row>
    <row r="203" spans="3:3">
      <c r="C203" s="27" t="s">
        <v>23</v>
      </c>
    </row>
    <row r="204" spans="3:3">
      <c r="C204" s="27" t="s">
        <v>28</v>
      </c>
    </row>
    <row r="205" spans="3:3">
      <c r="C205" s="1" t="s">
        <v>29</v>
      </c>
    </row>
    <row r="206" spans="3:3">
      <c r="C206" s="27" t="s">
        <v>30</v>
      </c>
    </row>
    <row r="207" spans="3:3">
      <c r="C207" s="27" t="s">
        <v>31</v>
      </c>
    </row>
    <row r="208" spans="3:3">
      <c r="C208" s="27"/>
    </row>
    <row r="209" spans="3:3">
      <c r="C209" s="26" t="s">
        <v>32</v>
      </c>
    </row>
    <row r="210" spans="3:3">
      <c r="C210" s="27" t="s">
        <v>33</v>
      </c>
    </row>
    <row r="211" spans="3:3">
      <c r="C211" s="27" t="s">
        <v>34</v>
      </c>
    </row>
    <row r="212" spans="3:3">
      <c r="C212" s="26" t="s">
        <v>24</v>
      </c>
    </row>
    <row r="213" spans="3:3">
      <c r="C213" s="26" t="s">
        <v>35</v>
      </c>
    </row>
    <row r="214" spans="3:3">
      <c r="C214" s="1" t="s">
        <v>36</v>
      </c>
    </row>
    <row r="215" spans="3:3">
      <c r="C215" s="26" t="s">
        <v>37</v>
      </c>
    </row>
    <row r="216" spans="3:3">
      <c r="C216" s="27" t="s">
        <v>38</v>
      </c>
    </row>
    <row r="217" spans="3:3">
      <c r="C217" s="26" t="s">
        <v>25</v>
      </c>
    </row>
    <row r="218" spans="3:3">
      <c r="C218" s="26" t="s">
        <v>39</v>
      </c>
    </row>
    <row r="219" spans="3:3">
      <c r="C219" s="1" t="s">
        <v>40</v>
      </c>
    </row>
    <row r="220" spans="3:3">
      <c r="C220" s="1" t="s">
        <v>41</v>
      </c>
    </row>
    <row r="221" spans="3:3">
      <c r="C221" s="27" t="s">
        <v>42</v>
      </c>
    </row>
    <row r="222" spans="3:3">
      <c r="C222" s="27" t="s">
        <v>43</v>
      </c>
    </row>
    <row r="223" spans="3:3">
      <c r="C223" s="27" t="s">
        <v>44</v>
      </c>
    </row>
    <row r="224" spans="3:3">
      <c r="C224" s="27" t="s">
        <v>45</v>
      </c>
    </row>
    <row r="225" spans="3:3">
      <c r="C225" s="27" t="s">
        <v>46</v>
      </c>
    </row>
    <row r="226" spans="3:3">
      <c r="C226" s="27" t="s">
        <v>47</v>
      </c>
    </row>
    <row r="227" spans="3:3">
      <c r="C227" s="27" t="s">
        <v>275</v>
      </c>
    </row>
    <row r="228" spans="3:3">
      <c r="C228" s="27" t="s">
        <v>276</v>
      </c>
    </row>
    <row r="229" spans="3:3">
      <c r="C229" s="26" t="s">
        <v>277</v>
      </c>
    </row>
    <row r="230" spans="3:3">
      <c r="C230" s="27" t="s">
        <v>278</v>
      </c>
    </row>
    <row r="231" spans="3:3">
      <c r="C231" s="27" t="s">
        <v>279</v>
      </c>
    </row>
    <row r="232" spans="3:3">
      <c r="C232" s="27" t="s">
        <v>280</v>
      </c>
    </row>
    <row r="233" spans="3:3">
      <c r="C233" s="26" t="s">
        <v>281</v>
      </c>
    </row>
    <row r="234" spans="3:3">
      <c r="C234" s="27" t="s">
        <v>282</v>
      </c>
    </row>
    <row r="235" spans="3:3">
      <c r="C235" s="1" t="s">
        <v>283</v>
      </c>
    </row>
    <row r="236" spans="3:3">
      <c r="C236" s="27" t="s">
        <v>284</v>
      </c>
    </row>
    <row r="237" spans="3:3">
      <c r="C237" s="27" t="s">
        <v>285</v>
      </c>
    </row>
    <row r="238" spans="3:3">
      <c r="C238" s="27" t="s">
        <v>286</v>
      </c>
    </row>
    <row r="239" spans="3:3">
      <c r="C239" s="27" t="s">
        <v>287</v>
      </c>
    </row>
    <row r="240" spans="3:3">
      <c r="C240" s="27" t="s">
        <v>288</v>
      </c>
    </row>
    <row r="241" spans="3:3">
      <c r="C241" s="26" t="s">
        <v>26</v>
      </c>
    </row>
    <row r="242" spans="3:3">
      <c r="C242" s="26" t="s">
        <v>27</v>
      </c>
    </row>
    <row r="243" spans="3:3">
      <c r="C243" s="26" t="s">
        <v>289</v>
      </c>
    </row>
    <row r="244" spans="3:3">
      <c r="C244" s="27" t="s">
        <v>290</v>
      </c>
    </row>
    <row r="245" spans="3:3">
      <c r="C245" s="1" t="s">
        <v>291</v>
      </c>
    </row>
    <row r="248" spans="3:7">
      <c r="C248" s="824"/>
      <c r="D248" s="827"/>
      <c r="E248" s="825"/>
      <c r="F248" s="825"/>
      <c r="G248" s="828"/>
    </row>
    <row r="249" spans="3:7">
      <c r="C249" s="824"/>
      <c r="D249" s="827"/>
      <c r="E249" s="825"/>
      <c r="F249" s="825"/>
      <c r="G249" s="828"/>
    </row>
    <row r="250" spans="3:7">
      <c r="C250" s="824"/>
      <c r="D250" s="825"/>
      <c r="E250" s="825"/>
      <c r="F250" s="825"/>
      <c r="G250" s="830"/>
    </row>
  </sheetData>
  <autoFilter ref="C5:I154"/>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5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2">
    <tabColor theme="9" tint="0.79998168889431442"/>
    <pageSetUpPr fitToPage="1"/>
  </sheetPr>
  <dimension ref="A1:K270"/>
  <sheetViews>
    <sheetView topLeftCell="A1" zoomScale="80" view="normal" workbookViewId="0">
      <pane ySplit="5" topLeftCell="A49" activePane="bottomLeft" state="frozen"/>
      <selection pane="bottomLeft" activeCell="C73" sqref="C73"/>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6" width="17.41796875" style="2" customWidth="1"/>
    <col min="7" max="7" width="17" style="2" customWidth="1"/>
    <col min="8" max="9" width="15.7109375" style="51" bestFit="1" customWidth="1"/>
    <col min="10" max="10" width="2.7109375" style="1" customWidth="1"/>
    <col min="11" max="16384" width="9.27734375" style="1" customWidth="1"/>
  </cols>
  <sheetData>
    <row r="1" spans="4:4" ht="15" customHeight="1" thickBot="1">
      <c r="D1" s="66"/>
    </row>
    <row r="2" spans="2:10">
      <c r="B2" s="4"/>
      <c r="C2" s="5"/>
      <c r="D2" s="11"/>
      <c r="E2" s="11"/>
      <c r="F2" s="11"/>
      <c r="G2" s="11"/>
      <c r="H2" s="85"/>
      <c r="I2" s="85"/>
      <c r="J2" s="6"/>
    </row>
    <row r="3" spans="2:10">
      <c r="B3" s="7"/>
      <c r="C3" s="13" t="s">
        <v>1502</v>
      </c>
      <c r="J3" s="8"/>
    </row>
    <row r="4" spans="2:10" ht="26.25">
      <c r="B4" s="7"/>
      <c r="C4" s="376" t="s">
        <v>772</v>
      </c>
      <c r="G4" s="95" t="s">
        <v>605</v>
      </c>
      <c r="J4" s="8"/>
    </row>
    <row r="5" spans="2:10" ht="66">
      <c r="B5" s="7"/>
      <c r="C5" s="223" t="s">
        <v>222</v>
      </c>
      <c r="D5" s="258" t="s">
        <v>1445</v>
      </c>
      <c r="E5" s="224" t="s">
        <v>1503</v>
      </c>
      <c r="F5" s="224" t="s">
        <v>1504</v>
      </c>
      <c r="G5" s="224" t="s">
        <v>1505</v>
      </c>
      <c r="H5" s="143" t="s">
        <v>1461</v>
      </c>
      <c r="I5" s="143" t="s">
        <v>1582</v>
      </c>
      <c r="J5" s="8"/>
    </row>
    <row r="6" spans="2:10">
      <c r="B6" s="7"/>
      <c r="C6" s="136" t="s">
        <v>938</v>
      </c>
      <c r="D6" s="133" t="s">
        <v>266</v>
      </c>
      <c r="E6" s="467">
        <v>50</v>
      </c>
      <c r="F6" s="467">
        <v>0</v>
      </c>
      <c r="G6" s="444">
        <v>1</v>
      </c>
      <c r="H6" s="443"/>
      <c r="I6" s="443"/>
      <c r="J6" s="8"/>
    </row>
    <row r="7" spans="2:10">
      <c r="B7" s="7"/>
      <c r="C7" s="136" t="s">
        <v>937</v>
      </c>
      <c r="D7" s="133" t="s">
        <v>266</v>
      </c>
      <c r="E7" s="467">
        <v>910</v>
      </c>
      <c r="F7" s="467">
        <v>0</v>
      </c>
      <c r="G7" s="444">
        <v>1</v>
      </c>
      <c r="H7" s="443"/>
      <c r="I7" s="443"/>
      <c r="J7" s="8"/>
    </row>
    <row r="8" spans="2:10">
      <c r="B8" s="7"/>
      <c r="C8" s="136" t="s">
        <v>939</v>
      </c>
      <c r="D8" s="133" t="s">
        <v>266</v>
      </c>
      <c r="E8" s="467">
        <v>180</v>
      </c>
      <c r="F8" s="467">
        <v>0</v>
      </c>
      <c r="G8" s="444">
        <v>1</v>
      </c>
      <c r="H8" s="443"/>
      <c r="I8" s="443"/>
      <c r="J8" s="8"/>
    </row>
    <row r="9" spans="2:10">
      <c r="B9" s="7"/>
      <c r="C9" s="136" t="s">
        <v>971</v>
      </c>
      <c r="D9" s="133">
        <v>4</v>
      </c>
      <c r="E9" s="467">
        <v>2520</v>
      </c>
      <c r="F9" s="467">
        <v>65</v>
      </c>
      <c r="G9" s="444">
        <v>0.97485493230174081</v>
      </c>
      <c r="H9" s="443"/>
      <c r="I9" s="443"/>
      <c r="J9" s="8"/>
    </row>
    <row r="10" spans="2:10">
      <c r="B10" s="7"/>
      <c r="C10" s="144" t="s">
        <v>1135</v>
      </c>
      <c r="D10" s="133">
        <v>5</v>
      </c>
      <c r="E10" s="226">
        <v>1485</v>
      </c>
      <c r="F10" s="146">
        <v>55</v>
      </c>
      <c r="G10" s="610">
        <v>0.9642857142857143</v>
      </c>
      <c r="H10" s="266"/>
      <c r="I10" s="266"/>
      <c r="J10" s="8"/>
    </row>
    <row r="11" spans="2:10">
      <c r="B11" s="7"/>
      <c r="C11" s="144" t="s">
        <v>744</v>
      </c>
      <c r="D11" s="133">
        <v>6</v>
      </c>
      <c r="E11" s="226">
        <v>14020</v>
      </c>
      <c r="F11" s="146">
        <v>535</v>
      </c>
      <c r="G11" s="610">
        <v>0.96324287186533841</v>
      </c>
      <c r="H11" s="266"/>
      <c r="I11" s="266"/>
      <c r="J11" s="8"/>
    </row>
    <row r="12" spans="2:10">
      <c r="B12" s="7"/>
      <c r="C12" s="144" t="s">
        <v>596</v>
      </c>
      <c r="D12" s="133">
        <v>7</v>
      </c>
      <c r="E12" s="226">
        <v>1630</v>
      </c>
      <c r="F12" s="146">
        <v>70</v>
      </c>
      <c r="G12" s="610">
        <v>0.95882352941176474</v>
      </c>
      <c r="H12" s="266"/>
      <c r="I12" s="266"/>
      <c r="J12" s="8"/>
    </row>
    <row r="13" spans="2:10">
      <c r="B13" s="7"/>
      <c r="C13" s="144" t="s">
        <v>430</v>
      </c>
      <c r="D13" s="133">
        <v>8</v>
      </c>
      <c r="E13" s="226">
        <v>945</v>
      </c>
      <c r="F13" s="146">
        <v>45</v>
      </c>
      <c r="G13" s="610">
        <v>0.95454545454545459</v>
      </c>
      <c r="H13" s="266"/>
      <c r="I13" s="266"/>
      <c r="J13" s="8"/>
    </row>
    <row r="14" spans="2:10">
      <c r="B14" s="7"/>
      <c r="C14" s="144" t="s">
        <v>602</v>
      </c>
      <c r="D14" s="133">
        <v>9</v>
      </c>
      <c r="E14" s="226">
        <v>2630</v>
      </c>
      <c r="F14" s="146">
        <v>130</v>
      </c>
      <c r="G14" s="610">
        <v>0.95289855072463769</v>
      </c>
      <c r="H14" s="266"/>
      <c r="I14" s="266"/>
      <c r="J14" s="8"/>
    </row>
    <row r="15" spans="2:10">
      <c r="B15" s="7"/>
      <c r="C15" s="144" t="s">
        <v>599</v>
      </c>
      <c r="D15" s="133">
        <v>10</v>
      </c>
      <c r="E15" s="226">
        <v>3525</v>
      </c>
      <c r="F15" s="146">
        <v>205</v>
      </c>
      <c r="G15" s="610">
        <v>0.94504021447721176</v>
      </c>
      <c r="H15" s="266"/>
      <c r="I15" s="266"/>
      <c r="J15" s="8"/>
    </row>
    <row r="16" spans="2:10">
      <c r="B16" s="7"/>
      <c r="C16" s="144" t="s">
        <v>935</v>
      </c>
      <c r="D16" s="133">
        <v>11</v>
      </c>
      <c r="E16" s="226">
        <v>2185</v>
      </c>
      <c r="F16" s="146">
        <v>155</v>
      </c>
      <c r="G16" s="610">
        <v>0.93376068376068377</v>
      </c>
      <c r="H16" s="266"/>
      <c r="I16" s="266"/>
      <c r="J16" s="8"/>
    </row>
    <row r="17" spans="2:10">
      <c r="B17" s="7"/>
      <c r="C17" s="144" t="s">
        <v>321</v>
      </c>
      <c r="D17" s="133">
        <v>12</v>
      </c>
      <c r="E17" s="226">
        <v>140860</v>
      </c>
      <c r="F17" s="146">
        <v>10980</v>
      </c>
      <c r="G17" s="610">
        <v>0.92768703898840887</v>
      </c>
      <c r="H17" s="266"/>
      <c r="I17" s="266"/>
      <c r="J17" s="8"/>
    </row>
    <row r="18" spans="2:10">
      <c r="B18" s="7"/>
      <c r="C18" s="144" t="s">
        <v>1444</v>
      </c>
      <c r="D18" s="133">
        <v>13</v>
      </c>
      <c r="E18" s="226">
        <v>975</v>
      </c>
      <c r="F18" s="146">
        <v>85</v>
      </c>
      <c r="G18" s="610">
        <v>0.91981132075471694</v>
      </c>
      <c r="H18" s="266"/>
      <c r="I18" s="266"/>
      <c r="J18" s="8"/>
    </row>
    <row r="19" spans="2:10">
      <c r="B19" s="7"/>
      <c r="C19" s="144" t="s">
        <v>600</v>
      </c>
      <c r="D19" s="133">
        <v>14</v>
      </c>
      <c r="E19" s="226">
        <v>10570</v>
      </c>
      <c r="F19" s="146">
        <v>1075</v>
      </c>
      <c r="G19" s="610">
        <v>0.90768570201803345</v>
      </c>
      <c r="H19" s="266"/>
      <c r="I19" s="266"/>
      <c r="J19" s="8"/>
    </row>
    <row r="20" spans="2:10">
      <c r="B20" s="7"/>
      <c r="C20" s="144" t="s">
        <v>402</v>
      </c>
      <c r="D20" s="133">
        <v>15</v>
      </c>
      <c r="E20" s="226">
        <v>18620</v>
      </c>
      <c r="F20" s="146">
        <v>1950</v>
      </c>
      <c r="G20" s="610">
        <v>0.90520175012153625</v>
      </c>
      <c r="H20" s="266"/>
      <c r="I20" s="266"/>
      <c r="J20" s="8"/>
    </row>
    <row r="21" spans="2:10">
      <c r="B21" s="7"/>
      <c r="C21" s="144" t="s">
        <v>670</v>
      </c>
      <c r="D21" s="133">
        <v>16</v>
      </c>
      <c r="E21" s="226">
        <v>4330</v>
      </c>
      <c r="F21" s="146">
        <v>455</v>
      </c>
      <c r="G21" s="610">
        <v>0.90491118077324972</v>
      </c>
      <c r="H21" s="266"/>
      <c r="I21" s="266"/>
      <c r="J21" s="8"/>
    </row>
    <row r="22" spans="2:10">
      <c r="B22" s="7"/>
      <c r="C22" s="144" t="s">
        <v>950</v>
      </c>
      <c r="D22" s="133">
        <v>17</v>
      </c>
      <c r="E22" s="226">
        <v>9000</v>
      </c>
      <c r="F22" s="146">
        <v>1070</v>
      </c>
      <c r="G22" s="610">
        <v>0.89374379344587884</v>
      </c>
      <c r="H22" s="266"/>
      <c r="I22" s="266"/>
      <c r="J22" s="8"/>
    </row>
    <row r="23" spans="2:10">
      <c r="B23" s="7"/>
      <c r="C23" s="144" t="s">
        <v>409</v>
      </c>
      <c r="D23" s="133">
        <v>18</v>
      </c>
      <c r="E23" s="226">
        <v>4615</v>
      </c>
      <c r="F23" s="146">
        <v>550</v>
      </c>
      <c r="G23" s="610">
        <v>0.89351403678606</v>
      </c>
      <c r="H23" s="266"/>
      <c r="I23" s="266"/>
      <c r="J23" s="8"/>
    </row>
    <row r="24" spans="2:10">
      <c r="B24" s="7"/>
      <c r="C24" s="144" t="s">
        <v>996</v>
      </c>
      <c r="D24" s="133">
        <v>19</v>
      </c>
      <c r="E24" s="226">
        <v>2090</v>
      </c>
      <c r="F24" s="146">
        <v>265</v>
      </c>
      <c r="G24" s="610">
        <v>0.88747346072186839</v>
      </c>
      <c r="H24" s="266"/>
      <c r="I24" s="266"/>
      <c r="J24" s="8"/>
    </row>
    <row r="25" spans="2:10">
      <c r="B25" s="7"/>
      <c r="C25" s="144" t="s">
        <v>936</v>
      </c>
      <c r="D25" s="133">
        <v>20</v>
      </c>
      <c r="E25" s="226">
        <v>415</v>
      </c>
      <c r="F25" s="146">
        <v>55</v>
      </c>
      <c r="G25" s="610">
        <v>0.88297872340425532</v>
      </c>
      <c r="H25" s="266"/>
      <c r="I25" s="266"/>
      <c r="J25" s="8"/>
    </row>
    <row r="26" spans="2:10">
      <c r="B26" s="7"/>
      <c r="C26" s="144" t="s">
        <v>765</v>
      </c>
      <c r="D26" s="133">
        <v>21</v>
      </c>
      <c r="E26" s="226">
        <v>720</v>
      </c>
      <c r="F26" s="146">
        <v>105</v>
      </c>
      <c r="G26" s="610">
        <v>0.87272727272727268</v>
      </c>
      <c r="H26" s="266"/>
      <c r="I26" s="266"/>
      <c r="J26" s="8"/>
    </row>
    <row r="27" spans="2:10">
      <c r="B27" s="7"/>
      <c r="C27" s="144" t="s">
        <v>376</v>
      </c>
      <c r="D27" s="133">
        <v>22</v>
      </c>
      <c r="E27" s="226">
        <v>21410</v>
      </c>
      <c r="F27" s="146">
        <v>3250</v>
      </c>
      <c r="G27" s="610">
        <v>0.86820762368207627</v>
      </c>
      <c r="H27" s="266"/>
      <c r="I27" s="266"/>
      <c r="J27" s="8"/>
    </row>
    <row r="28" spans="2:10">
      <c r="B28" s="7"/>
      <c r="C28" s="144" t="s">
        <v>598</v>
      </c>
      <c r="D28" s="133">
        <v>23</v>
      </c>
      <c r="E28" s="226">
        <v>4565</v>
      </c>
      <c r="F28" s="146">
        <v>705</v>
      </c>
      <c r="G28" s="610">
        <v>0.86622390891840606</v>
      </c>
      <c r="H28" s="266"/>
      <c r="I28" s="266"/>
      <c r="J28" s="8"/>
    </row>
    <row r="29" spans="2:10">
      <c r="B29" s="7"/>
      <c r="C29" s="144" t="s">
        <v>429</v>
      </c>
      <c r="D29" s="133">
        <v>24</v>
      </c>
      <c r="E29" s="226">
        <v>885</v>
      </c>
      <c r="F29" s="146">
        <v>150</v>
      </c>
      <c r="G29" s="610">
        <v>0.855072463768116</v>
      </c>
      <c r="H29" s="266"/>
      <c r="I29" s="266"/>
      <c r="J29" s="8"/>
    </row>
    <row r="30" spans="2:10">
      <c r="B30" s="7"/>
      <c r="C30" s="144" t="s">
        <v>401</v>
      </c>
      <c r="D30" s="133">
        <v>25</v>
      </c>
      <c r="E30" s="226">
        <v>8530</v>
      </c>
      <c r="F30" s="146">
        <v>1475</v>
      </c>
      <c r="G30" s="610">
        <v>0.85257371314342834</v>
      </c>
      <c r="H30" s="266"/>
      <c r="I30" s="266"/>
      <c r="J30" s="8"/>
    </row>
    <row r="31" spans="2:10">
      <c r="B31" s="7"/>
      <c r="C31" s="144" t="s">
        <v>373</v>
      </c>
      <c r="D31" s="133">
        <v>26</v>
      </c>
      <c r="E31" s="226">
        <v>15730</v>
      </c>
      <c r="F31" s="146">
        <v>2730</v>
      </c>
      <c r="G31" s="610">
        <v>0.852112676056338</v>
      </c>
      <c r="H31" s="266"/>
      <c r="I31" s="266"/>
      <c r="J31" s="8"/>
    </row>
    <row r="32" spans="2:10">
      <c r="B32" s="7"/>
      <c r="C32" s="144" t="s">
        <v>428</v>
      </c>
      <c r="D32" s="133">
        <v>27</v>
      </c>
      <c r="E32" s="226">
        <v>1125</v>
      </c>
      <c r="F32" s="146">
        <v>200</v>
      </c>
      <c r="G32" s="610">
        <v>0.84905660377358494</v>
      </c>
      <c r="H32" s="266"/>
      <c r="I32" s="266"/>
      <c r="J32" s="8"/>
    </row>
    <row r="33" spans="2:10">
      <c r="B33" s="7"/>
      <c r="C33" s="144" t="s">
        <v>745</v>
      </c>
      <c r="D33" s="133">
        <v>28</v>
      </c>
      <c r="E33" s="226">
        <v>915</v>
      </c>
      <c r="F33" s="146">
        <v>190</v>
      </c>
      <c r="G33" s="610">
        <v>0.82805429864253388</v>
      </c>
      <c r="H33" s="266"/>
      <c r="I33" s="266"/>
      <c r="J33" s="8"/>
    </row>
    <row r="34" spans="2:10">
      <c r="B34" s="7"/>
      <c r="C34" s="144" t="s">
        <v>407</v>
      </c>
      <c r="D34" s="133">
        <v>29</v>
      </c>
      <c r="E34" s="226">
        <v>6840</v>
      </c>
      <c r="F34" s="146">
        <v>1445</v>
      </c>
      <c r="G34" s="610">
        <v>0.82558841279420636</v>
      </c>
      <c r="H34" s="266"/>
      <c r="I34" s="266"/>
      <c r="J34" s="8"/>
    </row>
    <row r="35" spans="2:10">
      <c r="B35" s="7"/>
      <c r="C35" s="144" t="s">
        <v>377</v>
      </c>
      <c r="D35" s="133">
        <v>30</v>
      </c>
      <c r="E35" s="226">
        <v>6465</v>
      </c>
      <c r="F35" s="146">
        <v>1380</v>
      </c>
      <c r="G35" s="610">
        <v>0.82409177820267687</v>
      </c>
      <c r="H35" s="266"/>
      <c r="I35" s="266"/>
      <c r="J35" s="8"/>
    </row>
    <row r="36" spans="2:10">
      <c r="B36" s="7"/>
      <c r="C36" s="144" t="s">
        <v>413</v>
      </c>
      <c r="D36" s="133">
        <v>31</v>
      </c>
      <c r="E36" s="226">
        <v>12355</v>
      </c>
      <c r="F36" s="146">
        <v>2690</v>
      </c>
      <c r="G36" s="610">
        <v>0.8212030574941841</v>
      </c>
      <c r="H36" s="266"/>
      <c r="I36" s="266"/>
      <c r="J36" s="8"/>
    </row>
    <row r="37" spans="2:10">
      <c r="B37" s="7"/>
      <c r="C37" s="144" t="s">
        <v>426</v>
      </c>
      <c r="D37" s="133">
        <v>32</v>
      </c>
      <c r="E37" s="226">
        <v>905</v>
      </c>
      <c r="F37" s="146">
        <v>200</v>
      </c>
      <c r="G37" s="610">
        <v>0.8190045248868778</v>
      </c>
      <c r="H37" s="266"/>
      <c r="I37" s="266"/>
      <c r="J37" s="8"/>
    </row>
    <row r="38" spans="2:10">
      <c r="B38" s="7"/>
      <c r="C38" s="144" t="s">
        <v>610</v>
      </c>
      <c r="D38" s="133">
        <v>33</v>
      </c>
      <c r="E38" s="226">
        <v>1015</v>
      </c>
      <c r="F38" s="146">
        <v>225</v>
      </c>
      <c r="G38" s="610">
        <v>0.81854838709677424</v>
      </c>
      <c r="H38" s="266"/>
      <c r="I38" s="266"/>
      <c r="J38" s="8"/>
    </row>
    <row r="39" spans="2:10">
      <c r="B39" s="7"/>
      <c r="C39" s="144" t="s">
        <v>403</v>
      </c>
      <c r="D39" s="133">
        <v>34</v>
      </c>
      <c r="E39" s="226">
        <v>7685</v>
      </c>
      <c r="F39" s="146">
        <v>1745</v>
      </c>
      <c r="G39" s="610">
        <v>0.81495227995758224</v>
      </c>
      <c r="H39" s="266"/>
      <c r="I39" s="266"/>
      <c r="J39" s="8"/>
    </row>
    <row r="40" spans="2:10">
      <c r="B40" s="7"/>
      <c r="C40" s="144" t="s">
        <v>351</v>
      </c>
      <c r="D40" s="133">
        <v>35</v>
      </c>
      <c r="E40" s="226">
        <v>14470</v>
      </c>
      <c r="F40" s="146">
        <v>3365</v>
      </c>
      <c r="G40" s="610">
        <v>0.81132604429492572</v>
      </c>
      <c r="H40" s="266"/>
      <c r="I40" s="266"/>
      <c r="J40" s="8"/>
    </row>
    <row r="41" spans="2:10">
      <c r="B41" s="7"/>
      <c r="C41" s="144" t="s">
        <v>597</v>
      </c>
      <c r="D41" s="133">
        <v>36</v>
      </c>
      <c r="E41" s="226">
        <v>5370</v>
      </c>
      <c r="F41" s="146">
        <v>1265</v>
      </c>
      <c r="G41" s="610">
        <v>0.8093443858327054</v>
      </c>
      <c r="H41" s="266"/>
      <c r="I41" s="266"/>
      <c r="J41" s="8"/>
    </row>
    <row r="42" spans="2:10">
      <c r="B42" s="7"/>
      <c r="C42" s="144" t="s">
        <v>399</v>
      </c>
      <c r="D42" s="133">
        <v>37</v>
      </c>
      <c r="E42" s="226">
        <v>2095</v>
      </c>
      <c r="F42" s="146">
        <v>495</v>
      </c>
      <c r="G42" s="610">
        <v>0.80888030888030893</v>
      </c>
      <c r="H42" s="266"/>
      <c r="I42" s="266"/>
      <c r="J42" s="8"/>
    </row>
    <row r="43" spans="2:10">
      <c r="B43" s="7"/>
      <c r="C43" s="144" t="s">
        <v>361</v>
      </c>
      <c r="D43" s="133">
        <v>38</v>
      </c>
      <c r="E43" s="226">
        <v>10820</v>
      </c>
      <c r="F43" s="146">
        <v>2615</v>
      </c>
      <c r="G43" s="610">
        <v>0.80535913658355041</v>
      </c>
      <c r="H43" s="266"/>
      <c r="I43" s="266"/>
      <c r="J43" s="8"/>
    </row>
    <row r="44" spans="2:10">
      <c r="B44" s="7"/>
      <c r="C44" s="144" t="s">
        <v>338</v>
      </c>
      <c r="D44" s="133">
        <v>39</v>
      </c>
      <c r="E44" s="226">
        <v>33275</v>
      </c>
      <c r="F44" s="146">
        <v>8185</v>
      </c>
      <c r="G44" s="610">
        <v>0.80258080077182825</v>
      </c>
      <c r="H44" s="266"/>
      <c r="I44" s="266"/>
      <c r="J44" s="8"/>
    </row>
    <row r="45" spans="2:10">
      <c r="B45" s="7"/>
      <c r="C45" s="144" t="s">
        <v>411</v>
      </c>
      <c r="D45" s="133">
        <v>40</v>
      </c>
      <c r="E45" s="226">
        <v>4800</v>
      </c>
      <c r="F45" s="146">
        <v>1185</v>
      </c>
      <c r="G45" s="610">
        <v>0.80200501253132828</v>
      </c>
      <c r="H45" s="266"/>
      <c r="I45" s="266"/>
      <c r="J45" s="8"/>
    </row>
    <row r="46" spans="2:10">
      <c r="B46" s="7"/>
      <c r="C46" s="144" t="s">
        <v>349</v>
      </c>
      <c r="D46" s="133">
        <v>41</v>
      </c>
      <c r="E46" s="226">
        <v>22505</v>
      </c>
      <c r="F46" s="146">
        <v>5590</v>
      </c>
      <c r="G46" s="610">
        <v>0.801032212137391</v>
      </c>
      <c r="H46" s="266"/>
      <c r="I46" s="266"/>
      <c r="J46" s="8"/>
    </row>
    <row r="47" spans="2:10">
      <c r="B47" s="7"/>
      <c r="C47" s="144" t="s">
        <v>343</v>
      </c>
      <c r="D47" s="133">
        <v>42</v>
      </c>
      <c r="E47" s="226">
        <v>14515</v>
      </c>
      <c r="F47" s="146">
        <v>3635</v>
      </c>
      <c r="G47" s="610">
        <v>0.79972451790633614</v>
      </c>
      <c r="H47" s="266"/>
      <c r="I47" s="266"/>
      <c r="J47" s="8"/>
    </row>
    <row r="48" spans="2:10">
      <c r="B48" s="7"/>
      <c r="C48" s="144" t="s">
        <v>394</v>
      </c>
      <c r="D48" s="133">
        <v>43</v>
      </c>
      <c r="E48" s="226">
        <v>14930</v>
      </c>
      <c r="F48" s="146">
        <v>3765</v>
      </c>
      <c r="G48" s="610">
        <v>0.79860925381117942</v>
      </c>
      <c r="H48" s="266"/>
      <c r="I48" s="266"/>
      <c r="J48" s="8"/>
    </row>
    <row r="49" spans="2:10">
      <c r="B49" s="7"/>
      <c r="C49" s="144" t="s">
        <v>405</v>
      </c>
      <c r="D49" s="133">
        <v>44</v>
      </c>
      <c r="E49" s="226">
        <v>10565</v>
      </c>
      <c r="F49" s="146">
        <v>2675</v>
      </c>
      <c r="G49" s="610">
        <v>0.79796072507552873</v>
      </c>
      <c r="H49" s="266"/>
      <c r="I49" s="266"/>
      <c r="J49" s="8"/>
    </row>
    <row r="50" spans="2:10">
      <c r="B50" s="7"/>
      <c r="C50" s="144" t="s">
        <v>326</v>
      </c>
      <c r="D50" s="133">
        <v>45</v>
      </c>
      <c r="E50" s="226">
        <v>14955</v>
      </c>
      <c r="F50" s="146">
        <v>3805</v>
      </c>
      <c r="G50" s="610">
        <v>0.79717484008528783</v>
      </c>
      <c r="H50" s="266"/>
      <c r="I50" s="266"/>
      <c r="J50" s="8"/>
    </row>
    <row r="51" spans="2:10">
      <c r="B51" s="7"/>
      <c r="C51" s="144" t="s">
        <v>1294</v>
      </c>
      <c r="D51" s="133">
        <v>46</v>
      </c>
      <c r="E51" s="226">
        <v>9345</v>
      </c>
      <c r="F51" s="146">
        <v>2475</v>
      </c>
      <c r="G51" s="610">
        <v>0.79060913705583757</v>
      </c>
      <c r="H51" s="266"/>
      <c r="I51" s="266"/>
      <c r="J51" s="8"/>
    </row>
    <row r="52" spans="2:10">
      <c r="B52" s="7"/>
      <c r="C52" s="144" t="s">
        <v>324</v>
      </c>
      <c r="D52" s="133">
        <v>47</v>
      </c>
      <c r="E52" s="226">
        <v>29200</v>
      </c>
      <c r="F52" s="146">
        <v>7780</v>
      </c>
      <c r="G52" s="610">
        <v>0.78961600865332615</v>
      </c>
      <c r="H52" s="266"/>
      <c r="I52" s="266"/>
      <c r="J52" s="8"/>
    </row>
    <row r="53" spans="2:10">
      <c r="B53" s="7"/>
      <c r="C53" s="144" t="s">
        <v>998</v>
      </c>
      <c r="D53" s="133">
        <v>48</v>
      </c>
      <c r="E53" s="226">
        <v>150</v>
      </c>
      <c r="F53" s="146">
        <v>40</v>
      </c>
      <c r="G53" s="610">
        <v>0.78947368421052633</v>
      </c>
      <c r="H53" s="266"/>
      <c r="I53" s="266"/>
      <c r="J53" s="8"/>
    </row>
    <row r="54" spans="2:10">
      <c r="B54" s="7"/>
      <c r="C54" s="144" t="s">
        <v>477</v>
      </c>
      <c r="D54" s="133">
        <v>49</v>
      </c>
      <c r="E54" s="226">
        <v>15060</v>
      </c>
      <c r="F54" s="146">
        <v>4030</v>
      </c>
      <c r="G54" s="610">
        <v>0.78889470927187011</v>
      </c>
      <c r="H54" s="266"/>
      <c r="I54" s="266"/>
      <c r="J54" s="8"/>
    </row>
    <row r="55" spans="2:10">
      <c r="B55" s="7"/>
      <c r="C55" s="144" t="s">
        <v>180</v>
      </c>
      <c r="D55" s="133">
        <v>50</v>
      </c>
      <c r="E55" s="226">
        <v>17395</v>
      </c>
      <c r="F55" s="146">
        <v>4840</v>
      </c>
      <c r="G55" s="610">
        <v>0.782325163031257</v>
      </c>
      <c r="H55" s="266"/>
      <c r="I55" s="266">
        <v>1</v>
      </c>
      <c r="J55" s="8"/>
    </row>
    <row r="56" spans="2:10">
      <c r="B56" s="7"/>
      <c r="C56" s="144" t="s">
        <v>624</v>
      </c>
      <c r="D56" s="133">
        <v>51</v>
      </c>
      <c r="E56" s="226">
        <v>2150</v>
      </c>
      <c r="F56" s="146">
        <v>615</v>
      </c>
      <c r="G56" s="610">
        <v>0.77757685352622063</v>
      </c>
      <c r="H56" s="266"/>
      <c r="I56" s="266"/>
      <c r="J56" s="8"/>
    </row>
    <row r="57" spans="2:10">
      <c r="B57" s="7"/>
      <c r="C57" s="144" t="s">
        <v>951</v>
      </c>
      <c r="D57" s="133">
        <v>52</v>
      </c>
      <c r="E57" s="226">
        <v>800</v>
      </c>
      <c r="F57" s="146">
        <v>230</v>
      </c>
      <c r="G57" s="610">
        <v>0.77669902912621358</v>
      </c>
      <c r="H57" s="266"/>
      <c r="I57" s="266"/>
      <c r="J57" s="8"/>
    </row>
    <row r="58" spans="2:10">
      <c r="B58" s="7"/>
      <c r="C58" s="144" t="s">
        <v>216</v>
      </c>
      <c r="D58" s="133">
        <v>53</v>
      </c>
      <c r="E58" s="226">
        <v>22260</v>
      </c>
      <c r="F58" s="146">
        <v>6415</v>
      </c>
      <c r="G58" s="610">
        <v>0.77628596338273759</v>
      </c>
      <c r="H58" s="266"/>
      <c r="I58" s="266">
        <v>2</v>
      </c>
      <c r="J58" s="8"/>
    </row>
    <row r="59" spans="2:10">
      <c r="B59" s="7"/>
      <c r="C59" s="144" t="s">
        <v>368</v>
      </c>
      <c r="D59" s="133">
        <v>54</v>
      </c>
      <c r="E59" s="226">
        <v>9685</v>
      </c>
      <c r="F59" s="146">
        <v>2800</v>
      </c>
      <c r="G59" s="610">
        <v>0.77573087705246291</v>
      </c>
      <c r="H59" s="266"/>
      <c r="I59" s="266"/>
      <c r="J59" s="8"/>
    </row>
    <row r="60" spans="2:10">
      <c r="B60" s="7"/>
      <c r="C60" s="144" t="s">
        <v>404</v>
      </c>
      <c r="D60" s="133">
        <v>55</v>
      </c>
      <c r="E60" s="226">
        <v>4360</v>
      </c>
      <c r="F60" s="146">
        <v>1285</v>
      </c>
      <c r="G60" s="610">
        <v>0.77236492471213458</v>
      </c>
      <c r="H60" s="266"/>
      <c r="I60" s="266"/>
      <c r="J60" s="8"/>
    </row>
    <row r="61" spans="2:10">
      <c r="B61" s="7"/>
      <c r="C61" s="144" t="s">
        <v>359</v>
      </c>
      <c r="D61" s="133">
        <v>56</v>
      </c>
      <c r="E61" s="226">
        <v>16155</v>
      </c>
      <c r="F61" s="146">
        <v>4765</v>
      </c>
      <c r="G61" s="610">
        <v>0.77222753346080308</v>
      </c>
      <c r="H61" s="266"/>
      <c r="I61" s="266"/>
      <c r="J61" s="8"/>
    </row>
    <row r="62" spans="2:10">
      <c r="B62" s="7"/>
      <c r="C62" s="144" t="s">
        <v>241</v>
      </c>
      <c r="D62" s="133">
        <v>57</v>
      </c>
      <c r="E62" s="226">
        <v>28690</v>
      </c>
      <c r="F62" s="146">
        <v>8570</v>
      </c>
      <c r="G62" s="610">
        <v>0.76999463231347287</v>
      </c>
      <c r="H62" s="266">
        <v>1</v>
      </c>
      <c r="I62" s="266">
        <v>3</v>
      </c>
      <c r="J62" s="8"/>
    </row>
    <row r="63" spans="2:10">
      <c r="B63" s="7"/>
      <c r="C63" s="144" t="s">
        <v>367</v>
      </c>
      <c r="D63" s="133">
        <v>58</v>
      </c>
      <c r="E63" s="226">
        <v>16055</v>
      </c>
      <c r="F63" s="146">
        <v>4830</v>
      </c>
      <c r="G63" s="610">
        <v>0.76873354081876943</v>
      </c>
      <c r="H63" s="266"/>
      <c r="I63" s="266"/>
      <c r="J63" s="8"/>
    </row>
    <row r="64" spans="2:10">
      <c r="B64" s="7"/>
      <c r="C64" s="144" t="s">
        <v>335</v>
      </c>
      <c r="D64" s="133">
        <v>59</v>
      </c>
      <c r="E64" s="226">
        <v>17240</v>
      </c>
      <c r="F64" s="146">
        <v>5210</v>
      </c>
      <c r="G64" s="610">
        <v>0.76792873051224941</v>
      </c>
      <c r="H64" s="266"/>
      <c r="I64" s="266"/>
      <c r="J64" s="8"/>
    </row>
    <row r="65" spans="2:10">
      <c r="B65" s="7"/>
      <c r="C65" s="144" t="s">
        <v>398</v>
      </c>
      <c r="D65" s="133">
        <v>60</v>
      </c>
      <c r="E65" s="226">
        <v>6300</v>
      </c>
      <c r="F65" s="146">
        <v>1915</v>
      </c>
      <c r="G65" s="610">
        <v>0.76688983566646374</v>
      </c>
      <c r="H65" s="266"/>
      <c r="I65" s="266"/>
      <c r="J65" s="8"/>
    </row>
    <row r="66" spans="2:10">
      <c r="B66" s="7"/>
      <c r="C66" s="144" t="s">
        <v>625</v>
      </c>
      <c r="D66" s="133">
        <v>61</v>
      </c>
      <c r="E66" s="226">
        <v>2205</v>
      </c>
      <c r="F66" s="146">
        <v>685</v>
      </c>
      <c r="G66" s="610">
        <v>0.76297577854671284</v>
      </c>
      <c r="H66" s="266"/>
      <c r="I66" s="266"/>
      <c r="J66" s="8"/>
    </row>
    <row r="67" spans="2:10">
      <c r="B67" s="7"/>
      <c r="C67" s="144" t="s">
        <v>179</v>
      </c>
      <c r="D67" s="133">
        <v>62</v>
      </c>
      <c r="E67" s="226">
        <v>20760</v>
      </c>
      <c r="F67" s="146">
        <v>6520</v>
      </c>
      <c r="G67" s="610">
        <v>0.76099706744868034</v>
      </c>
      <c r="H67" s="266"/>
      <c r="I67" s="266">
        <v>4</v>
      </c>
      <c r="J67" s="8"/>
    </row>
    <row r="68" spans="2:10">
      <c r="B68" s="7"/>
      <c r="C68" s="144" t="s">
        <v>363</v>
      </c>
      <c r="D68" s="133">
        <v>63</v>
      </c>
      <c r="E68" s="226">
        <v>21505</v>
      </c>
      <c r="F68" s="146">
        <v>6830</v>
      </c>
      <c r="G68" s="610">
        <v>0.75895535556731952</v>
      </c>
      <c r="H68" s="266"/>
      <c r="I68" s="266"/>
      <c r="J68" s="8"/>
    </row>
    <row r="69" spans="2:10">
      <c r="B69" s="7"/>
      <c r="C69" s="144" t="s">
        <v>389</v>
      </c>
      <c r="D69" s="133">
        <v>64</v>
      </c>
      <c r="E69" s="226">
        <v>13605</v>
      </c>
      <c r="F69" s="146">
        <v>4370</v>
      </c>
      <c r="G69" s="610">
        <v>0.756884561891516</v>
      </c>
      <c r="H69" s="266"/>
      <c r="I69" s="266"/>
      <c r="J69" s="8"/>
    </row>
    <row r="70" spans="2:10">
      <c r="B70" s="7"/>
      <c r="C70" s="144" t="s">
        <v>374</v>
      </c>
      <c r="D70" s="133">
        <v>65</v>
      </c>
      <c r="E70" s="226">
        <v>13570</v>
      </c>
      <c r="F70" s="146">
        <v>4395</v>
      </c>
      <c r="G70" s="610">
        <v>0.75535763985527415</v>
      </c>
      <c r="H70" s="266"/>
      <c r="I70" s="266"/>
      <c r="J70" s="8"/>
    </row>
    <row r="71" spans="2:11">
      <c r="B71" s="7"/>
      <c r="C71" s="144" t="s">
        <v>353</v>
      </c>
      <c r="D71" s="133">
        <v>66</v>
      </c>
      <c r="E71" s="226">
        <v>22875</v>
      </c>
      <c r="F71" s="146">
        <v>7410</v>
      </c>
      <c r="G71" s="610">
        <v>0.75532441802872707</v>
      </c>
      <c r="H71" s="523"/>
      <c r="I71" s="523"/>
      <c r="J71" s="8"/>
      <c r="K71" s="364"/>
    </row>
    <row r="72" spans="2:10">
      <c r="B72" s="7"/>
      <c r="C72" s="144" t="s">
        <v>366</v>
      </c>
      <c r="D72" s="133">
        <v>67</v>
      </c>
      <c r="E72" s="226">
        <v>14490</v>
      </c>
      <c r="F72" s="146">
        <v>4700</v>
      </c>
      <c r="G72" s="610">
        <v>0.75508077123501827</v>
      </c>
      <c r="H72" s="266">
        <v>2</v>
      </c>
      <c r="I72" s="266"/>
      <c r="J72" s="8"/>
    </row>
    <row r="73" spans="2:10">
      <c r="B73" s="7"/>
      <c r="C73" s="149" t="s">
        <v>546</v>
      </c>
      <c r="D73" s="229">
        <v>68</v>
      </c>
      <c r="E73" s="229">
        <v>3625</v>
      </c>
      <c r="F73" s="228">
        <v>1200</v>
      </c>
      <c r="G73" s="662">
        <v>0.75129533678756477</v>
      </c>
      <c r="H73" s="269">
        <v>3</v>
      </c>
      <c r="I73" s="269"/>
      <c r="J73" s="8"/>
    </row>
    <row r="74" spans="2:10">
      <c r="B74" s="7"/>
      <c r="C74" s="144" t="s">
        <v>391</v>
      </c>
      <c r="D74" s="133">
        <v>69</v>
      </c>
      <c r="E74" s="226">
        <v>7295</v>
      </c>
      <c r="F74" s="146">
        <v>2415</v>
      </c>
      <c r="G74" s="610">
        <v>0.751287332646756</v>
      </c>
      <c r="H74" s="266"/>
      <c r="I74" s="266"/>
      <c r="J74" s="8"/>
    </row>
    <row r="75" spans="2:10">
      <c r="B75" s="7"/>
      <c r="C75" s="144" t="s">
        <v>379</v>
      </c>
      <c r="D75" s="133">
        <v>70</v>
      </c>
      <c r="E75" s="226">
        <v>13170</v>
      </c>
      <c r="F75" s="146">
        <v>4425</v>
      </c>
      <c r="G75" s="610">
        <v>0.74850809889173064</v>
      </c>
      <c r="H75" s="523"/>
      <c r="I75" s="523"/>
      <c r="J75" s="8"/>
    </row>
    <row r="76" spans="2:10">
      <c r="B76" s="7"/>
      <c r="C76" s="144" t="s">
        <v>1074</v>
      </c>
      <c r="D76" s="133">
        <v>71</v>
      </c>
      <c r="E76" s="226">
        <v>280</v>
      </c>
      <c r="F76" s="146">
        <v>95</v>
      </c>
      <c r="G76" s="610">
        <v>0.7466666666666667</v>
      </c>
      <c r="H76" s="523"/>
      <c r="I76" s="523"/>
      <c r="J76" s="8"/>
    </row>
    <row r="77" spans="2:10">
      <c r="B77" s="7"/>
      <c r="C77" s="144" t="s">
        <v>375</v>
      </c>
      <c r="D77" s="133">
        <v>72</v>
      </c>
      <c r="E77" s="226">
        <v>15630</v>
      </c>
      <c r="F77" s="146">
        <v>5325</v>
      </c>
      <c r="G77" s="610">
        <v>0.74588403722261987</v>
      </c>
      <c r="H77" s="523"/>
      <c r="I77" s="523"/>
      <c r="J77" s="8"/>
    </row>
    <row r="78" spans="2:10">
      <c r="B78" s="7"/>
      <c r="C78" s="144" t="s">
        <v>378</v>
      </c>
      <c r="D78" s="133">
        <v>73</v>
      </c>
      <c r="E78" s="226">
        <v>14910</v>
      </c>
      <c r="F78" s="146">
        <v>5140</v>
      </c>
      <c r="G78" s="610">
        <v>0.74364089775561093</v>
      </c>
      <c r="H78" s="523"/>
      <c r="I78" s="523"/>
      <c r="J78" s="8"/>
    </row>
    <row r="79" spans="2:10">
      <c r="B79" s="7"/>
      <c r="C79" s="144" t="s">
        <v>350</v>
      </c>
      <c r="D79" s="133">
        <v>74</v>
      </c>
      <c r="E79" s="226">
        <v>16560</v>
      </c>
      <c r="F79" s="146">
        <v>5725</v>
      </c>
      <c r="G79" s="610">
        <v>0.74310074040834639</v>
      </c>
      <c r="H79" s="523"/>
      <c r="I79" s="523"/>
      <c r="J79" s="8"/>
    </row>
    <row r="80" spans="2:10">
      <c r="B80" s="7"/>
      <c r="C80" s="144" t="s">
        <v>658</v>
      </c>
      <c r="D80" s="133">
        <v>75</v>
      </c>
      <c r="E80" s="226">
        <v>17365</v>
      </c>
      <c r="F80" s="146">
        <v>6005</v>
      </c>
      <c r="G80" s="610">
        <v>0.74304664099272577</v>
      </c>
      <c r="H80" s="523"/>
      <c r="I80" s="523"/>
      <c r="J80" s="8"/>
    </row>
    <row r="81" spans="2:10">
      <c r="B81" s="7"/>
      <c r="C81" s="144" t="s">
        <v>342</v>
      </c>
      <c r="D81" s="133">
        <v>76</v>
      </c>
      <c r="E81" s="226">
        <v>18875</v>
      </c>
      <c r="F81" s="146">
        <v>6540</v>
      </c>
      <c r="G81" s="610">
        <v>0.74267165060003937</v>
      </c>
      <c r="H81" s="523"/>
      <c r="I81" s="523"/>
      <c r="J81" s="8"/>
    </row>
    <row r="82" spans="2:10">
      <c r="B82" s="7"/>
      <c r="C82" s="144" t="s">
        <v>511</v>
      </c>
      <c r="D82" s="133">
        <v>77</v>
      </c>
      <c r="E82" s="226">
        <v>7340</v>
      </c>
      <c r="F82" s="146">
        <v>2555</v>
      </c>
      <c r="G82" s="610">
        <v>0.741788782213239</v>
      </c>
      <c r="H82" s="523"/>
      <c r="I82" s="523"/>
      <c r="J82" s="8"/>
    </row>
    <row r="83" spans="2:10">
      <c r="B83" s="7"/>
      <c r="C83" s="144" t="s">
        <v>347</v>
      </c>
      <c r="D83" s="133">
        <v>78</v>
      </c>
      <c r="E83" s="226">
        <v>14685</v>
      </c>
      <c r="F83" s="146">
        <v>5180</v>
      </c>
      <c r="G83" s="610">
        <v>0.73923986911653661</v>
      </c>
      <c r="H83" s="523"/>
      <c r="I83" s="523"/>
      <c r="J83" s="8"/>
    </row>
    <row r="84" spans="2:10">
      <c r="B84" s="7"/>
      <c r="C84" s="144" t="s">
        <v>333</v>
      </c>
      <c r="D84" s="133">
        <v>79</v>
      </c>
      <c r="E84" s="226">
        <v>11450</v>
      </c>
      <c r="F84" s="146">
        <v>4125</v>
      </c>
      <c r="G84" s="610">
        <v>0.7351524879614767</v>
      </c>
      <c r="H84" s="523"/>
      <c r="I84" s="523"/>
      <c r="J84" s="8"/>
    </row>
    <row r="85" spans="2:10">
      <c r="B85" s="7"/>
      <c r="C85" s="144" t="s">
        <v>341</v>
      </c>
      <c r="D85" s="133">
        <v>80</v>
      </c>
      <c r="E85" s="226">
        <v>13855</v>
      </c>
      <c r="F85" s="146">
        <v>5040</v>
      </c>
      <c r="G85" s="610">
        <v>0.73326276792802325</v>
      </c>
      <c r="H85" s="523"/>
      <c r="I85" s="523"/>
      <c r="J85" s="8"/>
    </row>
    <row r="86" spans="2:10">
      <c r="B86" s="7"/>
      <c r="C86" s="144" t="s">
        <v>212</v>
      </c>
      <c r="D86" s="133">
        <v>81</v>
      </c>
      <c r="E86" s="226">
        <v>23060</v>
      </c>
      <c r="F86" s="146">
        <v>8430</v>
      </c>
      <c r="G86" s="610">
        <v>0.73229596697364241</v>
      </c>
      <c r="H86" s="523"/>
      <c r="I86" s="523">
        <v>5</v>
      </c>
      <c r="J86" s="8"/>
    </row>
    <row r="87" spans="2:10">
      <c r="B87" s="7"/>
      <c r="C87" s="144" t="s">
        <v>274</v>
      </c>
      <c r="D87" s="133">
        <v>82</v>
      </c>
      <c r="E87" s="226">
        <v>23755</v>
      </c>
      <c r="F87" s="146">
        <v>8710</v>
      </c>
      <c r="G87" s="610">
        <v>0.73171107346373021</v>
      </c>
      <c r="H87" s="523"/>
      <c r="I87" s="523">
        <v>6</v>
      </c>
      <c r="J87" s="8"/>
    </row>
    <row r="88" spans="2:10">
      <c r="B88" s="7"/>
      <c r="C88" s="144" t="s">
        <v>346</v>
      </c>
      <c r="D88" s="133">
        <v>83</v>
      </c>
      <c r="E88" s="226">
        <v>19380</v>
      </c>
      <c r="F88" s="146">
        <v>7125</v>
      </c>
      <c r="G88" s="610">
        <v>0.73118279569892475</v>
      </c>
      <c r="H88" s="523"/>
      <c r="I88" s="523"/>
      <c r="J88" s="8"/>
    </row>
    <row r="89" spans="2:10">
      <c r="B89" s="7"/>
      <c r="C89" s="144" t="s">
        <v>382</v>
      </c>
      <c r="D89" s="133">
        <v>84</v>
      </c>
      <c r="E89" s="226">
        <v>10730</v>
      </c>
      <c r="F89" s="146">
        <v>3970</v>
      </c>
      <c r="G89" s="610">
        <v>0.7299319727891157</v>
      </c>
      <c r="H89" s="523"/>
      <c r="I89" s="523"/>
      <c r="J89" s="8"/>
    </row>
    <row r="90" spans="2:10">
      <c r="B90" s="7"/>
      <c r="C90" s="144" t="s">
        <v>327</v>
      </c>
      <c r="D90" s="133">
        <v>85</v>
      </c>
      <c r="E90" s="226">
        <v>13935</v>
      </c>
      <c r="F90" s="146">
        <v>5200</v>
      </c>
      <c r="G90" s="610">
        <v>0.72824666840867525</v>
      </c>
      <c r="H90" s="523"/>
      <c r="I90" s="523"/>
      <c r="J90" s="8"/>
    </row>
    <row r="91" spans="2:10">
      <c r="B91" s="7"/>
      <c r="C91" s="144" t="s">
        <v>215</v>
      </c>
      <c r="D91" s="133">
        <v>86</v>
      </c>
      <c r="E91" s="226">
        <v>27010</v>
      </c>
      <c r="F91" s="146">
        <v>10175</v>
      </c>
      <c r="G91" s="610">
        <v>0.72636815920398012</v>
      </c>
      <c r="H91" s="523"/>
      <c r="I91" s="523">
        <v>7</v>
      </c>
      <c r="J91" s="8"/>
    </row>
    <row r="92" spans="2:10">
      <c r="B92" s="7"/>
      <c r="C92" s="144" t="s">
        <v>356</v>
      </c>
      <c r="D92" s="133">
        <v>87</v>
      </c>
      <c r="E92" s="226">
        <v>25545</v>
      </c>
      <c r="F92" s="146">
        <v>9650</v>
      </c>
      <c r="G92" s="610">
        <v>0.72581332575649948</v>
      </c>
      <c r="H92" s="523"/>
      <c r="I92" s="523"/>
      <c r="J92" s="8"/>
    </row>
    <row r="93" spans="2:10">
      <c r="B93" s="7"/>
      <c r="C93" s="144" t="s">
        <v>505</v>
      </c>
      <c r="D93" s="133">
        <v>88</v>
      </c>
      <c r="E93" s="226">
        <v>8880</v>
      </c>
      <c r="F93" s="146">
        <v>3355</v>
      </c>
      <c r="G93" s="610">
        <v>0.72578667756436455</v>
      </c>
      <c r="H93" s="523"/>
      <c r="I93" s="523"/>
      <c r="J93" s="8"/>
    </row>
    <row r="94" spans="2:10">
      <c r="B94" s="7"/>
      <c r="C94" s="144" t="s">
        <v>344</v>
      </c>
      <c r="D94" s="133">
        <v>89</v>
      </c>
      <c r="E94" s="226">
        <v>12860</v>
      </c>
      <c r="F94" s="146">
        <v>4910</v>
      </c>
      <c r="G94" s="610">
        <v>0.72369161508159818</v>
      </c>
      <c r="H94" s="523"/>
      <c r="I94" s="523"/>
      <c r="J94" s="8"/>
    </row>
    <row r="95" spans="2:10">
      <c r="B95" s="7"/>
      <c r="C95" s="144" t="s">
        <v>406</v>
      </c>
      <c r="D95" s="133">
        <v>90</v>
      </c>
      <c r="E95" s="226">
        <v>7895</v>
      </c>
      <c r="F95" s="146">
        <v>3095</v>
      </c>
      <c r="G95" s="610">
        <v>0.71838034576888077</v>
      </c>
      <c r="H95" s="523"/>
      <c r="I95" s="523"/>
      <c r="J95" s="8"/>
    </row>
    <row r="96" spans="2:10">
      <c r="B96" s="7"/>
      <c r="C96" s="144" t="s">
        <v>417</v>
      </c>
      <c r="D96" s="133">
        <v>91</v>
      </c>
      <c r="E96" s="226">
        <v>965</v>
      </c>
      <c r="F96" s="146">
        <v>380</v>
      </c>
      <c r="G96" s="610">
        <v>0.71747211895910779</v>
      </c>
      <c r="H96" s="523"/>
      <c r="I96" s="523"/>
      <c r="J96" s="8"/>
    </row>
    <row r="97" spans="2:10">
      <c r="B97" s="7"/>
      <c r="C97" s="144" t="s">
        <v>352</v>
      </c>
      <c r="D97" s="133">
        <v>92</v>
      </c>
      <c r="E97" s="226">
        <v>12505</v>
      </c>
      <c r="F97" s="146">
        <v>4965</v>
      </c>
      <c r="G97" s="610">
        <v>0.71579851173440179</v>
      </c>
      <c r="H97" s="523"/>
      <c r="I97" s="523"/>
      <c r="J97" s="8"/>
    </row>
    <row r="98" spans="2:10">
      <c r="B98" s="7"/>
      <c r="C98" s="144" t="s">
        <v>340</v>
      </c>
      <c r="D98" s="133">
        <v>93</v>
      </c>
      <c r="E98" s="226">
        <v>27260</v>
      </c>
      <c r="F98" s="146">
        <v>10930</v>
      </c>
      <c r="G98" s="610">
        <v>0.71379942393296669</v>
      </c>
      <c r="H98" s="523"/>
      <c r="I98" s="523"/>
      <c r="J98" s="8"/>
    </row>
    <row r="99" spans="2:10">
      <c r="B99" s="7"/>
      <c r="C99" s="144" t="s">
        <v>360</v>
      </c>
      <c r="D99" s="133">
        <v>94</v>
      </c>
      <c r="E99" s="226">
        <v>14420</v>
      </c>
      <c r="F99" s="146">
        <v>5830</v>
      </c>
      <c r="G99" s="610">
        <v>0.71209876543209871</v>
      </c>
      <c r="H99" s="523"/>
      <c r="I99" s="523"/>
      <c r="J99" s="8"/>
    </row>
    <row r="100" spans="2:10">
      <c r="B100" s="7"/>
      <c r="C100" s="144" t="s">
        <v>345</v>
      </c>
      <c r="D100" s="133">
        <v>95</v>
      </c>
      <c r="E100" s="226">
        <v>13680</v>
      </c>
      <c r="F100" s="146">
        <v>5545</v>
      </c>
      <c r="G100" s="610">
        <v>0.71157347204161248</v>
      </c>
      <c r="H100" s="523"/>
      <c r="I100" s="523"/>
      <c r="J100" s="8"/>
    </row>
    <row r="101" spans="2:10">
      <c r="B101" s="7"/>
      <c r="C101" s="144" t="s">
        <v>348</v>
      </c>
      <c r="D101" s="133">
        <v>96</v>
      </c>
      <c r="E101" s="226">
        <v>10720</v>
      </c>
      <c r="F101" s="146">
        <v>4355</v>
      </c>
      <c r="G101" s="610">
        <v>0.71111111111111114</v>
      </c>
      <c r="H101" s="523"/>
      <c r="I101" s="523"/>
      <c r="J101" s="8"/>
    </row>
    <row r="102" spans="2:10">
      <c r="B102" s="7"/>
      <c r="C102" s="144" t="s">
        <v>182</v>
      </c>
      <c r="D102" s="133">
        <v>97</v>
      </c>
      <c r="E102" s="226">
        <v>17970</v>
      </c>
      <c r="F102" s="146">
        <v>7325</v>
      </c>
      <c r="G102" s="610">
        <v>0.7104170784740067</v>
      </c>
      <c r="H102" s="523"/>
      <c r="I102" s="523">
        <v>8</v>
      </c>
      <c r="J102" s="8"/>
    </row>
    <row r="103" spans="2:10">
      <c r="B103" s="7"/>
      <c r="C103" s="144" t="s">
        <v>381</v>
      </c>
      <c r="D103" s="133">
        <v>98</v>
      </c>
      <c r="E103" s="226">
        <v>11015</v>
      </c>
      <c r="F103" s="146">
        <v>4515</v>
      </c>
      <c r="G103" s="610">
        <v>0.70927237604636184</v>
      </c>
      <c r="H103" s="523"/>
      <c r="I103" s="523"/>
      <c r="J103" s="8"/>
    </row>
    <row r="104" spans="2:10">
      <c r="B104" s="7"/>
      <c r="C104" s="144" t="s">
        <v>410</v>
      </c>
      <c r="D104" s="133">
        <v>99</v>
      </c>
      <c r="E104" s="226">
        <v>5625</v>
      </c>
      <c r="F104" s="146">
        <v>2310</v>
      </c>
      <c r="G104" s="610">
        <v>0.70888468809073724</v>
      </c>
      <c r="H104" s="523"/>
      <c r="I104" s="523"/>
      <c r="J104" s="8"/>
    </row>
    <row r="105" spans="2:10">
      <c r="B105" s="7"/>
      <c r="C105" s="144" t="s">
        <v>372</v>
      </c>
      <c r="D105" s="133">
        <v>100</v>
      </c>
      <c r="E105" s="226">
        <v>11635</v>
      </c>
      <c r="F105" s="146">
        <v>4795</v>
      </c>
      <c r="G105" s="610">
        <v>0.70815581253804016</v>
      </c>
      <c r="H105" s="523"/>
      <c r="I105" s="523"/>
      <c r="J105" s="8"/>
    </row>
    <row r="106" spans="2:10">
      <c r="B106" s="7"/>
      <c r="C106" s="144" t="s">
        <v>629</v>
      </c>
      <c r="D106" s="133">
        <v>101</v>
      </c>
      <c r="E106" s="226">
        <v>16315</v>
      </c>
      <c r="F106" s="146">
        <v>6950</v>
      </c>
      <c r="G106" s="610">
        <v>0.70126799914033955</v>
      </c>
      <c r="H106" s="523"/>
      <c r="I106" s="523"/>
      <c r="J106" s="8"/>
    </row>
    <row r="107" spans="2:10">
      <c r="B107" s="7"/>
      <c r="C107" s="144" t="s">
        <v>177</v>
      </c>
      <c r="D107" s="133">
        <v>102</v>
      </c>
      <c r="E107" s="226">
        <v>23765</v>
      </c>
      <c r="F107" s="146">
        <v>10225</v>
      </c>
      <c r="G107" s="610">
        <v>0.69917622830244186</v>
      </c>
      <c r="H107" s="523"/>
      <c r="I107" s="523">
        <v>9</v>
      </c>
      <c r="J107" s="8"/>
    </row>
    <row r="108" spans="2:10">
      <c r="B108" s="7"/>
      <c r="C108" s="144" t="s">
        <v>358</v>
      </c>
      <c r="D108" s="133">
        <v>103</v>
      </c>
      <c r="E108" s="226">
        <v>12665</v>
      </c>
      <c r="F108" s="146">
        <v>5450</v>
      </c>
      <c r="G108" s="610">
        <v>0.69914435550648635</v>
      </c>
      <c r="H108" s="523"/>
      <c r="I108" s="523"/>
      <c r="J108" s="8"/>
    </row>
    <row r="109" spans="2:10">
      <c r="B109" s="7"/>
      <c r="C109" s="144" t="s">
        <v>425</v>
      </c>
      <c r="D109" s="133">
        <v>104</v>
      </c>
      <c r="E109" s="226">
        <v>870</v>
      </c>
      <c r="F109" s="146">
        <v>375</v>
      </c>
      <c r="G109" s="610">
        <v>0.6987951807228916</v>
      </c>
      <c r="H109" s="523"/>
      <c r="I109" s="523"/>
      <c r="J109" s="8"/>
    </row>
    <row r="110" spans="2:10">
      <c r="B110" s="7"/>
      <c r="C110" s="144" t="s">
        <v>387</v>
      </c>
      <c r="D110" s="133">
        <v>105</v>
      </c>
      <c r="E110" s="226">
        <v>13985</v>
      </c>
      <c r="F110" s="146">
        <v>6080</v>
      </c>
      <c r="G110" s="610">
        <v>0.69698479940194369</v>
      </c>
      <c r="H110" s="523"/>
      <c r="I110" s="523"/>
      <c r="J110" s="8"/>
    </row>
    <row r="111" spans="2:10">
      <c r="B111" s="7"/>
      <c r="C111" s="144" t="s">
        <v>416</v>
      </c>
      <c r="D111" s="133">
        <v>106</v>
      </c>
      <c r="E111" s="226">
        <v>1700</v>
      </c>
      <c r="F111" s="146">
        <v>740</v>
      </c>
      <c r="G111" s="610">
        <v>0.69672131147540983</v>
      </c>
      <c r="H111" s="523"/>
      <c r="I111" s="523"/>
      <c r="J111" s="8"/>
    </row>
    <row r="112" spans="2:10">
      <c r="B112" s="7"/>
      <c r="C112" s="144" t="s">
        <v>422</v>
      </c>
      <c r="D112" s="133">
        <v>107</v>
      </c>
      <c r="E112" s="226">
        <v>605</v>
      </c>
      <c r="F112" s="146">
        <v>265</v>
      </c>
      <c r="G112" s="610">
        <v>0.6954022988505747</v>
      </c>
      <c r="H112" s="523"/>
      <c r="I112" s="523"/>
      <c r="J112" s="8"/>
    </row>
    <row r="113" spans="2:10">
      <c r="B113" s="7"/>
      <c r="C113" s="144" t="s">
        <v>601</v>
      </c>
      <c r="D113" s="133">
        <v>108</v>
      </c>
      <c r="E113" s="226">
        <v>1645</v>
      </c>
      <c r="F113" s="146">
        <v>725</v>
      </c>
      <c r="G113" s="610">
        <v>0.69409282700421937</v>
      </c>
      <c r="H113" s="523"/>
      <c r="I113" s="523"/>
      <c r="J113" s="8"/>
    </row>
    <row r="114" spans="2:10">
      <c r="B114" s="7"/>
      <c r="C114" s="144" t="s">
        <v>325</v>
      </c>
      <c r="D114" s="133">
        <v>109</v>
      </c>
      <c r="E114" s="226">
        <v>23870</v>
      </c>
      <c r="F114" s="146">
        <v>10665</v>
      </c>
      <c r="G114" s="610">
        <v>0.6911828579701752</v>
      </c>
      <c r="H114" s="523"/>
      <c r="I114" s="523"/>
      <c r="J114" s="8"/>
    </row>
    <row r="115" spans="2:10">
      <c r="B115" s="7"/>
      <c r="C115" s="144" t="s">
        <v>370</v>
      </c>
      <c r="D115" s="133">
        <v>110</v>
      </c>
      <c r="E115" s="226">
        <v>13750</v>
      </c>
      <c r="F115" s="146">
        <v>6220</v>
      </c>
      <c r="G115" s="610">
        <v>0.68853279919879817</v>
      </c>
      <c r="H115" s="523"/>
      <c r="I115" s="523"/>
      <c r="J115" s="8"/>
    </row>
    <row r="116" spans="2:10">
      <c r="B116" s="7"/>
      <c r="C116" s="144" t="s">
        <v>330</v>
      </c>
      <c r="D116" s="133">
        <v>111</v>
      </c>
      <c r="E116" s="226">
        <v>25410</v>
      </c>
      <c r="F116" s="146">
        <v>11755</v>
      </c>
      <c r="G116" s="610">
        <v>0.683707789586977</v>
      </c>
      <c r="H116" s="523"/>
      <c r="I116" s="523"/>
      <c r="J116" s="8"/>
    </row>
    <row r="117" spans="2:10">
      <c r="B117" s="7"/>
      <c r="C117" s="144" t="s">
        <v>668</v>
      </c>
      <c r="D117" s="133">
        <v>112</v>
      </c>
      <c r="E117" s="226">
        <v>23585</v>
      </c>
      <c r="F117" s="146">
        <v>10965</v>
      </c>
      <c r="G117" s="610">
        <v>0.68263386396526771</v>
      </c>
      <c r="H117" s="523"/>
      <c r="I117" s="523"/>
      <c r="J117" s="8"/>
    </row>
    <row r="118" spans="2:10">
      <c r="B118" s="7"/>
      <c r="C118" s="144" t="s">
        <v>322</v>
      </c>
      <c r="D118" s="133">
        <v>113</v>
      </c>
      <c r="E118" s="226">
        <v>11320</v>
      </c>
      <c r="F118" s="146">
        <v>5355</v>
      </c>
      <c r="G118" s="610">
        <v>0.67886056971514241</v>
      </c>
      <c r="H118" s="523"/>
      <c r="I118" s="523"/>
      <c r="J118" s="8"/>
    </row>
    <row r="119" spans="2:10">
      <c r="B119" s="7"/>
      <c r="C119" s="144" t="s">
        <v>336</v>
      </c>
      <c r="D119" s="133">
        <v>114</v>
      </c>
      <c r="E119" s="226">
        <v>19090</v>
      </c>
      <c r="F119" s="146">
        <v>9240</v>
      </c>
      <c r="G119" s="610">
        <v>0.67384398164489945</v>
      </c>
      <c r="H119" s="523"/>
      <c r="I119" s="523"/>
      <c r="J119" s="8"/>
    </row>
    <row r="120" spans="2:10">
      <c r="B120" s="7"/>
      <c r="C120" s="144" t="s">
        <v>371</v>
      </c>
      <c r="D120" s="133">
        <v>115</v>
      </c>
      <c r="E120" s="226">
        <v>8005</v>
      </c>
      <c r="F120" s="146">
        <v>3880</v>
      </c>
      <c r="G120" s="610">
        <v>0.67353807320151449</v>
      </c>
      <c r="H120" s="523"/>
      <c r="I120" s="523"/>
      <c r="J120" s="8"/>
    </row>
    <row r="121" spans="2:10">
      <c r="B121" s="7"/>
      <c r="C121" s="144" t="s">
        <v>393</v>
      </c>
      <c r="D121" s="133">
        <v>116</v>
      </c>
      <c r="E121" s="226">
        <v>8490</v>
      </c>
      <c r="F121" s="146">
        <v>4130</v>
      </c>
      <c r="G121" s="610">
        <v>0.67274167987321709</v>
      </c>
      <c r="H121" s="523"/>
      <c r="I121" s="523"/>
      <c r="J121" s="8"/>
    </row>
    <row r="122" spans="2:10">
      <c r="B122" s="7"/>
      <c r="C122" s="144" t="s">
        <v>632</v>
      </c>
      <c r="D122" s="133">
        <v>117</v>
      </c>
      <c r="E122" s="226">
        <v>17425</v>
      </c>
      <c r="F122" s="146">
        <v>8615</v>
      </c>
      <c r="G122" s="610">
        <v>0.669162826420891</v>
      </c>
      <c r="H122" s="523">
        <v>4</v>
      </c>
      <c r="I122" s="523">
        <v>10</v>
      </c>
      <c r="J122" s="8"/>
    </row>
    <row r="123" spans="2:10">
      <c r="B123" s="7"/>
      <c r="C123" s="144" t="s">
        <v>369</v>
      </c>
      <c r="D123" s="133">
        <v>118</v>
      </c>
      <c r="E123" s="226">
        <v>7010</v>
      </c>
      <c r="F123" s="146">
        <v>3495</v>
      </c>
      <c r="G123" s="610">
        <v>0.66730128510233222</v>
      </c>
      <c r="H123" s="523"/>
      <c r="I123" s="523"/>
      <c r="J123" s="8"/>
    </row>
    <row r="124" spans="2:10">
      <c r="B124" s="7"/>
      <c r="C124" s="144" t="s">
        <v>174</v>
      </c>
      <c r="D124" s="133">
        <v>119</v>
      </c>
      <c r="E124" s="226">
        <v>30900</v>
      </c>
      <c r="F124" s="146">
        <v>15505</v>
      </c>
      <c r="G124" s="610">
        <v>0.66587652192651658</v>
      </c>
      <c r="H124" s="523"/>
      <c r="I124" s="523">
        <v>11</v>
      </c>
      <c r="J124" s="8"/>
    </row>
    <row r="125" spans="2:10">
      <c r="B125" s="7"/>
      <c r="C125" s="144" t="s">
        <v>486</v>
      </c>
      <c r="D125" s="133">
        <v>120</v>
      </c>
      <c r="E125" s="226">
        <v>21660</v>
      </c>
      <c r="F125" s="146">
        <v>10910</v>
      </c>
      <c r="G125" s="610">
        <v>0.66502916794596256</v>
      </c>
      <c r="H125" s="523"/>
      <c r="I125" s="523"/>
      <c r="J125" s="8"/>
    </row>
    <row r="126" spans="2:10">
      <c r="B126" s="7"/>
      <c r="C126" s="144" t="s">
        <v>211</v>
      </c>
      <c r="D126" s="133">
        <v>121</v>
      </c>
      <c r="E126" s="226">
        <v>25150</v>
      </c>
      <c r="F126" s="146">
        <v>12840</v>
      </c>
      <c r="G126" s="610">
        <v>0.66201632008423272</v>
      </c>
      <c r="H126" s="523"/>
      <c r="I126" s="523">
        <v>12</v>
      </c>
      <c r="J126" s="8"/>
    </row>
    <row r="127" spans="2:10">
      <c r="B127" s="7"/>
      <c r="C127" s="144" t="s">
        <v>655</v>
      </c>
      <c r="D127" s="133">
        <v>122</v>
      </c>
      <c r="E127" s="226">
        <v>9890</v>
      </c>
      <c r="F127" s="146">
        <v>5080</v>
      </c>
      <c r="G127" s="610">
        <v>0.66065464261857043</v>
      </c>
      <c r="H127" s="523"/>
      <c r="I127" s="523"/>
      <c r="J127" s="8"/>
    </row>
    <row r="128" spans="2:10">
      <c r="B128" s="7"/>
      <c r="C128" s="144" t="s">
        <v>386</v>
      </c>
      <c r="D128" s="133">
        <v>123</v>
      </c>
      <c r="E128" s="226">
        <v>10630</v>
      </c>
      <c r="F128" s="146">
        <v>5470</v>
      </c>
      <c r="G128" s="610">
        <v>0.66024844720496889</v>
      </c>
      <c r="H128" s="523"/>
      <c r="I128" s="523"/>
      <c r="J128" s="8"/>
    </row>
    <row r="129" spans="2:10">
      <c r="B129" s="7"/>
      <c r="C129" s="144" t="s">
        <v>220</v>
      </c>
      <c r="D129" s="133">
        <v>124</v>
      </c>
      <c r="E129" s="226">
        <v>18950</v>
      </c>
      <c r="F129" s="146">
        <v>9870</v>
      </c>
      <c r="G129" s="610">
        <v>0.657529493407356</v>
      </c>
      <c r="H129" s="523"/>
      <c r="I129" s="523">
        <v>13</v>
      </c>
      <c r="J129" s="8"/>
    </row>
    <row r="130" spans="2:10">
      <c r="B130" s="7"/>
      <c r="C130" s="144" t="s">
        <v>57</v>
      </c>
      <c r="D130" s="133">
        <v>125</v>
      </c>
      <c r="E130" s="226">
        <v>15350</v>
      </c>
      <c r="F130" s="146">
        <v>8070</v>
      </c>
      <c r="G130" s="610">
        <v>0.65542271562766863</v>
      </c>
      <c r="H130" s="523"/>
      <c r="I130" s="523">
        <v>14</v>
      </c>
      <c r="J130" s="8"/>
    </row>
    <row r="131" spans="2:10">
      <c r="B131" s="7"/>
      <c r="C131" s="144" t="s">
        <v>329</v>
      </c>
      <c r="D131" s="133">
        <v>126</v>
      </c>
      <c r="E131" s="226">
        <v>11780</v>
      </c>
      <c r="F131" s="146">
        <v>6325</v>
      </c>
      <c r="G131" s="610">
        <v>0.65064899199116266</v>
      </c>
      <c r="H131" s="523"/>
      <c r="I131" s="523"/>
      <c r="J131" s="8"/>
    </row>
    <row r="132" spans="2:10">
      <c r="B132" s="7"/>
      <c r="C132" s="144" t="s">
        <v>334</v>
      </c>
      <c r="D132" s="133">
        <v>127</v>
      </c>
      <c r="E132" s="226">
        <v>12940</v>
      </c>
      <c r="F132" s="146">
        <v>6980</v>
      </c>
      <c r="G132" s="610">
        <v>0.64959839357429716</v>
      </c>
      <c r="H132" s="523"/>
      <c r="I132" s="523"/>
      <c r="J132" s="8"/>
    </row>
    <row r="133" spans="2:10">
      <c r="B133" s="7"/>
      <c r="C133" s="144" t="s">
        <v>176</v>
      </c>
      <c r="D133" s="133">
        <v>128</v>
      </c>
      <c r="E133" s="226">
        <v>20040</v>
      </c>
      <c r="F133" s="146">
        <v>10825</v>
      </c>
      <c r="G133" s="610">
        <v>0.64927911874291266</v>
      </c>
      <c r="H133" s="523"/>
      <c r="I133" s="523">
        <v>15</v>
      </c>
      <c r="J133" s="8"/>
    </row>
    <row r="134" spans="2:10">
      <c r="B134" s="7"/>
      <c r="C134" s="144" t="s">
        <v>362</v>
      </c>
      <c r="D134" s="133">
        <v>129</v>
      </c>
      <c r="E134" s="226">
        <v>7565</v>
      </c>
      <c r="F134" s="146">
        <v>4120</v>
      </c>
      <c r="G134" s="610">
        <v>0.64741121095421483</v>
      </c>
      <c r="H134" s="523"/>
      <c r="I134" s="523"/>
      <c r="J134" s="8"/>
    </row>
    <row r="135" spans="2:10">
      <c r="B135" s="7"/>
      <c r="C135" s="144" t="s">
        <v>339</v>
      </c>
      <c r="D135" s="133">
        <v>130</v>
      </c>
      <c r="E135" s="226">
        <v>17105</v>
      </c>
      <c r="F135" s="146">
        <v>9505</v>
      </c>
      <c r="G135" s="610">
        <v>0.64280345734686206</v>
      </c>
      <c r="H135" s="523"/>
      <c r="I135" s="523"/>
      <c r="J135" s="8"/>
    </row>
    <row r="136" spans="2:10">
      <c r="B136" s="7"/>
      <c r="C136" s="144" t="s">
        <v>397</v>
      </c>
      <c r="D136" s="133">
        <v>131</v>
      </c>
      <c r="E136" s="226">
        <v>7860</v>
      </c>
      <c r="F136" s="146">
        <v>4465</v>
      </c>
      <c r="G136" s="610">
        <v>0.63772819472616638</v>
      </c>
      <c r="H136" s="523"/>
      <c r="I136" s="523"/>
      <c r="J136" s="8"/>
    </row>
    <row r="137" spans="2:10">
      <c r="B137" s="7"/>
      <c r="C137" s="144" t="s">
        <v>654</v>
      </c>
      <c r="D137" s="133">
        <v>132</v>
      </c>
      <c r="E137" s="226">
        <v>11890</v>
      </c>
      <c r="F137" s="146">
        <v>6765</v>
      </c>
      <c r="G137" s="610">
        <v>0.63736263736263732</v>
      </c>
      <c r="H137" s="523"/>
      <c r="I137" s="523"/>
      <c r="J137" s="8"/>
    </row>
    <row r="138" spans="2:10">
      <c r="B138" s="7"/>
      <c r="C138" s="144" t="s">
        <v>331</v>
      </c>
      <c r="D138" s="133">
        <v>133</v>
      </c>
      <c r="E138" s="226">
        <v>12360</v>
      </c>
      <c r="F138" s="146">
        <v>7035</v>
      </c>
      <c r="G138" s="610">
        <v>0.637277648878577</v>
      </c>
      <c r="H138" s="523"/>
      <c r="I138" s="523"/>
      <c r="J138" s="8"/>
    </row>
    <row r="139" spans="2:10">
      <c r="B139" s="7"/>
      <c r="C139" s="144" t="s">
        <v>219</v>
      </c>
      <c r="D139" s="133">
        <v>134</v>
      </c>
      <c r="E139" s="226">
        <v>15115</v>
      </c>
      <c r="F139" s="146">
        <v>8685</v>
      </c>
      <c r="G139" s="610">
        <v>0.63508403361344534</v>
      </c>
      <c r="H139" s="523">
        <v>5</v>
      </c>
      <c r="I139" s="523">
        <v>16</v>
      </c>
      <c r="J139" s="8"/>
    </row>
    <row r="140" spans="2:10">
      <c r="B140" s="7"/>
      <c r="C140" s="144" t="s">
        <v>364</v>
      </c>
      <c r="D140" s="133">
        <v>135</v>
      </c>
      <c r="E140" s="226">
        <v>14380</v>
      </c>
      <c r="F140" s="146">
        <v>8315</v>
      </c>
      <c r="G140" s="610">
        <v>0.63361974003084376</v>
      </c>
      <c r="H140" s="523"/>
      <c r="I140" s="523"/>
      <c r="J140" s="8"/>
    </row>
    <row r="141" spans="2:10">
      <c r="B141" s="7"/>
      <c r="C141" s="144" t="s">
        <v>414</v>
      </c>
      <c r="D141" s="133">
        <v>136</v>
      </c>
      <c r="E141" s="226">
        <v>3955</v>
      </c>
      <c r="F141" s="146">
        <v>2295</v>
      </c>
      <c r="G141" s="610">
        <v>0.6328</v>
      </c>
      <c r="H141" s="523"/>
      <c r="I141" s="523"/>
      <c r="J141" s="8"/>
    </row>
    <row r="142" spans="2:10">
      <c r="B142" s="7"/>
      <c r="C142" s="144" t="s">
        <v>328</v>
      </c>
      <c r="D142" s="133">
        <v>137</v>
      </c>
      <c r="E142" s="226">
        <v>16215</v>
      </c>
      <c r="F142" s="146">
        <v>9500</v>
      </c>
      <c r="G142" s="610">
        <v>0.63056581761617736</v>
      </c>
      <c r="H142" s="523"/>
      <c r="I142" s="523"/>
      <c r="J142" s="8"/>
    </row>
    <row r="143" spans="2:10">
      <c r="B143" s="7"/>
      <c r="C143" s="144" t="s">
        <v>175</v>
      </c>
      <c r="D143" s="133">
        <v>138</v>
      </c>
      <c r="E143" s="226">
        <v>26000</v>
      </c>
      <c r="F143" s="146">
        <v>15245</v>
      </c>
      <c r="G143" s="610">
        <v>0.630379439932113</v>
      </c>
      <c r="H143" s="523"/>
      <c r="I143" s="523">
        <v>17</v>
      </c>
      <c r="J143" s="8"/>
    </row>
    <row r="144" spans="2:10">
      <c r="B144" s="7"/>
      <c r="C144" s="144" t="s">
        <v>652</v>
      </c>
      <c r="D144" s="133">
        <v>139</v>
      </c>
      <c r="E144" s="226">
        <v>3675</v>
      </c>
      <c r="F144" s="146">
        <v>2230</v>
      </c>
      <c r="G144" s="610">
        <v>0.62235393734123623</v>
      </c>
      <c r="H144" s="523"/>
      <c r="I144" s="523"/>
      <c r="J144" s="8"/>
    </row>
    <row r="145" spans="2:10">
      <c r="B145" s="7"/>
      <c r="C145" s="144" t="s">
        <v>420</v>
      </c>
      <c r="D145" s="133">
        <v>140</v>
      </c>
      <c r="E145" s="226">
        <v>685</v>
      </c>
      <c r="F145" s="146">
        <v>420</v>
      </c>
      <c r="G145" s="610">
        <v>0.61990950226244346</v>
      </c>
      <c r="H145" s="523"/>
      <c r="I145" s="523"/>
      <c r="J145" s="8"/>
    </row>
    <row r="146" spans="2:10">
      <c r="B146" s="7"/>
      <c r="C146" s="144" t="s">
        <v>383</v>
      </c>
      <c r="D146" s="133">
        <v>141</v>
      </c>
      <c r="E146" s="226">
        <v>9155</v>
      </c>
      <c r="F146" s="146">
        <v>5740</v>
      </c>
      <c r="G146" s="610">
        <v>0.61463578382007389</v>
      </c>
      <c r="H146" s="523"/>
      <c r="I146" s="523"/>
      <c r="J146" s="8"/>
    </row>
    <row r="147" spans="2:10">
      <c r="B147" s="7"/>
      <c r="C147" s="144" t="s">
        <v>665</v>
      </c>
      <c r="D147" s="133">
        <v>142</v>
      </c>
      <c r="E147" s="226">
        <v>665</v>
      </c>
      <c r="F147" s="146">
        <v>420</v>
      </c>
      <c r="G147" s="610">
        <v>0.61290322580645162</v>
      </c>
      <c r="H147" s="523"/>
      <c r="I147" s="523"/>
      <c r="J147" s="8"/>
    </row>
    <row r="148" spans="2:10">
      <c r="B148" s="7"/>
      <c r="C148" s="144" t="s">
        <v>332</v>
      </c>
      <c r="D148" s="133">
        <v>143</v>
      </c>
      <c r="E148" s="226">
        <v>10140</v>
      </c>
      <c r="F148" s="146">
        <v>6425</v>
      </c>
      <c r="G148" s="610">
        <v>0.61213401750679142</v>
      </c>
      <c r="H148" s="523"/>
      <c r="I148" s="523"/>
      <c r="J148" s="8"/>
    </row>
    <row r="149" spans="2:10">
      <c r="B149" s="7"/>
      <c r="C149" s="144" t="s">
        <v>746</v>
      </c>
      <c r="D149" s="133">
        <v>144</v>
      </c>
      <c r="E149" s="226">
        <v>12660</v>
      </c>
      <c r="F149" s="146">
        <v>8030</v>
      </c>
      <c r="G149" s="610">
        <v>0.6118898018366361</v>
      </c>
      <c r="H149" s="523"/>
      <c r="I149" s="523"/>
      <c r="J149" s="8"/>
    </row>
    <row r="150" spans="2:10">
      <c r="B150" s="7"/>
      <c r="C150" s="144" t="s">
        <v>213</v>
      </c>
      <c r="D150" s="133">
        <v>145</v>
      </c>
      <c r="E150" s="226">
        <v>13650</v>
      </c>
      <c r="F150" s="146">
        <v>8965</v>
      </c>
      <c r="G150" s="610">
        <v>0.60358169356621716</v>
      </c>
      <c r="H150" s="523"/>
      <c r="I150" s="523">
        <v>18</v>
      </c>
      <c r="J150" s="8"/>
    </row>
    <row r="151" spans="2:10">
      <c r="B151" s="7"/>
      <c r="C151" s="144" t="s">
        <v>396</v>
      </c>
      <c r="D151" s="133">
        <v>146</v>
      </c>
      <c r="E151" s="226">
        <v>8620</v>
      </c>
      <c r="F151" s="146">
        <v>5705</v>
      </c>
      <c r="G151" s="610">
        <v>0.60174520069808024</v>
      </c>
      <c r="H151" s="523"/>
      <c r="I151" s="523"/>
      <c r="J151" s="8"/>
    </row>
    <row r="152" spans="2:10">
      <c r="B152" s="7"/>
      <c r="C152" s="144" t="s">
        <v>408</v>
      </c>
      <c r="D152" s="133">
        <v>147</v>
      </c>
      <c r="E152" s="226">
        <v>4400</v>
      </c>
      <c r="F152" s="146">
        <v>3090</v>
      </c>
      <c r="G152" s="610">
        <v>0.58744993324432582</v>
      </c>
      <c r="H152" s="523"/>
      <c r="I152" s="523"/>
      <c r="J152" s="8"/>
    </row>
    <row r="153" spans="2:10">
      <c r="B153" s="7"/>
      <c r="C153" s="144" t="s">
        <v>355</v>
      </c>
      <c r="D153" s="133">
        <v>148</v>
      </c>
      <c r="E153" s="226">
        <v>11395</v>
      </c>
      <c r="F153" s="146">
        <v>8155</v>
      </c>
      <c r="G153" s="610">
        <v>0.58286445012787724</v>
      </c>
      <c r="H153" s="523"/>
      <c r="I153" s="523"/>
      <c r="J153" s="8"/>
    </row>
    <row r="154" spans="2:10">
      <c r="B154" s="7"/>
      <c r="C154" s="144" t="s">
        <v>395</v>
      </c>
      <c r="D154" s="133">
        <v>149</v>
      </c>
      <c r="E154" s="226">
        <v>5720</v>
      </c>
      <c r="F154" s="146">
        <v>4160</v>
      </c>
      <c r="G154" s="610">
        <v>0.57894736842105265</v>
      </c>
      <c r="H154" s="523"/>
      <c r="I154" s="523"/>
      <c r="J154" s="8"/>
    </row>
    <row r="155" spans="2:10">
      <c r="B155" s="7"/>
      <c r="C155" s="144" t="s">
        <v>218</v>
      </c>
      <c r="D155" s="133">
        <v>150</v>
      </c>
      <c r="E155" s="226">
        <v>15685</v>
      </c>
      <c r="F155" s="146">
        <v>11605</v>
      </c>
      <c r="G155" s="610">
        <v>0.57475265665078779</v>
      </c>
      <c r="H155" s="523"/>
      <c r="I155" s="523">
        <v>19</v>
      </c>
      <c r="J155" s="8"/>
    </row>
    <row r="156" spans="2:10">
      <c r="B156" s="7"/>
      <c r="C156" s="144" t="s">
        <v>390</v>
      </c>
      <c r="D156" s="133">
        <v>151</v>
      </c>
      <c r="E156" s="226">
        <v>6025</v>
      </c>
      <c r="F156" s="146">
        <v>4635</v>
      </c>
      <c r="G156" s="610">
        <v>0.5651969981238274</v>
      </c>
      <c r="H156" s="523"/>
      <c r="I156" s="523"/>
      <c r="J156" s="8"/>
    </row>
    <row r="157" spans="2:10">
      <c r="B157" s="7"/>
      <c r="C157" s="144" t="s">
        <v>240</v>
      </c>
      <c r="D157" s="133">
        <v>152</v>
      </c>
      <c r="E157" s="226">
        <v>23220</v>
      </c>
      <c r="F157" s="146">
        <v>18265</v>
      </c>
      <c r="G157" s="610">
        <v>0.559720380860552</v>
      </c>
      <c r="H157" s="523">
        <v>6</v>
      </c>
      <c r="I157" s="523">
        <v>20</v>
      </c>
      <c r="J157" s="8"/>
    </row>
    <row r="158" spans="2:10">
      <c r="B158" s="7"/>
      <c r="C158" s="144" t="s">
        <v>214</v>
      </c>
      <c r="D158" s="133">
        <v>153</v>
      </c>
      <c r="E158" s="226">
        <v>11740</v>
      </c>
      <c r="F158" s="146">
        <v>9730</v>
      </c>
      <c r="G158" s="610">
        <v>0.5468095016301816</v>
      </c>
      <c r="H158" s="523"/>
      <c r="I158" s="523">
        <v>21</v>
      </c>
      <c r="J158" s="8"/>
    </row>
    <row r="159" spans="2:10">
      <c r="B159" s="7"/>
      <c r="C159" s="144" t="s">
        <v>178</v>
      </c>
      <c r="D159" s="133">
        <v>154</v>
      </c>
      <c r="E159" s="226">
        <v>23460</v>
      </c>
      <c r="F159" s="146">
        <v>19520</v>
      </c>
      <c r="G159" s="610">
        <v>0.545835272219637</v>
      </c>
      <c r="H159" s="523"/>
      <c r="I159" s="523">
        <v>22</v>
      </c>
      <c r="J159" s="8"/>
    </row>
    <row r="160" spans="2:10">
      <c r="B160" s="7"/>
      <c r="C160" s="144" t="s">
        <v>773</v>
      </c>
      <c r="D160" s="133">
        <v>155</v>
      </c>
      <c r="E160" s="226">
        <v>3400</v>
      </c>
      <c r="F160" s="146">
        <v>2890</v>
      </c>
      <c r="G160" s="610">
        <v>0.54054054054054057</v>
      </c>
      <c r="H160" s="523"/>
      <c r="I160" s="523"/>
      <c r="J160" s="8"/>
    </row>
    <row r="161" spans="2:10">
      <c r="B161" s="7"/>
      <c r="C161" s="144" t="s">
        <v>323</v>
      </c>
      <c r="D161" s="133">
        <v>156</v>
      </c>
      <c r="E161" s="226">
        <v>16800</v>
      </c>
      <c r="F161" s="146">
        <v>15145</v>
      </c>
      <c r="G161" s="610">
        <v>0.52590389732352483</v>
      </c>
      <c r="H161" s="266"/>
      <c r="I161" s="266"/>
      <c r="J161" s="8"/>
    </row>
    <row r="162" spans="2:10">
      <c r="B162" s="7"/>
      <c r="C162" s="144" t="s">
        <v>419</v>
      </c>
      <c r="D162" s="133">
        <v>157</v>
      </c>
      <c r="E162" s="226">
        <v>405</v>
      </c>
      <c r="F162" s="146">
        <v>385</v>
      </c>
      <c r="G162" s="610">
        <v>0.51265822784810122</v>
      </c>
      <c r="H162" s="266"/>
      <c r="I162" s="266"/>
      <c r="J162" s="8"/>
    </row>
    <row r="163" spans="2:10">
      <c r="B163" s="7"/>
      <c r="C163" s="144" t="s">
        <v>237</v>
      </c>
      <c r="D163" s="133">
        <v>158</v>
      </c>
      <c r="E163" s="226">
        <v>23800</v>
      </c>
      <c r="F163" s="146">
        <v>23030</v>
      </c>
      <c r="G163" s="610">
        <v>0.50822122571001493</v>
      </c>
      <c r="H163" s="266">
        <v>7</v>
      </c>
      <c r="I163" s="266">
        <v>23</v>
      </c>
      <c r="J163" s="8"/>
    </row>
    <row r="164" spans="2:10">
      <c r="B164" s="7"/>
      <c r="C164" s="144" t="s">
        <v>418</v>
      </c>
      <c r="D164" s="133">
        <v>159</v>
      </c>
      <c r="E164" s="226">
        <v>490</v>
      </c>
      <c r="F164" s="146">
        <v>505</v>
      </c>
      <c r="G164" s="610">
        <v>0.49246231155778897</v>
      </c>
      <c r="H164" s="266"/>
      <c r="I164" s="266"/>
      <c r="J164" s="8"/>
    </row>
    <row r="165" spans="2:10">
      <c r="B165" s="7"/>
      <c r="C165" s="144" t="s">
        <v>365</v>
      </c>
      <c r="D165" s="133">
        <v>160</v>
      </c>
      <c r="E165" s="226">
        <v>1995</v>
      </c>
      <c r="F165" s="146">
        <v>2295</v>
      </c>
      <c r="G165" s="610">
        <v>0.46503496503496505</v>
      </c>
      <c r="H165" s="266"/>
      <c r="I165" s="266"/>
      <c r="J165" s="8"/>
    </row>
    <row r="166" spans="2:10">
      <c r="B166" s="7"/>
      <c r="C166" s="144" t="s">
        <v>423</v>
      </c>
      <c r="D166" s="133">
        <v>161</v>
      </c>
      <c r="E166" s="226">
        <v>1575</v>
      </c>
      <c r="F166" s="146">
        <v>1855</v>
      </c>
      <c r="G166" s="610">
        <v>0.45918367346938777</v>
      </c>
      <c r="H166" s="266"/>
      <c r="I166" s="266"/>
      <c r="J166" s="8"/>
    </row>
    <row r="167" spans="2:10">
      <c r="B167" s="7"/>
      <c r="C167" s="144" t="s">
        <v>427</v>
      </c>
      <c r="D167" s="133">
        <v>162</v>
      </c>
      <c r="E167" s="226">
        <v>275</v>
      </c>
      <c r="F167" s="146">
        <v>325</v>
      </c>
      <c r="G167" s="610">
        <v>0.45833333333333331</v>
      </c>
      <c r="H167" s="266"/>
      <c r="I167" s="266"/>
      <c r="J167" s="8"/>
    </row>
    <row r="168" spans="2:10">
      <c r="B168" s="7"/>
      <c r="C168" s="144" t="s">
        <v>249</v>
      </c>
      <c r="D168" s="133">
        <v>163</v>
      </c>
      <c r="E168" s="226">
        <v>5575</v>
      </c>
      <c r="F168" s="146">
        <v>7400</v>
      </c>
      <c r="G168" s="610">
        <v>0.4296724470134875</v>
      </c>
      <c r="H168" s="266"/>
      <c r="I168" s="266">
        <v>24</v>
      </c>
      <c r="J168" s="8"/>
    </row>
    <row r="169" spans="2:10">
      <c r="B169" s="7"/>
      <c r="C169" s="144" t="s">
        <v>415</v>
      </c>
      <c r="D169" s="133">
        <v>164</v>
      </c>
      <c r="E169" s="226">
        <v>70</v>
      </c>
      <c r="F169" s="146">
        <v>2510</v>
      </c>
      <c r="G169" s="610">
        <v>0.027131782945736434</v>
      </c>
      <c r="H169" s="266"/>
      <c r="I169" s="266"/>
      <c r="J169" s="8"/>
    </row>
    <row r="170" spans="2:10">
      <c r="B170" s="7"/>
      <c r="C170" s="144" t="s">
        <v>354</v>
      </c>
      <c r="D170" s="133">
        <v>165</v>
      </c>
      <c r="E170" s="226">
        <v>75</v>
      </c>
      <c r="F170" s="146">
        <v>5325</v>
      </c>
      <c r="G170" s="610">
        <v>0.013888888888888888</v>
      </c>
      <c r="H170" s="266"/>
      <c r="I170" s="266"/>
      <c r="J170" s="8"/>
    </row>
    <row r="171" spans="2:10">
      <c r="B171" s="7"/>
      <c r="C171" s="144" t="s">
        <v>392</v>
      </c>
      <c r="D171" s="133" t="s">
        <v>1506</v>
      </c>
      <c r="E171" s="226">
        <v>0</v>
      </c>
      <c r="F171" s="146">
        <v>365</v>
      </c>
      <c r="G171" s="610">
        <v>0</v>
      </c>
      <c r="H171" s="266"/>
      <c r="I171" s="266"/>
      <c r="J171" s="8"/>
    </row>
    <row r="172" spans="2:10">
      <c r="B172" s="7"/>
      <c r="C172" s="144" t="s">
        <v>380</v>
      </c>
      <c r="D172" s="133" t="s">
        <v>1506</v>
      </c>
      <c r="E172" s="226">
        <v>0</v>
      </c>
      <c r="F172" s="146">
        <v>1125</v>
      </c>
      <c r="G172" s="610">
        <v>0</v>
      </c>
      <c r="H172" s="266"/>
      <c r="I172" s="266"/>
      <c r="J172" s="8"/>
    </row>
    <row r="173" spans="2:10">
      <c r="B173" s="7"/>
      <c r="C173" s="18" t="s">
        <v>651</v>
      </c>
      <c r="D173" s="133" t="s">
        <v>1506</v>
      </c>
      <c r="E173" s="22">
        <v>0</v>
      </c>
      <c r="F173" s="22">
        <v>270</v>
      </c>
      <c r="G173" s="610">
        <v>0</v>
      </c>
      <c r="H173" s="200"/>
      <c r="I173" s="200"/>
      <c r="J173" s="8"/>
    </row>
    <row r="174" spans="2:10">
      <c r="B174" s="7"/>
      <c r="C174" s="144" t="s">
        <v>385</v>
      </c>
      <c r="D174" s="133" t="s">
        <v>1506</v>
      </c>
      <c r="E174" s="226">
        <v>0</v>
      </c>
      <c r="F174" s="146">
        <v>2390</v>
      </c>
      <c r="G174" s="610">
        <v>0</v>
      </c>
      <c r="H174" s="266"/>
      <c r="I174" s="266"/>
      <c r="J174" s="8"/>
    </row>
    <row r="175" spans="2:10">
      <c r="B175" s="7"/>
      <c r="C175" s="18" t="s">
        <v>662</v>
      </c>
      <c r="D175" s="133" t="s">
        <v>1506</v>
      </c>
      <c r="E175" s="22">
        <v>0</v>
      </c>
      <c r="F175" s="22">
        <v>555</v>
      </c>
      <c r="G175" s="610">
        <v>0</v>
      </c>
      <c r="H175" s="200"/>
      <c r="I175" s="200"/>
      <c r="J175" s="8"/>
    </row>
    <row r="176" spans="2:10">
      <c r="B176" s="7"/>
      <c r="D176" s="616"/>
      <c r="G176" s="631"/>
      <c r="H176" s="255"/>
      <c r="I176" s="255"/>
      <c r="J176" s="8"/>
    </row>
    <row r="177" spans="2:10">
      <c r="B177" s="7"/>
      <c r="C177" s="81" t="s">
        <v>551</v>
      </c>
      <c r="J177" s="8"/>
    </row>
    <row r="178" spans="2:10">
      <c r="B178" s="7"/>
      <c r="C178" s="24" t="s">
        <v>1454</v>
      </c>
      <c r="J178" s="8"/>
    </row>
    <row r="179" spans="2:10" ht="17.25" thickBot="1">
      <c r="B179" s="9"/>
      <c r="C179" s="221" t="s">
        <v>1449</v>
      </c>
      <c r="D179" s="12"/>
      <c r="E179" s="12"/>
      <c r="F179" s="12"/>
      <c r="G179" s="12"/>
      <c r="H179" s="87"/>
      <c r="I179" s="87"/>
      <c r="J179" s="10"/>
    </row>
    <row r="181" spans="3:9">
      <c r="C181" s="26" t="s">
        <v>84</v>
      </c>
      <c r="D181" s="26"/>
      <c r="E181" s="26"/>
      <c r="F181" s="26"/>
      <c r="G181" s="26"/>
      <c r="H181" s="88"/>
      <c r="I181" s="88"/>
    </row>
    <row r="182" spans="3:9">
      <c r="C182" s="27" t="s">
        <v>95</v>
      </c>
      <c r="D182" s="27"/>
      <c r="E182" s="27"/>
      <c r="F182" s="27"/>
      <c r="G182" s="27"/>
      <c r="H182" s="89"/>
      <c r="I182" s="89"/>
    </row>
    <row r="183" spans="3:9">
      <c r="C183" s="27" t="s">
        <v>96</v>
      </c>
      <c r="D183" s="27"/>
      <c r="E183" s="27"/>
      <c r="F183" s="27"/>
      <c r="G183" s="27"/>
      <c r="H183" s="89"/>
      <c r="I183" s="89"/>
    </row>
    <row r="184" spans="3:9">
      <c r="C184" s="27" t="s">
        <v>97</v>
      </c>
      <c r="D184" s="27"/>
      <c r="E184" s="27"/>
      <c r="F184" s="27"/>
      <c r="G184" s="27"/>
      <c r="H184" s="89"/>
      <c r="I184" s="89"/>
    </row>
    <row r="185" spans="3:9">
      <c r="C185" s="27" t="s">
        <v>98</v>
      </c>
      <c r="D185" s="27"/>
      <c r="E185" s="27"/>
      <c r="F185" s="27"/>
      <c r="G185" s="27"/>
      <c r="H185" s="89"/>
      <c r="I185" s="89"/>
    </row>
    <row r="186" spans="3:9">
      <c r="C186" s="27" t="s">
        <v>99</v>
      </c>
      <c r="D186" s="27"/>
      <c r="E186" s="27"/>
      <c r="F186" s="27"/>
      <c r="G186" s="27"/>
      <c r="H186" s="89"/>
      <c r="I186" s="89"/>
    </row>
    <row r="187" spans="3:9">
      <c r="C187" s="27" t="s">
        <v>100</v>
      </c>
      <c r="D187" s="27"/>
      <c r="E187" s="27"/>
      <c r="F187" s="27"/>
      <c r="G187" s="27"/>
      <c r="H187" s="89"/>
      <c r="I187" s="89"/>
    </row>
    <row r="188" spans="3:9">
      <c r="C188" s="27" t="s">
        <v>101</v>
      </c>
      <c r="D188" s="27"/>
      <c r="E188" s="27"/>
      <c r="F188" s="27"/>
      <c r="G188" s="27"/>
      <c r="H188" s="89"/>
      <c r="I188" s="89"/>
    </row>
    <row r="189" spans="3:9">
      <c r="C189" s="27" t="s">
        <v>102</v>
      </c>
      <c r="D189" s="27"/>
      <c r="E189" s="27"/>
      <c r="F189" s="27"/>
      <c r="G189" s="27"/>
      <c r="H189" s="89"/>
      <c r="I189" s="89"/>
    </row>
    <row r="190" spans="2:9">
      <c r="B190" s="27"/>
      <c r="C190" s="27"/>
      <c r="D190" s="27"/>
      <c r="E190" s="27"/>
      <c r="F190" s="27"/>
      <c r="G190" s="27"/>
      <c r="H190" s="89"/>
      <c r="I190" s="89"/>
    </row>
    <row r="191" spans="3:9">
      <c r="C191" s="27" t="s">
        <v>980</v>
      </c>
      <c r="D191" s="27"/>
      <c r="E191" s="27"/>
      <c r="F191" s="27"/>
      <c r="G191" s="27"/>
      <c r="H191" s="89"/>
      <c r="I191" s="89"/>
    </row>
    <row r="192" spans="2:9">
      <c r="B192" s="27"/>
      <c r="C192" s="27"/>
      <c r="D192" s="27"/>
      <c r="E192" s="27"/>
      <c r="F192" s="27"/>
      <c r="G192" s="27"/>
      <c r="H192" s="89"/>
      <c r="I192" s="89"/>
    </row>
    <row r="193" spans="3:9">
      <c r="C193" s="26" t="s">
        <v>103</v>
      </c>
      <c r="D193" s="26"/>
      <c r="E193" s="26"/>
      <c r="F193" s="26"/>
      <c r="G193" s="26"/>
      <c r="H193" s="88"/>
      <c r="I193" s="88"/>
    </row>
    <row r="194" spans="3:9">
      <c r="C194" s="27" t="s">
        <v>104</v>
      </c>
      <c r="D194" s="27"/>
      <c r="E194" s="27"/>
      <c r="F194" s="27"/>
      <c r="G194" s="27"/>
      <c r="H194" s="89"/>
      <c r="I194" s="89"/>
    </row>
    <row r="195" spans="3:9">
      <c r="C195" s="27" t="s">
        <v>105</v>
      </c>
      <c r="D195" s="26"/>
      <c r="E195" s="26"/>
      <c r="F195" s="26"/>
      <c r="G195" s="26"/>
      <c r="H195" s="88"/>
      <c r="I195" s="88"/>
    </row>
    <row r="196" spans="2:9">
      <c r="B196" s="27"/>
      <c r="C196" s="27"/>
      <c r="D196" s="27"/>
      <c r="E196" s="27"/>
      <c r="F196" s="27"/>
      <c r="G196" s="27"/>
      <c r="H196" s="89"/>
      <c r="I196" s="89"/>
    </row>
    <row r="197" spans="3:9">
      <c r="C197" s="26" t="s">
        <v>85</v>
      </c>
      <c r="D197" s="26"/>
      <c r="E197" s="26"/>
      <c r="F197" s="26"/>
      <c r="G197" s="26"/>
      <c r="H197" s="88"/>
      <c r="I197" s="88"/>
    </row>
    <row r="198" spans="3:9">
      <c r="C198" s="27" t="s">
        <v>106</v>
      </c>
      <c r="D198" s="27"/>
      <c r="E198" s="27"/>
      <c r="F198" s="27"/>
      <c r="G198" s="27"/>
      <c r="H198" s="89"/>
      <c r="I198" s="89"/>
    </row>
    <row r="199" spans="3:9">
      <c r="C199" s="27" t="s">
        <v>107</v>
      </c>
      <c r="D199" s="27"/>
      <c r="E199" s="27"/>
      <c r="F199" s="27"/>
      <c r="G199" s="27"/>
      <c r="H199" s="89"/>
      <c r="I199" s="89"/>
    </row>
    <row r="200" spans="3:9">
      <c r="C200" s="27" t="s">
        <v>108</v>
      </c>
      <c r="D200" s="27"/>
      <c r="E200" s="27"/>
      <c r="F200" s="27"/>
      <c r="G200" s="27"/>
      <c r="H200" s="89"/>
      <c r="I200" s="89"/>
    </row>
    <row r="201" spans="3:9">
      <c r="C201" s="27" t="s">
        <v>109</v>
      </c>
      <c r="D201" s="27"/>
      <c r="E201" s="27"/>
      <c r="F201" s="27"/>
      <c r="G201" s="27"/>
      <c r="H201" s="89"/>
      <c r="I201" s="89"/>
    </row>
    <row r="202" spans="3:9">
      <c r="C202" s="27"/>
      <c r="D202" s="27"/>
      <c r="E202" s="27"/>
      <c r="F202" s="27"/>
      <c r="G202" s="27"/>
      <c r="H202" s="89"/>
      <c r="I202" s="89"/>
    </row>
    <row r="203" spans="3:9">
      <c r="C203" s="27" t="s">
        <v>110</v>
      </c>
      <c r="D203" s="27"/>
      <c r="E203" s="27"/>
      <c r="F203" s="27"/>
      <c r="G203" s="27"/>
      <c r="H203" s="89"/>
      <c r="I203" s="89"/>
    </row>
    <row r="204" spans="3:9">
      <c r="C204" s="27" t="s">
        <v>111</v>
      </c>
      <c r="D204" s="27"/>
      <c r="E204" s="27"/>
      <c r="F204" s="27"/>
      <c r="G204" s="27"/>
      <c r="H204" s="89"/>
      <c r="I204" s="89"/>
    </row>
    <row r="205" spans="3:9">
      <c r="C205" s="27" t="s">
        <v>112</v>
      </c>
      <c r="D205" s="27"/>
      <c r="E205" s="27"/>
      <c r="F205" s="27"/>
      <c r="G205" s="27"/>
      <c r="H205" s="89"/>
      <c r="I205" s="89"/>
    </row>
    <row r="206" spans="3:9">
      <c r="C206" s="27" t="s">
        <v>113</v>
      </c>
      <c r="D206" s="27"/>
      <c r="E206" s="27"/>
      <c r="F206" s="27"/>
      <c r="G206" s="27"/>
      <c r="H206" s="89"/>
      <c r="I206" s="89"/>
    </row>
    <row r="207" spans="3:9">
      <c r="C207" s="27" t="s">
        <v>114</v>
      </c>
      <c r="D207" s="27"/>
      <c r="E207" s="27"/>
      <c r="F207" s="27"/>
      <c r="G207" s="27"/>
      <c r="H207" s="89"/>
      <c r="I207" s="89"/>
    </row>
    <row r="208" spans="4:9">
      <c r="D208" s="27"/>
      <c r="E208" s="27"/>
      <c r="F208" s="27"/>
      <c r="G208" s="27"/>
      <c r="H208" s="89"/>
      <c r="I208" s="89"/>
    </row>
    <row r="209" spans="3:9">
      <c r="C209" s="27" t="s">
        <v>86</v>
      </c>
      <c r="D209" s="27"/>
      <c r="E209" s="27"/>
      <c r="F209" s="27"/>
      <c r="G209" s="27"/>
      <c r="H209" s="89"/>
      <c r="I209" s="89"/>
    </row>
    <row r="210" spans="3:9">
      <c r="C210" s="27" t="s">
        <v>87</v>
      </c>
      <c r="D210" s="27"/>
      <c r="E210" s="27"/>
      <c r="F210" s="27"/>
      <c r="G210" s="27"/>
      <c r="H210" s="89"/>
      <c r="I210" s="89"/>
    </row>
    <row r="211" spans="3:9">
      <c r="C211" s="27" t="s">
        <v>88</v>
      </c>
      <c r="D211" s="27"/>
      <c r="E211" s="27"/>
      <c r="F211" s="27"/>
      <c r="G211" s="27"/>
      <c r="H211" s="89"/>
      <c r="I211" s="89"/>
    </row>
    <row r="212" spans="3:9">
      <c r="C212" s="27" t="s">
        <v>89</v>
      </c>
      <c r="D212" s="27"/>
      <c r="E212" s="27"/>
      <c r="F212" s="27"/>
      <c r="G212" s="27"/>
      <c r="H212" s="89"/>
      <c r="I212" s="89"/>
    </row>
    <row r="213" spans="3:9">
      <c r="C213" s="27" t="s">
        <v>90</v>
      </c>
      <c r="D213" s="27"/>
      <c r="E213" s="27"/>
      <c r="F213" s="27"/>
      <c r="G213" s="27"/>
      <c r="H213" s="89"/>
      <c r="I213" s="89"/>
    </row>
    <row r="214" spans="3:9">
      <c r="C214" s="27" t="s">
        <v>91</v>
      </c>
      <c r="D214" s="27"/>
      <c r="E214" s="27"/>
      <c r="F214" s="27"/>
      <c r="G214" s="27"/>
      <c r="H214" s="89"/>
      <c r="I214" s="89"/>
    </row>
    <row r="215" spans="3:9">
      <c r="C215" s="27" t="s">
        <v>92</v>
      </c>
      <c r="D215" s="27"/>
      <c r="E215" s="27"/>
      <c r="F215" s="27"/>
      <c r="G215" s="27"/>
      <c r="H215" s="89"/>
      <c r="I215" s="89"/>
    </row>
    <row r="216" spans="3:9">
      <c r="C216" s="27" t="s">
        <v>93</v>
      </c>
      <c r="D216" s="27"/>
      <c r="E216" s="27"/>
      <c r="F216" s="27"/>
      <c r="G216" s="27"/>
      <c r="H216" s="89"/>
      <c r="I216" s="89"/>
    </row>
    <row r="217" spans="3:9">
      <c r="C217" s="27" t="s">
        <v>94</v>
      </c>
      <c r="D217" s="27"/>
      <c r="E217" s="27"/>
      <c r="F217" s="27"/>
      <c r="G217" s="27"/>
      <c r="H217" s="89"/>
      <c r="I217" s="89"/>
    </row>
    <row r="218" spans="3:9">
      <c r="C218" s="27"/>
      <c r="D218" s="27"/>
      <c r="E218" s="27"/>
      <c r="F218" s="27"/>
      <c r="G218" s="27"/>
      <c r="H218" s="89"/>
      <c r="I218" s="89"/>
    </row>
    <row r="219" spans="3:9">
      <c r="C219" s="27" t="s">
        <v>115</v>
      </c>
      <c r="D219" s="27"/>
      <c r="E219" s="27"/>
      <c r="F219" s="27"/>
      <c r="G219" s="27"/>
      <c r="H219" s="89"/>
      <c r="I219" s="89"/>
    </row>
    <row r="220" spans="2:9">
      <c r="B220" s="27"/>
      <c r="C220" s="27" t="s">
        <v>116</v>
      </c>
      <c r="D220" s="27"/>
      <c r="E220" s="27"/>
      <c r="F220" s="27"/>
      <c r="G220" s="27"/>
      <c r="H220" s="89"/>
      <c r="I220" s="89"/>
    </row>
    <row r="222" spans="3:3">
      <c r="C222" s="26" t="s">
        <v>22</v>
      </c>
    </row>
    <row r="223" spans="3:3">
      <c r="C223" s="27" t="s">
        <v>23</v>
      </c>
    </row>
    <row r="224" spans="3:3">
      <c r="C224" s="27" t="s">
        <v>28</v>
      </c>
    </row>
    <row r="225" spans="3:3">
      <c r="C225" s="1" t="s">
        <v>29</v>
      </c>
    </row>
    <row r="226" spans="3:3">
      <c r="C226" s="27" t="s">
        <v>30</v>
      </c>
    </row>
    <row r="227" spans="3:3">
      <c r="C227" s="27" t="s">
        <v>31</v>
      </c>
    </row>
    <row r="228" spans="3:3">
      <c r="C228" s="27"/>
    </row>
    <row r="229" spans="3:3">
      <c r="C229" s="26" t="s">
        <v>32</v>
      </c>
    </row>
    <row r="230" spans="3:3">
      <c r="C230" s="27" t="s">
        <v>33</v>
      </c>
    </row>
    <row r="231" spans="3:3">
      <c r="C231" s="27" t="s">
        <v>34</v>
      </c>
    </row>
    <row r="232" spans="3:3">
      <c r="C232" s="26" t="s">
        <v>24</v>
      </c>
    </row>
    <row r="233" spans="3:3">
      <c r="C233" s="26" t="s">
        <v>35</v>
      </c>
    </row>
    <row r="234" spans="3:3">
      <c r="C234" s="1" t="s">
        <v>36</v>
      </c>
    </row>
    <row r="235" spans="3:3">
      <c r="C235" s="26" t="s">
        <v>37</v>
      </c>
    </row>
    <row r="236" spans="3:3">
      <c r="C236" s="27" t="s">
        <v>38</v>
      </c>
    </row>
    <row r="237" spans="3:3">
      <c r="C237" s="26" t="s">
        <v>25</v>
      </c>
    </row>
    <row r="238" spans="3:3">
      <c r="C238" s="26" t="s">
        <v>39</v>
      </c>
    </row>
    <row r="239" spans="3:3">
      <c r="C239" s="1" t="s">
        <v>40</v>
      </c>
    </row>
    <row r="240" spans="3:3">
      <c r="C240" s="1" t="s">
        <v>41</v>
      </c>
    </row>
    <row r="241" spans="3:3">
      <c r="C241" s="27" t="s">
        <v>42</v>
      </c>
    </row>
    <row r="242" spans="3:3">
      <c r="C242" s="27" t="s">
        <v>43</v>
      </c>
    </row>
    <row r="243" spans="3:3">
      <c r="C243" s="27" t="s">
        <v>44</v>
      </c>
    </row>
    <row r="244" spans="3:3">
      <c r="C244" s="27" t="s">
        <v>45</v>
      </c>
    </row>
    <row r="245" spans="3:3">
      <c r="C245" s="27" t="s">
        <v>46</v>
      </c>
    </row>
    <row r="246" spans="3:3">
      <c r="C246" s="27" t="s">
        <v>47</v>
      </c>
    </row>
    <row r="247" spans="3:3">
      <c r="C247" s="27" t="s">
        <v>275</v>
      </c>
    </row>
    <row r="248" spans="3:3">
      <c r="C248" s="27" t="s">
        <v>276</v>
      </c>
    </row>
    <row r="249" spans="3:3">
      <c r="C249" s="26" t="s">
        <v>277</v>
      </c>
    </row>
    <row r="250" spans="3:3">
      <c r="C250" s="27" t="s">
        <v>278</v>
      </c>
    </row>
    <row r="251" spans="3:3">
      <c r="C251" s="27" t="s">
        <v>279</v>
      </c>
    </row>
    <row r="252" spans="3:3">
      <c r="C252" s="27" t="s">
        <v>280</v>
      </c>
    </row>
    <row r="253" spans="3:3">
      <c r="C253" s="26" t="s">
        <v>281</v>
      </c>
    </row>
    <row r="254" spans="3:3">
      <c r="C254" s="27" t="s">
        <v>282</v>
      </c>
    </row>
    <row r="255" spans="3:3">
      <c r="C255" s="1" t="s">
        <v>283</v>
      </c>
    </row>
    <row r="256" spans="3:3">
      <c r="C256" s="27" t="s">
        <v>284</v>
      </c>
    </row>
    <row r="257" spans="3:3">
      <c r="C257" s="27" t="s">
        <v>285</v>
      </c>
    </row>
    <row r="258" spans="3:3">
      <c r="C258" s="27" t="s">
        <v>286</v>
      </c>
    </row>
    <row r="259" spans="3:3">
      <c r="C259" s="27" t="s">
        <v>287</v>
      </c>
    </row>
    <row r="260" spans="3:3">
      <c r="C260" s="27" t="s">
        <v>288</v>
      </c>
    </row>
    <row r="261" spans="3:3">
      <c r="C261" s="26" t="s">
        <v>26</v>
      </c>
    </row>
    <row r="262" spans="3:3">
      <c r="C262" s="26" t="s">
        <v>27</v>
      </c>
    </row>
    <row r="263" spans="3:3">
      <c r="C263" s="26" t="s">
        <v>289</v>
      </c>
    </row>
    <row r="264" spans="3:3">
      <c r="C264" s="27" t="s">
        <v>290</v>
      </c>
    </row>
    <row r="265" spans="3:3">
      <c r="C265" s="1" t="s">
        <v>291</v>
      </c>
    </row>
    <row r="268" spans="4:7">
      <c r="D268" s="31"/>
      <c r="E268" s="31"/>
      <c r="F268" s="31"/>
      <c r="G268" s="38"/>
    </row>
    <row r="269" spans="5:7">
      <c r="E269" s="31"/>
      <c r="F269" s="31"/>
      <c r="G269" s="38"/>
    </row>
    <row r="270" spans="7:7">
      <c r="G270" s="829"/>
    </row>
  </sheetData>
  <autoFilter ref="C5:I175"/>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5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3">
    <tabColor theme="9" tint="0.79998168889431442"/>
  </sheetPr>
  <dimension ref="A1:N270"/>
  <sheetViews>
    <sheetView topLeftCell="A1" zoomScale="85" view="normal" workbookViewId="0">
      <pane ySplit="5" topLeftCell="A72" activePane="bottomLeft" state="frozen"/>
      <selection pane="bottomLeft" activeCell="C98" sqref="C98"/>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7" width="17.41796875" style="2" customWidth="1"/>
    <col min="8" max="8" width="17.27734375" style="2" customWidth="1"/>
    <col min="9" max="10" width="15.7109375" style="51" bestFit="1" customWidth="1"/>
    <col min="11" max="11" width="2.7109375" style="1" customWidth="1"/>
    <col min="12" max="16384" width="9.27734375" style="1" customWidth="1"/>
  </cols>
  <sheetData>
    <row r="1" spans="4:4" ht="15" customHeight="1" thickBot="1">
      <c r="D1" s="66"/>
    </row>
    <row r="2" spans="2:11">
      <c r="B2" s="4"/>
      <c r="C2" s="5"/>
      <c r="D2" s="11"/>
      <c r="E2" s="11"/>
      <c r="F2" s="11"/>
      <c r="G2" s="11"/>
      <c r="H2" s="11"/>
      <c r="I2" s="85"/>
      <c r="J2" s="85"/>
      <c r="K2" s="6"/>
    </row>
    <row r="3" spans="2:11">
      <c r="B3" s="7"/>
      <c r="C3" s="13" t="s">
        <v>1508</v>
      </c>
      <c r="K3" s="8"/>
    </row>
    <row r="4" spans="2:11" ht="26.25">
      <c r="B4" s="7"/>
      <c r="C4" s="376" t="s">
        <v>772</v>
      </c>
      <c r="H4" s="95" t="s">
        <v>605</v>
      </c>
      <c r="K4" s="8"/>
    </row>
    <row r="5" spans="2:11" ht="66">
      <c r="B5" s="7"/>
      <c r="C5" s="17" t="s">
        <v>222</v>
      </c>
      <c r="D5" s="19" t="s">
        <v>1445</v>
      </c>
      <c r="E5" s="25" t="s">
        <v>1509</v>
      </c>
      <c r="F5" s="25" t="s">
        <v>1510</v>
      </c>
      <c r="G5" s="25" t="s">
        <v>1503</v>
      </c>
      <c r="H5" s="25" t="s">
        <v>1511</v>
      </c>
      <c r="I5" s="143" t="s">
        <v>1461</v>
      </c>
      <c r="J5" s="143" t="s">
        <v>1582</v>
      </c>
      <c r="K5" s="8"/>
    </row>
    <row r="6" spans="2:11">
      <c r="B6" s="7"/>
      <c r="C6" s="18" t="s">
        <v>662</v>
      </c>
      <c r="D6" s="22">
        <v>1</v>
      </c>
      <c r="E6" s="467">
        <v>555</v>
      </c>
      <c r="F6" s="467"/>
      <c r="G6" s="467"/>
      <c r="H6" s="661">
        <v>1</v>
      </c>
      <c r="I6" s="730"/>
      <c r="J6" s="730"/>
      <c r="K6" s="8"/>
    </row>
    <row r="7" spans="2:11">
      <c r="B7" s="7"/>
      <c r="C7" s="18" t="s">
        <v>385</v>
      </c>
      <c r="D7" s="22">
        <v>2</v>
      </c>
      <c r="E7" s="467">
        <v>2390</v>
      </c>
      <c r="F7" s="467">
        <v>95</v>
      </c>
      <c r="G7" s="467"/>
      <c r="H7" s="441">
        <v>0.95815899581589958</v>
      </c>
      <c r="I7" s="730"/>
      <c r="J7" s="730"/>
      <c r="K7" s="8"/>
    </row>
    <row r="8" spans="2:12">
      <c r="B8" s="7"/>
      <c r="C8" s="18" t="s">
        <v>415</v>
      </c>
      <c r="D8" s="22">
        <v>3</v>
      </c>
      <c r="E8" s="467">
        <v>2510</v>
      </c>
      <c r="F8" s="467">
        <v>160</v>
      </c>
      <c r="G8" s="467">
        <v>70</v>
      </c>
      <c r="H8" s="441">
        <v>0.91085271317829453</v>
      </c>
      <c r="I8" s="730"/>
      <c r="J8" s="730"/>
      <c r="K8" s="8"/>
      <c r="L8" s="440"/>
    </row>
    <row r="9" spans="2:11">
      <c r="B9" s="7"/>
      <c r="C9" s="18" t="s">
        <v>354</v>
      </c>
      <c r="D9" s="22">
        <v>4</v>
      </c>
      <c r="E9" s="467">
        <v>5325</v>
      </c>
      <c r="F9" s="467">
        <v>835</v>
      </c>
      <c r="G9" s="467">
        <v>75</v>
      </c>
      <c r="H9" s="441">
        <v>0.83518518518518514</v>
      </c>
      <c r="I9" s="730"/>
      <c r="J9" s="730"/>
      <c r="K9" s="8"/>
    </row>
    <row r="10" spans="2:11">
      <c r="B10" s="7"/>
      <c r="C10" s="259" t="s">
        <v>651</v>
      </c>
      <c r="D10" s="22">
        <v>5</v>
      </c>
      <c r="E10" s="263">
        <v>270</v>
      </c>
      <c r="F10" s="263">
        <v>50</v>
      </c>
      <c r="G10" s="261"/>
      <c r="H10" s="417">
        <v>0.81481481481481477</v>
      </c>
      <c r="I10" s="632"/>
      <c r="J10" s="632"/>
      <c r="K10" s="8"/>
    </row>
    <row r="11" spans="2:11">
      <c r="B11" s="7"/>
      <c r="C11" s="259" t="s">
        <v>380</v>
      </c>
      <c r="D11" s="22">
        <v>6</v>
      </c>
      <c r="E11" s="263">
        <v>1125</v>
      </c>
      <c r="F11" s="263">
        <v>430</v>
      </c>
      <c r="G11" s="261"/>
      <c r="H11" s="417">
        <v>0.6</v>
      </c>
      <c r="I11" s="632"/>
      <c r="J11" s="632"/>
      <c r="K11" s="8"/>
    </row>
    <row r="12" spans="2:11">
      <c r="B12" s="7"/>
      <c r="C12" s="259" t="s">
        <v>249</v>
      </c>
      <c r="D12" s="22">
        <v>7</v>
      </c>
      <c r="E12" s="263">
        <v>7400</v>
      </c>
      <c r="F12" s="263">
        <v>525</v>
      </c>
      <c r="G12" s="261">
        <v>5575</v>
      </c>
      <c r="H12" s="417">
        <v>0.52793834296724473</v>
      </c>
      <c r="I12" s="632"/>
      <c r="J12" s="632">
        <v>1</v>
      </c>
      <c r="K12" s="8"/>
    </row>
    <row r="13" spans="2:11">
      <c r="B13" s="7"/>
      <c r="C13" s="259" t="s">
        <v>365</v>
      </c>
      <c r="D13" s="22">
        <v>8</v>
      </c>
      <c r="E13" s="263">
        <v>2295</v>
      </c>
      <c r="F13" s="263">
        <v>135</v>
      </c>
      <c r="G13" s="261">
        <v>1995</v>
      </c>
      <c r="H13" s="417">
        <v>0.5058275058275058</v>
      </c>
      <c r="I13" s="632"/>
      <c r="J13" s="632"/>
      <c r="K13" s="8"/>
    </row>
    <row r="14" spans="2:11">
      <c r="B14" s="7"/>
      <c r="C14" s="259" t="s">
        <v>392</v>
      </c>
      <c r="D14" s="22">
        <v>9</v>
      </c>
      <c r="E14" s="263">
        <v>365</v>
      </c>
      <c r="F14" s="263">
        <v>165</v>
      </c>
      <c r="G14" s="261"/>
      <c r="H14" s="417">
        <v>0.47945205479452052</v>
      </c>
      <c r="I14" s="632"/>
      <c r="J14" s="632"/>
      <c r="K14" s="8"/>
    </row>
    <row r="15" spans="2:11">
      <c r="B15" s="7"/>
      <c r="C15" s="259" t="s">
        <v>423</v>
      </c>
      <c r="D15" s="22">
        <v>10</v>
      </c>
      <c r="E15" s="263">
        <v>1855</v>
      </c>
      <c r="F15" s="263">
        <v>275</v>
      </c>
      <c r="G15" s="261">
        <v>1575</v>
      </c>
      <c r="H15" s="417">
        <v>0.47521865889212828</v>
      </c>
      <c r="I15" s="632"/>
      <c r="J15" s="632"/>
      <c r="K15" s="8"/>
    </row>
    <row r="16" spans="2:11">
      <c r="B16" s="7"/>
      <c r="C16" s="259" t="s">
        <v>419</v>
      </c>
      <c r="D16" s="22">
        <v>11</v>
      </c>
      <c r="E16" s="263">
        <v>385</v>
      </c>
      <c r="F16" s="263">
        <v>15</v>
      </c>
      <c r="G16" s="261">
        <v>405</v>
      </c>
      <c r="H16" s="417">
        <v>0.46835443037974683</v>
      </c>
      <c r="I16" s="632"/>
      <c r="J16" s="632"/>
      <c r="K16" s="8"/>
    </row>
    <row r="17" spans="2:11">
      <c r="B17" s="7"/>
      <c r="C17" s="259" t="s">
        <v>418</v>
      </c>
      <c r="D17" s="22">
        <v>12</v>
      </c>
      <c r="E17" s="263">
        <v>505</v>
      </c>
      <c r="F17" s="263">
        <v>40</v>
      </c>
      <c r="G17" s="261">
        <v>490</v>
      </c>
      <c r="H17" s="417">
        <v>0.46231155778894473</v>
      </c>
      <c r="I17" s="632"/>
      <c r="J17" s="632"/>
      <c r="K17" s="8"/>
    </row>
    <row r="18" spans="2:11">
      <c r="B18" s="7"/>
      <c r="C18" s="259" t="s">
        <v>323</v>
      </c>
      <c r="D18" s="22">
        <v>13</v>
      </c>
      <c r="E18" s="263">
        <v>15145</v>
      </c>
      <c r="F18" s="263">
        <v>595</v>
      </c>
      <c r="G18" s="261">
        <v>16800</v>
      </c>
      <c r="H18" s="417">
        <v>0.45296603537329788</v>
      </c>
      <c r="I18" s="632"/>
      <c r="J18" s="632"/>
      <c r="K18" s="8"/>
    </row>
    <row r="19" spans="2:11">
      <c r="B19" s="7"/>
      <c r="C19" s="259" t="s">
        <v>427</v>
      </c>
      <c r="D19" s="22">
        <v>14</v>
      </c>
      <c r="E19" s="263">
        <v>325</v>
      </c>
      <c r="F19" s="263">
        <v>50</v>
      </c>
      <c r="G19" s="261">
        <v>275</v>
      </c>
      <c r="H19" s="417">
        <v>0.45</v>
      </c>
      <c r="I19" s="632"/>
      <c r="J19" s="632"/>
      <c r="K19" s="8"/>
    </row>
    <row r="20" spans="2:11">
      <c r="B20" s="7"/>
      <c r="C20" s="259" t="s">
        <v>408</v>
      </c>
      <c r="D20" s="22">
        <v>15</v>
      </c>
      <c r="E20" s="263">
        <v>3090</v>
      </c>
      <c r="F20" s="263">
        <v>70</v>
      </c>
      <c r="G20" s="261">
        <v>4400</v>
      </c>
      <c r="H20" s="417">
        <v>0.403871829105474</v>
      </c>
      <c r="I20" s="632"/>
      <c r="J20" s="632"/>
      <c r="K20" s="8"/>
    </row>
    <row r="21" spans="2:11">
      <c r="B21" s="7"/>
      <c r="C21" s="259" t="s">
        <v>773</v>
      </c>
      <c r="D21" s="22">
        <v>16</v>
      </c>
      <c r="E21" s="263">
        <v>2890</v>
      </c>
      <c r="F21" s="263">
        <v>410</v>
      </c>
      <c r="G21" s="261">
        <v>3400</v>
      </c>
      <c r="H21" s="417">
        <v>0.40143084260731321</v>
      </c>
      <c r="I21" s="632"/>
      <c r="J21" s="632"/>
      <c r="K21" s="8"/>
    </row>
    <row r="22" spans="2:11">
      <c r="B22" s="7"/>
      <c r="C22" s="259" t="s">
        <v>355</v>
      </c>
      <c r="D22" s="22">
        <v>17</v>
      </c>
      <c r="E22" s="263">
        <v>8155</v>
      </c>
      <c r="F22" s="263">
        <v>335</v>
      </c>
      <c r="G22" s="261">
        <v>11395</v>
      </c>
      <c r="H22" s="417">
        <v>0.40127877237851661</v>
      </c>
      <c r="I22" s="632"/>
      <c r="J22" s="632"/>
      <c r="K22" s="8"/>
    </row>
    <row r="23" spans="2:11">
      <c r="B23" s="7"/>
      <c r="C23" s="259" t="s">
        <v>178</v>
      </c>
      <c r="D23" s="22">
        <v>18</v>
      </c>
      <c r="E23" s="263">
        <v>19520</v>
      </c>
      <c r="F23" s="263">
        <v>2800</v>
      </c>
      <c r="G23" s="261">
        <v>23460</v>
      </c>
      <c r="H23" s="417">
        <v>0.38820381572824569</v>
      </c>
      <c r="I23" s="632"/>
      <c r="J23" s="632">
        <v>2</v>
      </c>
      <c r="K23" s="8"/>
    </row>
    <row r="24" spans="2:11">
      <c r="B24" s="7"/>
      <c r="C24" s="259" t="s">
        <v>390</v>
      </c>
      <c r="D24" s="22">
        <v>19</v>
      </c>
      <c r="E24" s="263">
        <v>4635</v>
      </c>
      <c r="F24" s="263">
        <v>520</v>
      </c>
      <c r="G24" s="261">
        <v>6025</v>
      </c>
      <c r="H24" s="417">
        <v>0.38742964352720449</v>
      </c>
      <c r="I24" s="632"/>
      <c r="J24" s="632"/>
      <c r="K24" s="8"/>
    </row>
    <row r="25" spans="2:11">
      <c r="B25" s="7"/>
      <c r="C25" s="259" t="s">
        <v>395</v>
      </c>
      <c r="D25" s="22">
        <v>20</v>
      </c>
      <c r="E25" s="263">
        <v>4160</v>
      </c>
      <c r="F25" s="263">
        <v>340</v>
      </c>
      <c r="G25" s="261">
        <v>5720</v>
      </c>
      <c r="H25" s="417">
        <v>0.38663967611336031</v>
      </c>
      <c r="I25" s="632"/>
      <c r="J25" s="632"/>
      <c r="K25" s="8"/>
    </row>
    <row r="26" spans="2:11">
      <c r="B26" s="7"/>
      <c r="C26" s="259" t="s">
        <v>240</v>
      </c>
      <c r="D26" s="22">
        <v>21</v>
      </c>
      <c r="E26" s="263">
        <v>18265</v>
      </c>
      <c r="F26" s="263">
        <v>2875</v>
      </c>
      <c r="G26" s="261">
        <v>23220</v>
      </c>
      <c r="H26" s="417">
        <v>0.36929010485717728</v>
      </c>
      <c r="I26" s="632">
        <v>1</v>
      </c>
      <c r="J26" s="632">
        <v>3</v>
      </c>
      <c r="K26" s="8"/>
    </row>
    <row r="27" spans="2:11">
      <c r="B27" s="7"/>
      <c r="C27" s="259" t="s">
        <v>396</v>
      </c>
      <c r="D27" s="22">
        <v>22</v>
      </c>
      <c r="E27" s="263">
        <v>5705</v>
      </c>
      <c r="F27" s="263">
        <v>460</v>
      </c>
      <c r="G27" s="261">
        <v>8620</v>
      </c>
      <c r="H27" s="417">
        <v>0.3682373472949389</v>
      </c>
      <c r="I27" s="632"/>
      <c r="J27" s="632"/>
      <c r="K27" s="8"/>
    </row>
    <row r="28" spans="2:11">
      <c r="B28" s="7"/>
      <c r="C28" s="259" t="s">
        <v>746</v>
      </c>
      <c r="D28" s="22">
        <v>23</v>
      </c>
      <c r="E28" s="263">
        <v>8030</v>
      </c>
      <c r="F28" s="263">
        <v>475</v>
      </c>
      <c r="G28" s="261">
        <v>12660</v>
      </c>
      <c r="H28" s="417">
        <v>0.36466892218463026</v>
      </c>
      <c r="I28" s="632"/>
      <c r="J28" s="632"/>
      <c r="K28" s="8"/>
    </row>
    <row r="29" spans="2:11">
      <c r="B29" s="7"/>
      <c r="C29" s="259" t="s">
        <v>665</v>
      </c>
      <c r="D29" s="22">
        <v>24</v>
      </c>
      <c r="E29" s="263">
        <v>420</v>
      </c>
      <c r="F29" s="263">
        <v>25</v>
      </c>
      <c r="G29" s="261">
        <v>665</v>
      </c>
      <c r="H29" s="417">
        <v>0.36405529953917048</v>
      </c>
      <c r="I29" s="632"/>
      <c r="J29" s="632"/>
      <c r="K29" s="8"/>
    </row>
    <row r="30" spans="2:11">
      <c r="B30" s="7"/>
      <c r="C30" s="259" t="s">
        <v>237</v>
      </c>
      <c r="D30" s="22">
        <v>25</v>
      </c>
      <c r="E30" s="263">
        <v>23030</v>
      </c>
      <c r="F30" s="263">
        <v>5990</v>
      </c>
      <c r="G30" s="261">
        <v>23800</v>
      </c>
      <c r="H30" s="417">
        <v>0.36109331625026692</v>
      </c>
      <c r="I30" s="632">
        <v>2</v>
      </c>
      <c r="J30" s="632">
        <v>4</v>
      </c>
      <c r="K30" s="8"/>
    </row>
    <row r="31" spans="2:11">
      <c r="B31" s="7"/>
      <c r="C31" s="259" t="s">
        <v>364</v>
      </c>
      <c r="D31" s="22">
        <v>26</v>
      </c>
      <c r="E31" s="263">
        <v>8315</v>
      </c>
      <c r="F31" s="263">
        <v>290</v>
      </c>
      <c r="G31" s="261">
        <v>14380</v>
      </c>
      <c r="H31" s="417">
        <v>0.35360211500330468</v>
      </c>
      <c r="I31" s="632"/>
      <c r="J31" s="632"/>
      <c r="K31" s="8"/>
    </row>
    <row r="32" spans="2:11">
      <c r="B32" s="7"/>
      <c r="C32" s="259" t="s">
        <v>652</v>
      </c>
      <c r="D32" s="22">
        <v>27</v>
      </c>
      <c r="E32" s="263">
        <v>2230</v>
      </c>
      <c r="F32" s="263">
        <v>130</v>
      </c>
      <c r="G32" s="261">
        <v>3675</v>
      </c>
      <c r="H32" s="417">
        <v>0.35309060118543606</v>
      </c>
      <c r="I32" s="632"/>
      <c r="J32" s="632"/>
      <c r="K32" s="8"/>
    </row>
    <row r="33" spans="2:11">
      <c r="B33" s="7"/>
      <c r="C33" s="259" t="s">
        <v>414</v>
      </c>
      <c r="D33" s="22">
        <v>28</v>
      </c>
      <c r="E33" s="263">
        <v>2295</v>
      </c>
      <c r="F33" s="263">
        <v>105</v>
      </c>
      <c r="G33" s="261">
        <v>3955</v>
      </c>
      <c r="H33" s="417">
        <v>0.3488</v>
      </c>
      <c r="I33" s="632"/>
      <c r="J33" s="632"/>
      <c r="K33" s="8"/>
    </row>
    <row r="34" spans="2:11">
      <c r="B34" s="7"/>
      <c r="C34" s="259" t="s">
        <v>383</v>
      </c>
      <c r="D34" s="22">
        <v>29</v>
      </c>
      <c r="E34" s="263">
        <v>5740</v>
      </c>
      <c r="F34" s="263">
        <v>565</v>
      </c>
      <c r="G34" s="261">
        <v>9155</v>
      </c>
      <c r="H34" s="417">
        <v>0.34810339039946292</v>
      </c>
      <c r="I34" s="632"/>
      <c r="J34" s="632"/>
      <c r="K34" s="8"/>
    </row>
    <row r="35" spans="2:11">
      <c r="B35" s="7"/>
      <c r="C35" s="259" t="s">
        <v>339</v>
      </c>
      <c r="D35" s="22">
        <v>30</v>
      </c>
      <c r="E35" s="263">
        <v>9505</v>
      </c>
      <c r="F35" s="263">
        <v>375</v>
      </c>
      <c r="G35" s="261">
        <v>17105</v>
      </c>
      <c r="H35" s="417">
        <v>0.3438556933483653</v>
      </c>
      <c r="I35" s="632"/>
      <c r="J35" s="632"/>
      <c r="K35" s="8"/>
    </row>
    <row r="36" spans="2:11">
      <c r="B36" s="7"/>
      <c r="C36" s="259" t="s">
        <v>420</v>
      </c>
      <c r="D36" s="22">
        <v>31</v>
      </c>
      <c r="E36" s="263">
        <v>420</v>
      </c>
      <c r="F36" s="263">
        <v>50</v>
      </c>
      <c r="G36" s="261">
        <v>685</v>
      </c>
      <c r="H36" s="417">
        <v>0.334841628959276</v>
      </c>
      <c r="I36" s="632"/>
      <c r="J36" s="632"/>
      <c r="K36" s="8"/>
    </row>
    <row r="37" spans="2:11">
      <c r="B37" s="7"/>
      <c r="C37" s="259" t="s">
        <v>397</v>
      </c>
      <c r="D37" s="22">
        <v>32</v>
      </c>
      <c r="E37" s="263">
        <v>4465</v>
      </c>
      <c r="F37" s="263">
        <v>360</v>
      </c>
      <c r="G37" s="261">
        <v>7860</v>
      </c>
      <c r="H37" s="417">
        <v>0.33306288032454362</v>
      </c>
      <c r="I37" s="632"/>
      <c r="J37" s="632"/>
      <c r="K37" s="8"/>
    </row>
    <row r="38" spans="2:11">
      <c r="B38" s="7"/>
      <c r="C38" s="259" t="s">
        <v>334</v>
      </c>
      <c r="D38" s="22">
        <v>33</v>
      </c>
      <c r="E38" s="263">
        <v>6980</v>
      </c>
      <c r="F38" s="263">
        <v>405</v>
      </c>
      <c r="G38" s="261">
        <v>12940</v>
      </c>
      <c r="H38" s="417">
        <v>0.33157630522088355</v>
      </c>
      <c r="I38" s="632"/>
      <c r="J38" s="632"/>
      <c r="K38" s="8"/>
    </row>
    <row r="39" spans="2:11">
      <c r="B39" s="7"/>
      <c r="C39" s="259" t="s">
        <v>332</v>
      </c>
      <c r="D39" s="22">
        <v>34</v>
      </c>
      <c r="E39" s="263">
        <v>6425</v>
      </c>
      <c r="F39" s="263">
        <v>1020</v>
      </c>
      <c r="G39" s="261">
        <v>10140</v>
      </c>
      <c r="H39" s="417">
        <v>0.32900694234832478</v>
      </c>
      <c r="I39" s="632"/>
      <c r="J39" s="632"/>
      <c r="K39" s="8"/>
    </row>
    <row r="40" spans="2:11">
      <c r="B40" s="7"/>
      <c r="C40" s="259" t="s">
        <v>655</v>
      </c>
      <c r="D40" s="22">
        <v>35</v>
      </c>
      <c r="E40" s="263">
        <v>5080</v>
      </c>
      <c r="F40" s="263">
        <v>190</v>
      </c>
      <c r="G40" s="261">
        <v>9890</v>
      </c>
      <c r="H40" s="417">
        <v>0.32631930527722108</v>
      </c>
      <c r="I40" s="632"/>
      <c r="J40" s="632"/>
      <c r="K40" s="8"/>
    </row>
    <row r="41" spans="2:11">
      <c r="B41" s="7"/>
      <c r="C41" s="259" t="s">
        <v>654</v>
      </c>
      <c r="D41" s="22">
        <v>36</v>
      </c>
      <c r="E41" s="263">
        <v>6765</v>
      </c>
      <c r="F41" s="263">
        <v>710</v>
      </c>
      <c r="G41" s="261">
        <v>11890</v>
      </c>
      <c r="H41" s="417">
        <v>0.32377378718842131</v>
      </c>
      <c r="I41" s="632"/>
      <c r="J41" s="632"/>
      <c r="K41" s="8"/>
    </row>
    <row r="42" spans="2:11">
      <c r="B42" s="7"/>
      <c r="C42" s="259" t="s">
        <v>386</v>
      </c>
      <c r="D42" s="22">
        <v>37</v>
      </c>
      <c r="E42" s="263">
        <v>5470</v>
      </c>
      <c r="F42" s="263">
        <v>250</v>
      </c>
      <c r="G42" s="261">
        <v>10630</v>
      </c>
      <c r="H42" s="417">
        <v>0.3236024844720497</v>
      </c>
      <c r="I42" s="632"/>
      <c r="J42" s="632"/>
      <c r="K42" s="8"/>
    </row>
    <row r="43" spans="2:11">
      <c r="B43" s="7"/>
      <c r="C43" s="259" t="s">
        <v>486</v>
      </c>
      <c r="D43" s="22">
        <v>38</v>
      </c>
      <c r="E43" s="263">
        <v>10910</v>
      </c>
      <c r="F43" s="263">
        <v>640</v>
      </c>
      <c r="G43" s="261">
        <v>21660</v>
      </c>
      <c r="H43" s="417">
        <v>0.31516733190052193</v>
      </c>
      <c r="I43" s="632"/>
      <c r="J43" s="632"/>
      <c r="K43" s="8"/>
    </row>
    <row r="44" spans="2:11">
      <c r="B44" s="7"/>
      <c r="C44" s="259" t="s">
        <v>328</v>
      </c>
      <c r="D44" s="22">
        <v>39</v>
      </c>
      <c r="E44" s="263">
        <v>9500</v>
      </c>
      <c r="F44" s="263">
        <v>1560</v>
      </c>
      <c r="G44" s="261">
        <v>16215</v>
      </c>
      <c r="H44" s="417">
        <v>0.31149134746257051</v>
      </c>
      <c r="I44" s="632"/>
      <c r="J44" s="632"/>
      <c r="K44" s="8"/>
    </row>
    <row r="45" spans="2:11">
      <c r="B45" s="7"/>
      <c r="C45" s="259" t="s">
        <v>329</v>
      </c>
      <c r="D45" s="22">
        <v>40</v>
      </c>
      <c r="E45" s="263">
        <v>6325</v>
      </c>
      <c r="F45" s="263">
        <v>685</v>
      </c>
      <c r="G45" s="261">
        <v>11780</v>
      </c>
      <c r="H45" s="417">
        <v>0.30903065451532724</v>
      </c>
      <c r="I45" s="632"/>
      <c r="J45" s="632"/>
      <c r="K45" s="8"/>
    </row>
    <row r="46" spans="2:11">
      <c r="B46" s="7"/>
      <c r="C46" s="259" t="s">
        <v>331</v>
      </c>
      <c r="D46" s="22">
        <v>41</v>
      </c>
      <c r="E46" s="263">
        <v>7035</v>
      </c>
      <c r="F46" s="263">
        <v>1170</v>
      </c>
      <c r="G46" s="261">
        <v>12360</v>
      </c>
      <c r="H46" s="417">
        <v>0.30806908997164217</v>
      </c>
      <c r="I46" s="632"/>
      <c r="J46" s="632"/>
      <c r="K46" s="8"/>
    </row>
    <row r="47" spans="2:11">
      <c r="B47" s="7"/>
      <c r="C47" s="259" t="s">
        <v>393</v>
      </c>
      <c r="D47" s="22">
        <v>42</v>
      </c>
      <c r="E47" s="263">
        <v>4130</v>
      </c>
      <c r="F47" s="263">
        <v>270</v>
      </c>
      <c r="G47" s="261">
        <v>8490</v>
      </c>
      <c r="H47" s="417">
        <v>0.30546751188589538</v>
      </c>
      <c r="I47" s="632"/>
      <c r="J47" s="632"/>
      <c r="K47" s="8"/>
    </row>
    <row r="48" spans="2:11">
      <c r="B48" s="7"/>
      <c r="C48" s="259" t="s">
        <v>330</v>
      </c>
      <c r="D48" s="22">
        <v>43</v>
      </c>
      <c r="E48" s="263">
        <v>11755</v>
      </c>
      <c r="F48" s="263">
        <v>400</v>
      </c>
      <c r="G48" s="261">
        <v>25410</v>
      </c>
      <c r="H48" s="417">
        <v>0.30351136822279023</v>
      </c>
      <c r="I48" s="632"/>
      <c r="J48" s="632"/>
      <c r="K48" s="8"/>
    </row>
    <row r="49" spans="2:11">
      <c r="B49" s="7"/>
      <c r="C49" s="259" t="s">
        <v>668</v>
      </c>
      <c r="D49" s="22">
        <v>44</v>
      </c>
      <c r="E49" s="263">
        <v>10965</v>
      </c>
      <c r="F49" s="263">
        <v>570</v>
      </c>
      <c r="G49" s="261">
        <v>23585</v>
      </c>
      <c r="H49" s="417">
        <v>0.3031837916063676</v>
      </c>
      <c r="I49" s="632"/>
      <c r="J49" s="632"/>
      <c r="K49" s="8"/>
    </row>
    <row r="50" spans="2:11">
      <c r="B50" s="7"/>
      <c r="C50" s="259" t="s">
        <v>371</v>
      </c>
      <c r="D50" s="22">
        <v>45</v>
      </c>
      <c r="E50" s="263">
        <v>3880</v>
      </c>
      <c r="F50" s="263">
        <v>310</v>
      </c>
      <c r="G50" s="261">
        <v>8005</v>
      </c>
      <c r="H50" s="417">
        <v>0.30248212031973076</v>
      </c>
      <c r="I50" s="632"/>
      <c r="J50" s="632"/>
      <c r="K50" s="8"/>
    </row>
    <row r="51" spans="2:11">
      <c r="B51" s="7"/>
      <c r="C51" s="259" t="s">
        <v>370</v>
      </c>
      <c r="D51" s="22">
        <v>46</v>
      </c>
      <c r="E51" s="263">
        <v>6220</v>
      </c>
      <c r="F51" s="263">
        <v>260</v>
      </c>
      <c r="G51" s="261">
        <v>13750</v>
      </c>
      <c r="H51" s="417">
        <v>0.29869804707060593</v>
      </c>
      <c r="I51" s="632"/>
      <c r="J51" s="632"/>
      <c r="K51" s="8"/>
    </row>
    <row r="52" spans="2:11">
      <c r="B52" s="7"/>
      <c r="C52" s="259" t="s">
        <v>362</v>
      </c>
      <c r="D52" s="22">
        <v>47</v>
      </c>
      <c r="E52" s="263">
        <v>4120</v>
      </c>
      <c r="F52" s="263">
        <v>680</v>
      </c>
      <c r="G52" s="261">
        <v>7565</v>
      </c>
      <c r="H52" s="417">
        <v>0.29738981600342318</v>
      </c>
      <c r="I52" s="632"/>
      <c r="J52" s="632"/>
      <c r="K52" s="8"/>
    </row>
    <row r="53" spans="2:11">
      <c r="B53" s="7"/>
      <c r="C53" s="259" t="s">
        <v>325</v>
      </c>
      <c r="D53" s="22">
        <v>48</v>
      </c>
      <c r="E53" s="263">
        <v>10665</v>
      </c>
      <c r="F53" s="263">
        <v>490</v>
      </c>
      <c r="G53" s="261">
        <v>23870</v>
      </c>
      <c r="H53" s="417">
        <v>0.29506297958592731</v>
      </c>
      <c r="I53" s="632"/>
      <c r="J53" s="632"/>
      <c r="K53" s="8"/>
    </row>
    <row r="54" spans="2:11">
      <c r="B54" s="7"/>
      <c r="C54" s="259" t="s">
        <v>336</v>
      </c>
      <c r="D54" s="22">
        <v>49</v>
      </c>
      <c r="E54" s="263">
        <v>9240</v>
      </c>
      <c r="F54" s="263">
        <v>655</v>
      </c>
      <c r="G54" s="261">
        <v>19090</v>
      </c>
      <c r="H54" s="417">
        <v>0.28926932580303566</v>
      </c>
      <c r="I54" s="632"/>
      <c r="J54" s="632"/>
      <c r="K54" s="8"/>
    </row>
    <row r="55" spans="2:11">
      <c r="B55" s="7"/>
      <c r="C55" s="259" t="s">
        <v>387</v>
      </c>
      <c r="D55" s="22">
        <v>50</v>
      </c>
      <c r="E55" s="263">
        <v>6080</v>
      </c>
      <c r="F55" s="263">
        <v>360</v>
      </c>
      <c r="G55" s="261">
        <v>13985</v>
      </c>
      <c r="H55" s="417">
        <v>0.2880637926738101</v>
      </c>
      <c r="I55" s="632"/>
      <c r="J55" s="632"/>
      <c r="K55" s="8"/>
    </row>
    <row r="56" spans="2:11">
      <c r="B56" s="7"/>
      <c r="C56" s="259" t="s">
        <v>629</v>
      </c>
      <c r="D56" s="22">
        <v>51</v>
      </c>
      <c r="E56" s="263">
        <v>6950</v>
      </c>
      <c r="F56" s="263">
        <v>300</v>
      </c>
      <c r="G56" s="261">
        <v>16315</v>
      </c>
      <c r="H56" s="417">
        <v>0.2871265849989254</v>
      </c>
      <c r="I56" s="632"/>
      <c r="J56" s="632"/>
      <c r="K56" s="8"/>
    </row>
    <row r="57" spans="2:11">
      <c r="B57" s="7"/>
      <c r="C57" s="259" t="s">
        <v>416</v>
      </c>
      <c r="D57" s="22">
        <v>52</v>
      </c>
      <c r="E57" s="263">
        <v>740</v>
      </c>
      <c r="F57" s="263">
        <v>60</v>
      </c>
      <c r="G57" s="261">
        <v>1700</v>
      </c>
      <c r="H57" s="417">
        <v>0.28688524590163933</v>
      </c>
      <c r="I57" s="632"/>
      <c r="J57" s="632"/>
      <c r="K57" s="8"/>
    </row>
    <row r="58" spans="2:11">
      <c r="B58" s="7"/>
      <c r="C58" s="259" t="s">
        <v>219</v>
      </c>
      <c r="D58" s="22">
        <v>53</v>
      </c>
      <c r="E58" s="263">
        <v>8685</v>
      </c>
      <c r="F58" s="263">
        <v>2045</v>
      </c>
      <c r="G58" s="261">
        <v>15115</v>
      </c>
      <c r="H58" s="417">
        <v>0.28655462184873948</v>
      </c>
      <c r="I58" s="632">
        <v>3</v>
      </c>
      <c r="J58" s="632">
        <v>5</v>
      </c>
      <c r="K58" s="8"/>
    </row>
    <row r="59" spans="2:11">
      <c r="B59" s="7"/>
      <c r="C59" s="259" t="s">
        <v>372</v>
      </c>
      <c r="D59" s="22">
        <v>54</v>
      </c>
      <c r="E59" s="263">
        <v>4795</v>
      </c>
      <c r="F59" s="263">
        <v>180</v>
      </c>
      <c r="G59" s="261">
        <v>11635</v>
      </c>
      <c r="H59" s="417">
        <v>0.28454047474132682</v>
      </c>
      <c r="I59" s="632"/>
      <c r="J59" s="632"/>
      <c r="K59" s="8"/>
    </row>
    <row r="60" spans="2:11">
      <c r="B60" s="7"/>
      <c r="C60" s="259" t="s">
        <v>57</v>
      </c>
      <c r="D60" s="22">
        <v>55</v>
      </c>
      <c r="E60" s="263">
        <v>8070</v>
      </c>
      <c r="F60" s="263">
        <v>1370</v>
      </c>
      <c r="G60" s="261">
        <v>15350</v>
      </c>
      <c r="H60" s="417">
        <v>0.283731853116994</v>
      </c>
      <c r="I60" s="632"/>
      <c r="J60" s="632">
        <v>6</v>
      </c>
      <c r="K60" s="8"/>
    </row>
    <row r="61" spans="2:11">
      <c r="B61" s="7"/>
      <c r="C61" s="259" t="s">
        <v>220</v>
      </c>
      <c r="D61" s="22">
        <v>56</v>
      </c>
      <c r="E61" s="263">
        <v>9870</v>
      </c>
      <c r="F61" s="263">
        <v>1815</v>
      </c>
      <c r="G61" s="261">
        <v>18950</v>
      </c>
      <c r="H61" s="417">
        <v>0.28261623872310893</v>
      </c>
      <c r="I61" s="632"/>
      <c r="J61" s="632">
        <v>7</v>
      </c>
      <c r="K61" s="8"/>
    </row>
    <row r="62" spans="2:11">
      <c r="B62" s="7"/>
      <c r="C62" s="259" t="s">
        <v>369</v>
      </c>
      <c r="D62" s="22">
        <v>57</v>
      </c>
      <c r="E62" s="263">
        <v>3495</v>
      </c>
      <c r="F62" s="263">
        <v>505</v>
      </c>
      <c r="G62" s="261">
        <v>7010</v>
      </c>
      <c r="H62" s="417">
        <v>0.28129462160875773</v>
      </c>
      <c r="I62" s="632"/>
      <c r="J62" s="632"/>
      <c r="K62" s="8"/>
    </row>
    <row r="63" spans="2:11">
      <c r="B63" s="7"/>
      <c r="C63" s="259" t="s">
        <v>601</v>
      </c>
      <c r="D63" s="22">
        <v>58</v>
      </c>
      <c r="E63" s="263">
        <v>725</v>
      </c>
      <c r="F63" s="263">
        <v>50</v>
      </c>
      <c r="G63" s="261">
        <v>1645</v>
      </c>
      <c r="H63" s="417">
        <v>0.28059071729957807</v>
      </c>
      <c r="I63" s="632"/>
      <c r="J63" s="632"/>
      <c r="K63" s="8"/>
    </row>
    <row r="64" spans="2:11">
      <c r="B64" s="7"/>
      <c r="C64" s="259" t="s">
        <v>632</v>
      </c>
      <c r="D64" s="22">
        <v>59</v>
      </c>
      <c r="E64" s="263">
        <v>8615</v>
      </c>
      <c r="F64" s="263">
        <v>1415</v>
      </c>
      <c r="G64" s="261">
        <v>17425</v>
      </c>
      <c r="H64" s="417">
        <v>0.277457757296467</v>
      </c>
      <c r="I64" s="632">
        <v>4</v>
      </c>
      <c r="J64" s="632">
        <v>8</v>
      </c>
      <c r="K64" s="8"/>
    </row>
    <row r="65" spans="2:11">
      <c r="B65" s="7"/>
      <c r="C65" s="259" t="s">
        <v>175</v>
      </c>
      <c r="D65" s="22">
        <v>60</v>
      </c>
      <c r="E65" s="263">
        <v>15245</v>
      </c>
      <c r="F65" s="263">
        <v>3610</v>
      </c>
      <c r="G65" s="261">
        <v>26000</v>
      </c>
      <c r="H65" s="417">
        <v>0.277003273124015</v>
      </c>
      <c r="I65" s="632"/>
      <c r="J65" s="632">
        <v>9</v>
      </c>
      <c r="K65" s="8"/>
    </row>
    <row r="66" spans="2:11">
      <c r="B66" s="7"/>
      <c r="C66" s="259" t="s">
        <v>381</v>
      </c>
      <c r="D66" s="22">
        <v>61</v>
      </c>
      <c r="E66" s="263">
        <v>4515</v>
      </c>
      <c r="F66" s="263">
        <v>220</v>
      </c>
      <c r="G66" s="261">
        <v>11015</v>
      </c>
      <c r="H66" s="417">
        <v>0.27462974887314873</v>
      </c>
      <c r="I66" s="632"/>
      <c r="J66" s="632"/>
      <c r="K66" s="8"/>
    </row>
    <row r="67" spans="2:11">
      <c r="B67" s="7"/>
      <c r="C67" s="259" t="s">
        <v>176</v>
      </c>
      <c r="D67" s="22">
        <v>62</v>
      </c>
      <c r="E67" s="263">
        <v>10825</v>
      </c>
      <c r="F67" s="263">
        <v>2445</v>
      </c>
      <c r="G67" s="261">
        <v>20040</v>
      </c>
      <c r="H67" s="417">
        <v>0.27442086505750851</v>
      </c>
      <c r="I67" s="632"/>
      <c r="J67" s="632">
        <v>10</v>
      </c>
      <c r="K67" s="8"/>
    </row>
    <row r="68" spans="2:11">
      <c r="B68" s="7"/>
      <c r="C68" s="259" t="s">
        <v>340</v>
      </c>
      <c r="D68" s="22">
        <v>63</v>
      </c>
      <c r="E68" s="263">
        <v>10930</v>
      </c>
      <c r="F68" s="263">
        <v>595</v>
      </c>
      <c r="G68" s="261">
        <v>27260</v>
      </c>
      <c r="H68" s="417">
        <v>0.26983503534956793</v>
      </c>
      <c r="I68" s="632"/>
      <c r="J68" s="632"/>
      <c r="K68" s="8"/>
    </row>
    <row r="69" spans="2:11">
      <c r="B69" s="7"/>
      <c r="C69" s="259" t="s">
        <v>360</v>
      </c>
      <c r="D69" s="22">
        <v>64</v>
      </c>
      <c r="E69" s="263">
        <v>5830</v>
      </c>
      <c r="F69" s="263">
        <v>320</v>
      </c>
      <c r="G69" s="261">
        <v>14420</v>
      </c>
      <c r="H69" s="417">
        <v>0.26913580246913582</v>
      </c>
      <c r="I69" s="632"/>
      <c r="J69" s="632"/>
      <c r="K69" s="8"/>
    </row>
    <row r="70" spans="2:11">
      <c r="B70" s="7"/>
      <c r="C70" s="259" t="s">
        <v>417</v>
      </c>
      <c r="D70" s="22">
        <v>65</v>
      </c>
      <c r="E70" s="263">
        <v>380</v>
      </c>
      <c r="F70" s="263">
        <v>20</v>
      </c>
      <c r="G70" s="261">
        <v>965</v>
      </c>
      <c r="H70" s="417">
        <v>0.26765799256505574</v>
      </c>
      <c r="I70" s="632"/>
      <c r="J70" s="632"/>
      <c r="K70" s="8"/>
    </row>
    <row r="71" spans="2:11">
      <c r="B71" s="7"/>
      <c r="C71" s="259" t="s">
        <v>352</v>
      </c>
      <c r="D71" s="22">
        <v>66</v>
      </c>
      <c r="E71" s="263">
        <v>4965</v>
      </c>
      <c r="F71" s="263">
        <v>385</v>
      </c>
      <c r="G71" s="261">
        <v>12505</v>
      </c>
      <c r="H71" s="417">
        <v>0.26702919290211791</v>
      </c>
      <c r="I71" s="632"/>
      <c r="J71" s="632"/>
      <c r="K71" s="8"/>
    </row>
    <row r="72" spans="2:11">
      <c r="B72" s="7"/>
      <c r="C72" s="259" t="s">
        <v>425</v>
      </c>
      <c r="D72" s="22">
        <v>67</v>
      </c>
      <c r="E72" s="263">
        <v>375</v>
      </c>
      <c r="F72" s="263">
        <v>40</v>
      </c>
      <c r="G72" s="261">
        <v>870</v>
      </c>
      <c r="H72" s="417">
        <v>0.26506024096385544</v>
      </c>
      <c r="I72" s="632"/>
      <c r="J72" s="632"/>
      <c r="K72" s="8"/>
    </row>
    <row r="73" spans="2:11">
      <c r="B73" s="7"/>
      <c r="C73" s="259" t="s">
        <v>410</v>
      </c>
      <c r="D73" s="22">
        <v>68</v>
      </c>
      <c r="E73" s="263">
        <v>2310</v>
      </c>
      <c r="F73" s="263">
        <v>185</v>
      </c>
      <c r="G73" s="261">
        <v>5625</v>
      </c>
      <c r="H73" s="417">
        <v>0.26465028355387521</v>
      </c>
      <c r="I73" s="632"/>
      <c r="J73" s="632"/>
      <c r="K73" s="8"/>
    </row>
    <row r="74" spans="2:11">
      <c r="B74" s="7"/>
      <c r="C74" s="259" t="s">
        <v>422</v>
      </c>
      <c r="D74" s="22">
        <v>69</v>
      </c>
      <c r="E74" s="263">
        <v>265</v>
      </c>
      <c r="F74" s="263">
        <v>40</v>
      </c>
      <c r="G74" s="261">
        <v>605</v>
      </c>
      <c r="H74" s="417">
        <v>0.26436781609195403</v>
      </c>
      <c r="I74" s="632"/>
      <c r="J74" s="632"/>
      <c r="K74" s="8"/>
    </row>
    <row r="75" spans="2:11">
      <c r="B75" s="7"/>
      <c r="C75" s="259" t="s">
        <v>322</v>
      </c>
      <c r="D75" s="22">
        <v>70</v>
      </c>
      <c r="E75" s="263">
        <v>5355</v>
      </c>
      <c r="F75" s="263">
        <v>1060</v>
      </c>
      <c r="G75" s="261">
        <v>11320</v>
      </c>
      <c r="H75" s="417">
        <v>0.26296851574212893</v>
      </c>
      <c r="I75" s="632"/>
      <c r="J75" s="632"/>
      <c r="K75" s="8"/>
    </row>
    <row r="76" spans="2:11">
      <c r="B76" s="7"/>
      <c r="C76" s="259" t="s">
        <v>214</v>
      </c>
      <c r="D76" s="22">
        <v>71</v>
      </c>
      <c r="E76" s="263">
        <v>9730</v>
      </c>
      <c r="F76" s="263">
        <v>4270</v>
      </c>
      <c r="G76" s="261">
        <v>11740</v>
      </c>
      <c r="H76" s="417">
        <v>0.2622263623660922</v>
      </c>
      <c r="I76" s="632"/>
      <c r="J76" s="632">
        <v>11</v>
      </c>
      <c r="K76" s="8"/>
    </row>
    <row r="77" spans="2:11">
      <c r="B77" s="7"/>
      <c r="C77" s="259" t="s">
        <v>211</v>
      </c>
      <c r="D77" s="22">
        <v>72</v>
      </c>
      <c r="E77" s="263">
        <v>12840</v>
      </c>
      <c r="F77" s="263">
        <v>3095</v>
      </c>
      <c r="G77" s="261">
        <v>25150</v>
      </c>
      <c r="H77" s="417">
        <v>0.260200052645433</v>
      </c>
      <c r="I77" s="632"/>
      <c r="J77" s="632">
        <v>12</v>
      </c>
      <c r="K77" s="8"/>
    </row>
    <row r="78" spans="2:11">
      <c r="B78" s="7"/>
      <c r="C78" s="259" t="s">
        <v>382</v>
      </c>
      <c r="D78" s="22">
        <v>73</v>
      </c>
      <c r="E78" s="263">
        <v>3970</v>
      </c>
      <c r="F78" s="263">
        <v>185</v>
      </c>
      <c r="G78" s="261">
        <v>10730</v>
      </c>
      <c r="H78" s="417">
        <v>0.25612244897959185</v>
      </c>
      <c r="I78" s="632"/>
      <c r="J78" s="632"/>
      <c r="K78" s="8"/>
    </row>
    <row r="79" spans="2:11">
      <c r="B79" s="7"/>
      <c r="C79" s="259" t="s">
        <v>356</v>
      </c>
      <c r="D79" s="22">
        <v>74</v>
      </c>
      <c r="E79" s="263">
        <v>9650</v>
      </c>
      <c r="F79" s="263">
        <v>685</v>
      </c>
      <c r="G79" s="261">
        <v>25545</v>
      </c>
      <c r="H79" s="417">
        <v>0.25557607614718</v>
      </c>
      <c r="I79" s="632"/>
      <c r="J79" s="632"/>
      <c r="K79" s="8"/>
    </row>
    <row r="80" spans="2:11">
      <c r="B80" s="7"/>
      <c r="C80" s="259" t="s">
        <v>348</v>
      </c>
      <c r="D80" s="22">
        <v>75</v>
      </c>
      <c r="E80" s="263">
        <v>4355</v>
      </c>
      <c r="F80" s="263">
        <v>590</v>
      </c>
      <c r="G80" s="261">
        <v>10720</v>
      </c>
      <c r="H80" s="417">
        <v>0.2537313432835821</v>
      </c>
      <c r="I80" s="632"/>
      <c r="J80" s="632"/>
      <c r="K80" s="8"/>
    </row>
    <row r="81" spans="2:11">
      <c r="B81" s="7"/>
      <c r="C81" s="259" t="s">
        <v>1074</v>
      </c>
      <c r="D81" s="22">
        <v>76</v>
      </c>
      <c r="E81" s="263">
        <v>95</v>
      </c>
      <c r="F81" s="263"/>
      <c r="G81" s="261">
        <v>280</v>
      </c>
      <c r="H81" s="417">
        <v>0.25333333333333335</v>
      </c>
      <c r="I81" s="632"/>
      <c r="J81" s="632"/>
      <c r="K81" s="8"/>
    </row>
    <row r="82" spans="2:11">
      <c r="B82" s="7"/>
      <c r="C82" s="259" t="s">
        <v>358</v>
      </c>
      <c r="D82" s="22">
        <v>77</v>
      </c>
      <c r="E82" s="263">
        <v>5450</v>
      </c>
      <c r="F82" s="263">
        <v>805</v>
      </c>
      <c r="G82" s="261">
        <v>12665</v>
      </c>
      <c r="H82" s="417">
        <v>0.2525531327629037</v>
      </c>
      <c r="I82" s="632"/>
      <c r="J82" s="632"/>
      <c r="K82" s="8"/>
    </row>
    <row r="83" spans="2:11">
      <c r="B83" s="7"/>
      <c r="C83" s="259" t="s">
        <v>406</v>
      </c>
      <c r="D83" s="22">
        <v>78</v>
      </c>
      <c r="E83" s="263">
        <v>3095</v>
      </c>
      <c r="F83" s="263">
        <v>305</v>
      </c>
      <c r="G83" s="261">
        <v>7895</v>
      </c>
      <c r="H83" s="417">
        <v>0.25204731574158323</v>
      </c>
      <c r="I83" s="632"/>
      <c r="J83" s="632"/>
      <c r="K83" s="8"/>
    </row>
    <row r="84" spans="2:11">
      <c r="B84" s="7"/>
      <c r="C84" s="259" t="s">
        <v>177</v>
      </c>
      <c r="D84" s="22">
        <v>79</v>
      </c>
      <c r="E84" s="263">
        <v>10225</v>
      </c>
      <c r="F84" s="263">
        <v>1775</v>
      </c>
      <c r="G84" s="261">
        <v>23765</v>
      </c>
      <c r="H84" s="417">
        <v>0.2513974698440718</v>
      </c>
      <c r="I84" s="632"/>
      <c r="J84" s="632">
        <v>13</v>
      </c>
      <c r="K84" s="8"/>
    </row>
    <row r="85" spans="2:11">
      <c r="B85" s="7"/>
      <c r="C85" s="259" t="s">
        <v>174</v>
      </c>
      <c r="D85" s="22">
        <v>80</v>
      </c>
      <c r="E85" s="263">
        <v>15505</v>
      </c>
      <c r="F85" s="263">
        <v>3865</v>
      </c>
      <c r="G85" s="261">
        <v>30900</v>
      </c>
      <c r="H85" s="417">
        <v>0.25105053334769961</v>
      </c>
      <c r="I85" s="632"/>
      <c r="J85" s="632">
        <v>14</v>
      </c>
      <c r="K85" s="8"/>
    </row>
    <row r="86" spans="2:11">
      <c r="B86" s="7"/>
      <c r="C86" s="259" t="s">
        <v>345</v>
      </c>
      <c r="D86" s="22">
        <v>81</v>
      </c>
      <c r="E86" s="263">
        <v>5545</v>
      </c>
      <c r="F86" s="263">
        <v>835</v>
      </c>
      <c r="G86" s="261">
        <v>13680</v>
      </c>
      <c r="H86" s="417">
        <v>0.24629388816644993</v>
      </c>
      <c r="I86" s="632"/>
      <c r="J86" s="632"/>
      <c r="K86" s="8"/>
    </row>
    <row r="87" spans="2:11">
      <c r="B87" s="7"/>
      <c r="C87" s="259" t="s">
        <v>511</v>
      </c>
      <c r="D87" s="22">
        <v>82</v>
      </c>
      <c r="E87" s="263">
        <v>2555</v>
      </c>
      <c r="F87" s="263">
        <v>140</v>
      </c>
      <c r="G87" s="261">
        <v>7340</v>
      </c>
      <c r="H87" s="417">
        <v>0.24557857503789793</v>
      </c>
      <c r="I87" s="632"/>
      <c r="J87" s="632"/>
      <c r="K87" s="8"/>
    </row>
    <row r="88" spans="2:11">
      <c r="B88" s="7"/>
      <c r="C88" s="259" t="s">
        <v>505</v>
      </c>
      <c r="D88" s="22">
        <v>83</v>
      </c>
      <c r="E88" s="263">
        <v>3355</v>
      </c>
      <c r="F88" s="263">
        <v>370</v>
      </c>
      <c r="G88" s="261">
        <v>8880</v>
      </c>
      <c r="H88" s="417">
        <v>0.24397221087045362</v>
      </c>
      <c r="I88" s="632"/>
      <c r="J88" s="632"/>
      <c r="K88" s="8"/>
    </row>
    <row r="89" spans="2:11">
      <c r="B89" s="7"/>
      <c r="C89" s="259" t="s">
        <v>342</v>
      </c>
      <c r="D89" s="22">
        <v>84</v>
      </c>
      <c r="E89" s="263">
        <v>6540</v>
      </c>
      <c r="F89" s="263">
        <v>355</v>
      </c>
      <c r="G89" s="261">
        <v>18875</v>
      </c>
      <c r="H89" s="417">
        <v>0.24375368876647649</v>
      </c>
      <c r="I89" s="632"/>
      <c r="J89" s="632"/>
      <c r="K89" s="8"/>
    </row>
    <row r="90" spans="2:11">
      <c r="B90" s="7"/>
      <c r="C90" s="259" t="s">
        <v>346</v>
      </c>
      <c r="D90" s="22">
        <v>85</v>
      </c>
      <c r="E90" s="263">
        <v>7125</v>
      </c>
      <c r="F90" s="263">
        <v>660</v>
      </c>
      <c r="G90" s="261">
        <v>19380</v>
      </c>
      <c r="H90" s="417">
        <v>0.2427843803056027</v>
      </c>
      <c r="I90" s="632"/>
      <c r="J90" s="632"/>
      <c r="K90" s="8"/>
    </row>
    <row r="91" spans="2:11">
      <c r="B91" s="7"/>
      <c r="C91" s="259" t="s">
        <v>375</v>
      </c>
      <c r="D91" s="22">
        <v>86</v>
      </c>
      <c r="E91" s="263">
        <v>5325</v>
      </c>
      <c r="F91" s="263">
        <v>225</v>
      </c>
      <c r="G91" s="261">
        <v>15630</v>
      </c>
      <c r="H91" s="417">
        <v>0.24170842281078503</v>
      </c>
      <c r="I91" s="632"/>
      <c r="J91" s="632"/>
      <c r="K91" s="8"/>
    </row>
    <row r="92" spans="2:11">
      <c r="B92" s="7"/>
      <c r="C92" s="259" t="s">
        <v>391</v>
      </c>
      <c r="D92" s="22">
        <v>87</v>
      </c>
      <c r="E92" s="263">
        <v>2415</v>
      </c>
      <c r="F92" s="263">
        <v>65</v>
      </c>
      <c r="G92" s="261">
        <v>7295</v>
      </c>
      <c r="H92" s="417">
        <v>0.24150360453141093</v>
      </c>
      <c r="I92" s="632"/>
      <c r="J92" s="632"/>
      <c r="K92" s="8"/>
    </row>
    <row r="93" spans="2:11">
      <c r="B93" s="7"/>
      <c r="C93" s="259" t="s">
        <v>218</v>
      </c>
      <c r="D93" s="22">
        <v>88</v>
      </c>
      <c r="E93" s="263">
        <v>11605</v>
      </c>
      <c r="F93" s="263">
        <v>4955</v>
      </c>
      <c r="G93" s="261">
        <v>15685</v>
      </c>
      <c r="H93" s="417">
        <v>0.23964822279223158</v>
      </c>
      <c r="I93" s="632"/>
      <c r="J93" s="632">
        <v>15</v>
      </c>
      <c r="K93" s="8"/>
    </row>
    <row r="94" spans="2:11">
      <c r="B94" s="7"/>
      <c r="C94" s="259" t="s">
        <v>378</v>
      </c>
      <c r="D94" s="22">
        <v>89</v>
      </c>
      <c r="E94" s="263">
        <v>5140</v>
      </c>
      <c r="F94" s="263">
        <v>435</v>
      </c>
      <c r="G94" s="261">
        <v>14910</v>
      </c>
      <c r="H94" s="417">
        <v>0.23591022443890275</v>
      </c>
      <c r="I94" s="632"/>
      <c r="J94" s="632"/>
      <c r="K94" s="8"/>
    </row>
    <row r="95" spans="2:11">
      <c r="B95" s="7"/>
      <c r="C95" s="259" t="s">
        <v>658</v>
      </c>
      <c r="D95" s="22">
        <v>90</v>
      </c>
      <c r="E95" s="263">
        <v>6005</v>
      </c>
      <c r="F95" s="263">
        <v>500</v>
      </c>
      <c r="G95" s="261">
        <v>17365</v>
      </c>
      <c r="H95" s="417">
        <v>0.23406076166024817</v>
      </c>
      <c r="I95" s="632"/>
      <c r="J95" s="632"/>
      <c r="K95" s="8"/>
    </row>
    <row r="96" spans="2:11">
      <c r="B96" s="7"/>
      <c r="C96" s="259" t="s">
        <v>366</v>
      </c>
      <c r="D96" s="22">
        <v>91</v>
      </c>
      <c r="E96" s="263">
        <v>4700</v>
      </c>
      <c r="F96" s="263">
        <v>235</v>
      </c>
      <c r="G96" s="261">
        <v>14490</v>
      </c>
      <c r="H96" s="417">
        <v>0.23345492443981239</v>
      </c>
      <c r="I96" s="632">
        <v>5</v>
      </c>
      <c r="J96" s="632"/>
      <c r="K96" s="8"/>
    </row>
    <row r="97" spans="2:11">
      <c r="B97" s="7"/>
      <c r="C97" s="259" t="s">
        <v>379</v>
      </c>
      <c r="D97" s="22">
        <v>92</v>
      </c>
      <c r="E97" s="263">
        <v>4425</v>
      </c>
      <c r="F97" s="263">
        <v>345</v>
      </c>
      <c r="G97" s="261">
        <v>13170</v>
      </c>
      <c r="H97" s="417">
        <v>0.23302074452969593</v>
      </c>
      <c r="I97" s="632"/>
      <c r="J97" s="632"/>
      <c r="K97" s="8"/>
    </row>
    <row r="98" spans="2:11">
      <c r="B98" s="7"/>
      <c r="C98" s="149" t="s">
        <v>546</v>
      </c>
      <c r="D98" s="228">
        <v>93</v>
      </c>
      <c r="E98" s="228">
        <v>1200</v>
      </c>
      <c r="F98" s="228">
        <v>85</v>
      </c>
      <c r="G98" s="229">
        <v>3625</v>
      </c>
      <c r="H98" s="416">
        <v>0.23108808290155441</v>
      </c>
      <c r="I98" s="633">
        <v>6</v>
      </c>
      <c r="J98" s="633"/>
      <c r="K98" s="8"/>
    </row>
    <row r="99" spans="2:11">
      <c r="B99" s="7"/>
      <c r="C99" s="259" t="s">
        <v>625</v>
      </c>
      <c r="D99" s="22">
        <v>94</v>
      </c>
      <c r="E99" s="263">
        <v>685</v>
      </c>
      <c r="F99" s="263">
        <v>25</v>
      </c>
      <c r="G99" s="261">
        <v>2205</v>
      </c>
      <c r="H99" s="417">
        <v>0.22664359861591696</v>
      </c>
      <c r="I99" s="632"/>
      <c r="J99" s="632"/>
      <c r="K99" s="8"/>
    </row>
    <row r="100" spans="2:11">
      <c r="B100" s="7"/>
      <c r="C100" s="259" t="s">
        <v>353</v>
      </c>
      <c r="D100" s="22">
        <v>95</v>
      </c>
      <c r="E100" s="263">
        <v>7410</v>
      </c>
      <c r="F100" s="263">
        <v>530</v>
      </c>
      <c r="G100" s="261">
        <v>22875</v>
      </c>
      <c r="H100" s="417">
        <v>0.22651477629189368</v>
      </c>
      <c r="I100" s="632"/>
      <c r="J100" s="632"/>
      <c r="K100" s="8"/>
    </row>
    <row r="101" spans="2:11">
      <c r="B101" s="7"/>
      <c r="C101" s="259" t="s">
        <v>363</v>
      </c>
      <c r="D101" s="22">
        <v>96</v>
      </c>
      <c r="E101" s="263">
        <v>6830</v>
      </c>
      <c r="F101" s="263">
        <v>460</v>
      </c>
      <c r="G101" s="261">
        <v>21505</v>
      </c>
      <c r="H101" s="417">
        <v>0.22410446444326804</v>
      </c>
      <c r="I101" s="632"/>
      <c r="J101" s="632"/>
      <c r="K101" s="8"/>
    </row>
    <row r="102" spans="2:11">
      <c r="B102" s="7"/>
      <c r="C102" s="259" t="s">
        <v>335</v>
      </c>
      <c r="D102" s="22">
        <v>97</v>
      </c>
      <c r="E102" s="263">
        <v>5210</v>
      </c>
      <c r="F102" s="263">
        <v>185</v>
      </c>
      <c r="G102" s="261">
        <v>17240</v>
      </c>
      <c r="H102" s="417">
        <v>0.22360801781737194</v>
      </c>
      <c r="I102" s="632"/>
      <c r="J102" s="632"/>
      <c r="K102" s="8"/>
    </row>
    <row r="103" spans="2:11">
      <c r="B103" s="7"/>
      <c r="C103" s="259" t="s">
        <v>951</v>
      </c>
      <c r="D103" s="22">
        <v>98</v>
      </c>
      <c r="E103" s="263">
        <v>230</v>
      </c>
      <c r="F103" s="263"/>
      <c r="G103" s="261">
        <v>800</v>
      </c>
      <c r="H103" s="417">
        <v>0.22330097087378642</v>
      </c>
      <c r="I103" s="632"/>
      <c r="J103" s="632"/>
      <c r="K103" s="8"/>
    </row>
    <row r="104" spans="2:11">
      <c r="B104" s="7"/>
      <c r="C104" s="259" t="s">
        <v>624</v>
      </c>
      <c r="D104" s="22">
        <v>99</v>
      </c>
      <c r="E104" s="263">
        <v>615</v>
      </c>
      <c r="F104" s="263"/>
      <c r="G104" s="261">
        <v>2150</v>
      </c>
      <c r="H104" s="417">
        <v>0.22242314647377939</v>
      </c>
      <c r="I104" s="632"/>
      <c r="J104" s="632"/>
      <c r="K104" s="8"/>
    </row>
    <row r="105" spans="2:11">
      <c r="B105" s="7"/>
      <c r="C105" s="259" t="s">
        <v>374</v>
      </c>
      <c r="D105" s="22">
        <v>100</v>
      </c>
      <c r="E105" s="263">
        <v>4395</v>
      </c>
      <c r="F105" s="263">
        <v>430</v>
      </c>
      <c r="G105" s="261">
        <v>13570</v>
      </c>
      <c r="H105" s="417">
        <v>0.22098524909546341</v>
      </c>
      <c r="I105" s="632"/>
      <c r="J105" s="632"/>
      <c r="K105" s="8"/>
    </row>
    <row r="106" spans="2:11">
      <c r="B106" s="7"/>
      <c r="C106" s="259" t="s">
        <v>359</v>
      </c>
      <c r="D106" s="22">
        <v>101</v>
      </c>
      <c r="E106" s="263">
        <v>4765</v>
      </c>
      <c r="F106" s="263">
        <v>230</v>
      </c>
      <c r="G106" s="261">
        <v>16155</v>
      </c>
      <c r="H106" s="417">
        <v>0.21725621414913959</v>
      </c>
      <c r="I106" s="632"/>
      <c r="J106" s="632"/>
      <c r="K106" s="8"/>
    </row>
    <row r="107" spans="2:14" s="141" customFormat="1">
      <c r="B107" s="216"/>
      <c r="C107" s="144" t="s">
        <v>350</v>
      </c>
      <c r="D107" s="22">
        <v>102</v>
      </c>
      <c r="E107" s="146">
        <v>5725</v>
      </c>
      <c r="F107" s="146">
        <v>890</v>
      </c>
      <c r="G107" s="226">
        <v>16560</v>
      </c>
      <c r="H107" s="414">
        <v>0.21651334978685213</v>
      </c>
      <c r="I107" s="731"/>
      <c r="J107" s="731"/>
      <c r="K107" s="214"/>
      <c r="M107" s="1"/>
      <c r="N107" s="1"/>
    </row>
    <row r="108" spans="2:11">
      <c r="B108" s="7"/>
      <c r="C108" s="259" t="s">
        <v>347</v>
      </c>
      <c r="D108" s="22">
        <v>103</v>
      </c>
      <c r="E108" s="263">
        <v>5180</v>
      </c>
      <c r="F108" s="263">
        <v>930</v>
      </c>
      <c r="G108" s="261">
        <v>14685</v>
      </c>
      <c r="H108" s="417">
        <v>0.21620941354140449</v>
      </c>
      <c r="I108" s="632"/>
      <c r="J108" s="632"/>
      <c r="K108" s="8"/>
    </row>
    <row r="109" spans="2:11">
      <c r="B109" s="7"/>
      <c r="C109" s="259" t="s">
        <v>215</v>
      </c>
      <c r="D109" s="22">
        <v>104</v>
      </c>
      <c r="E109" s="263">
        <v>10175</v>
      </c>
      <c r="F109" s="263">
        <v>2245</v>
      </c>
      <c r="G109" s="261">
        <v>27010</v>
      </c>
      <c r="H109" s="417">
        <v>0.21608175339518623</v>
      </c>
      <c r="I109" s="632"/>
      <c r="J109" s="632">
        <v>16</v>
      </c>
      <c r="K109" s="8"/>
    </row>
    <row r="110" spans="2:11">
      <c r="B110" s="7"/>
      <c r="C110" s="259" t="s">
        <v>182</v>
      </c>
      <c r="D110" s="22">
        <v>105</v>
      </c>
      <c r="E110" s="263">
        <v>7325</v>
      </c>
      <c r="F110" s="263">
        <v>1955</v>
      </c>
      <c r="G110" s="261">
        <v>17970</v>
      </c>
      <c r="H110" s="417">
        <v>0.21466693022336431</v>
      </c>
      <c r="I110" s="632"/>
      <c r="J110" s="632">
        <v>17</v>
      </c>
      <c r="K110" s="8"/>
    </row>
    <row r="111" spans="2:11">
      <c r="B111" s="7"/>
      <c r="C111" s="259" t="s">
        <v>327</v>
      </c>
      <c r="D111" s="22">
        <v>106</v>
      </c>
      <c r="E111" s="263">
        <v>5200</v>
      </c>
      <c r="F111" s="263">
        <v>1195</v>
      </c>
      <c r="G111" s="261">
        <v>13935</v>
      </c>
      <c r="H111" s="417">
        <v>0.21348314606741572</v>
      </c>
      <c r="I111" s="632"/>
      <c r="J111" s="632"/>
      <c r="K111" s="8"/>
    </row>
    <row r="112" spans="2:11">
      <c r="B112" s="7"/>
      <c r="C112" s="259" t="s">
        <v>404</v>
      </c>
      <c r="D112" s="22">
        <v>107</v>
      </c>
      <c r="E112" s="263">
        <v>1285</v>
      </c>
      <c r="F112" s="263">
        <v>75</v>
      </c>
      <c r="G112" s="261">
        <v>4360</v>
      </c>
      <c r="H112" s="417">
        <v>0.21346324180690876</v>
      </c>
      <c r="I112" s="632"/>
      <c r="J112" s="632"/>
      <c r="K112" s="8"/>
    </row>
    <row r="113" spans="2:11">
      <c r="B113" s="7"/>
      <c r="C113" s="259" t="s">
        <v>389</v>
      </c>
      <c r="D113" s="22">
        <v>108</v>
      </c>
      <c r="E113" s="263">
        <v>4370</v>
      </c>
      <c r="F113" s="263">
        <v>585</v>
      </c>
      <c r="G113" s="261">
        <v>13605</v>
      </c>
      <c r="H113" s="417">
        <v>0.21251738525730182</v>
      </c>
      <c r="I113" s="632"/>
      <c r="J113" s="632"/>
      <c r="K113" s="8"/>
    </row>
    <row r="114" spans="2:11">
      <c r="B114" s="7"/>
      <c r="C114" s="259" t="s">
        <v>274</v>
      </c>
      <c r="D114" s="22">
        <v>109</v>
      </c>
      <c r="E114" s="263">
        <v>8710</v>
      </c>
      <c r="F114" s="263">
        <v>1830</v>
      </c>
      <c r="G114" s="261">
        <v>23755</v>
      </c>
      <c r="H114" s="417">
        <v>0.21207454181426152</v>
      </c>
      <c r="I114" s="632"/>
      <c r="J114" s="632">
        <v>18</v>
      </c>
      <c r="K114" s="8"/>
    </row>
    <row r="115" spans="2:11">
      <c r="B115" s="7"/>
      <c r="C115" s="259" t="s">
        <v>998</v>
      </c>
      <c r="D115" s="22">
        <v>110</v>
      </c>
      <c r="E115" s="263">
        <v>40</v>
      </c>
      <c r="F115" s="263"/>
      <c r="G115" s="261">
        <v>150</v>
      </c>
      <c r="H115" s="417">
        <v>0.21052631578947367</v>
      </c>
      <c r="I115" s="632"/>
      <c r="J115" s="632"/>
      <c r="K115" s="8"/>
    </row>
    <row r="116" spans="2:11">
      <c r="B116" s="7"/>
      <c r="C116" s="259" t="s">
        <v>213</v>
      </c>
      <c r="D116" s="22">
        <v>111</v>
      </c>
      <c r="E116" s="263">
        <v>8965</v>
      </c>
      <c r="F116" s="263">
        <v>4890</v>
      </c>
      <c r="G116" s="261">
        <v>13650</v>
      </c>
      <c r="H116" s="417">
        <v>0.2014149900508512</v>
      </c>
      <c r="I116" s="632"/>
      <c r="J116" s="632">
        <v>19</v>
      </c>
      <c r="K116" s="8"/>
    </row>
    <row r="117" spans="2:11">
      <c r="B117" s="7"/>
      <c r="C117" s="259" t="s">
        <v>341</v>
      </c>
      <c r="D117" s="22">
        <v>112</v>
      </c>
      <c r="E117" s="263">
        <v>5040</v>
      </c>
      <c r="F117" s="263">
        <v>1235</v>
      </c>
      <c r="G117" s="261">
        <v>13855</v>
      </c>
      <c r="H117" s="417">
        <v>0.19899444297433183</v>
      </c>
      <c r="I117" s="632"/>
      <c r="J117" s="632"/>
      <c r="K117" s="8"/>
    </row>
    <row r="118" spans="2:11">
      <c r="B118" s="7"/>
      <c r="C118" s="259" t="s">
        <v>398</v>
      </c>
      <c r="D118" s="22">
        <v>113</v>
      </c>
      <c r="E118" s="263">
        <v>1915</v>
      </c>
      <c r="F118" s="263">
        <v>255</v>
      </c>
      <c r="G118" s="261">
        <v>6300</v>
      </c>
      <c r="H118" s="417">
        <v>0.1972002434570907</v>
      </c>
      <c r="I118" s="632"/>
      <c r="J118" s="632"/>
      <c r="K118" s="8"/>
    </row>
    <row r="119" spans="2:11">
      <c r="B119" s="7"/>
      <c r="C119" s="259" t="s">
        <v>333</v>
      </c>
      <c r="D119" s="22">
        <v>114</v>
      </c>
      <c r="E119" s="263">
        <v>4125</v>
      </c>
      <c r="F119" s="263">
        <v>1020</v>
      </c>
      <c r="G119" s="261">
        <v>11450</v>
      </c>
      <c r="H119" s="417">
        <v>0.19614767255216695</v>
      </c>
      <c r="I119" s="632"/>
      <c r="J119" s="632"/>
      <c r="K119" s="8"/>
    </row>
    <row r="120" spans="2:11">
      <c r="B120" s="7"/>
      <c r="C120" s="259" t="s">
        <v>212</v>
      </c>
      <c r="D120" s="22">
        <v>115</v>
      </c>
      <c r="E120" s="263">
        <v>8430</v>
      </c>
      <c r="F120" s="263">
        <v>2350</v>
      </c>
      <c r="G120" s="261">
        <v>23060</v>
      </c>
      <c r="H120" s="417">
        <v>0.19482375357256271</v>
      </c>
      <c r="I120" s="632"/>
      <c r="J120" s="632">
        <v>20</v>
      </c>
      <c r="K120" s="8"/>
    </row>
    <row r="121" spans="2:11">
      <c r="B121" s="7"/>
      <c r="C121" s="259" t="s">
        <v>324</v>
      </c>
      <c r="D121" s="22">
        <v>116</v>
      </c>
      <c r="E121" s="263">
        <v>7780</v>
      </c>
      <c r="F121" s="263">
        <v>630</v>
      </c>
      <c r="G121" s="261">
        <v>29200</v>
      </c>
      <c r="H121" s="417">
        <v>0.19226608977825851</v>
      </c>
      <c r="I121" s="632"/>
      <c r="J121" s="632"/>
      <c r="K121" s="8"/>
    </row>
    <row r="122" spans="2:11">
      <c r="B122" s="7"/>
      <c r="C122" s="259" t="s">
        <v>405</v>
      </c>
      <c r="D122" s="22">
        <v>117</v>
      </c>
      <c r="E122" s="263">
        <v>2675</v>
      </c>
      <c r="F122" s="263">
        <v>160</v>
      </c>
      <c r="G122" s="261">
        <v>10565</v>
      </c>
      <c r="H122" s="417">
        <v>0.19222054380664652</v>
      </c>
      <c r="I122" s="632"/>
      <c r="J122" s="632"/>
      <c r="K122" s="8"/>
    </row>
    <row r="123" spans="2:11">
      <c r="B123" s="7"/>
      <c r="C123" s="259" t="s">
        <v>394</v>
      </c>
      <c r="D123" s="22">
        <v>118</v>
      </c>
      <c r="E123" s="263">
        <v>3765</v>
      </c>
      <c r="F123" s="263">
        <v>180</v>
      </c>
      <c r="G123" s="261">
        <v>14930</v>
      </c>
      <c r="H123" s="417">
        <v>0.19015779620219311</v>
      </c>
      <c r="I123" s="632"/>
      <c r="J123" s="632"/>
      <c r="K123" s="8"/>
    </row>
    <row r="124" spans="2:11">
      <c r="B124" s="7"/>
      <c r="C124" s="259" t="s">
        <v>344</v>
      </c>
      <c r="D124" s="22">
        <v>119</v>
      </c>
      <c r="E124" s="263">
        <v>4910</v>
      </c>
      <c r="F124" s="263">
        <v>1610</v>
      </c>
      <c r="G124" s="261">
        <v>12860</v>
      </c>
      <c r="H124" s="417">
        <v>0.18936409679234664</v>
      </c>
      <c r="I124" s="632"/>
      <c r="J124" s="632"/>
      <c r="K124" s="8"/>
    </row>
    <row r="125" spans="2:11">
      <c r="B125" s="7"/>
      <c r="C125" s="259" t="s">
        <v>367</v>
      </c>
      <c r="D125" s="22">
        <v>120</v>
      </c>
      <c r="E125" s="263">
        <v>4830</v>
      </c>
      <c r="F125" s="263">
        <v>1045</v>
      </c>
      <c r="G125" s="261">
        <v>16055</v>
      </c>
      <c r="H125" s="417">
        <v>0.18745511132391668</v>
      </c>
      <c r="I125" s="632"/>
      <c r="J125" s="632"/>
      <c r="K125" s="8"/>
    </row>
    <row r="126" spans="2:11">
      <c r="B126" s="7"/>
      <c r="C126" s="259" t="s">
        <v>597</v>
      </c>
      <c r="D126" s="22">
        <v>121</v>
      </c>
      <c r="E126" s="263">
        <v>1265</v>
      </c>
      <c r="F126" s="263">
        <v>35</v>
      </c>
      <c r="G126" s="261">
        <v>5370</v>
      </c>
      <c r="H126" s="417">
        <v>0.18613413715146948</v>
      </c>
      <c r="I126" s="632"/>
      <c r="J126" s="632"/>
      <c r="K126" s="8"/>
    </row>
    <row r="127" spans="2:11">
      <c r="B127" s="7"/>
      <c r="C127" s="259" t="s">
        <v>477</v>
      </c>
      <c r="D127" s="22">
        <v>122</v>
      </c>
      <c r="E127" s="263">
        <v>4030</v>
      </c>
      <c r="F127" s="263">
        <v>580</v>
      </c>
      <c r="G127" s="261">
        <v>15060</v>
      </c>
      <c r="H127" s="415">
        <v>0.18543740178103718</v>
      </c>
      <c r="I127" s="732"/>
      <c r="J127" s="732"/>
      <c r="K127" s="8"/>
    </row>
    <row r="128" spans="2:11">
      <c r="B128" s="7"/>
      <c r="C128" s="259" t="s">
        <v>361</v>
      </c>
      <c r="D128" s="22">
        <v>123</v>
      </c>
      <c r="E128" s="263">
        <v>2615</v>
      </c>
      <c r="F128" s="263">
        <v>130</v>
      </c>
      <c r="G128" s="261">
        <v>10820</v>
      </c>
      <c r="H128" s="417">
        <v>0.18533680684778564</v>
      </c>
      <c r="I128" s="632"/>
      <c r="J128" s="632"/>
      <c r="K128" s="8"/>
    </row>
    <row r="129" spans="2:11">
      <c r="B129" s="7"/>
      <c r="C129" s="259" t="s">
        <v>349</v>
      </c>
      <c r="D129" s="22">
        <v>124</v>
      </c>
      <c r="E129" s="263">
        <v>5590</v>
      </c>
      <c r="F129" s="263">
        <v>430</v>
      </c>
      <c r="G129" s="261">
        <v>22505</v>
      </c>
      <c r="H129" s="417">
        <v>0.18312867058195409</v>
      </c>
      <c r="I129" s="632"/>
      <c r="J129" s="632"/>
      <c r="K129" s="8"/>
    </row>
    <row r="130" spans="2:11">
      <c r="B130" s="7"/>
      <c r="C130" s="259" t="s">
        <v>426</v>
      </c>
      <c r="D130" s="22">
        <v>125</v>
      </c>
      <c r="E130" s="263">
        <v>200</v>
      </c>
      <c r="F130" s="263"/>
      <c r="G130" s="261">
        <v>905</v>
      </c>
      <c r="H130" s="417">
        <v>0.18099547511312217</v>
      </c>
      <c r="I130" s="632"/>
      <c r="J130" s="632"/>
      <c r="K130" s="8"/>
    </row>
    <row r="131" spans="2:11">
      <c r="B131" s="7"/>
      <c r="C131" s="259" t="s">
        <v>411</v>
      </c>
      <c r="D131" s="22">
        <v>126</v>
      </c>
      <c r="E131" s="263">
        <v>1185</v>
      </c>
      <c r="F131" s="263">
        <v>100</v>
      </c>
      <c r="G131" s="261">
        <v>4800</v>
      </c>
      <c r="H131" s="417">
        <v>0.17794486215538846</v>
      </c>
      <c r="I131" s="632"/>
      <c r="J131" s="632"/>
      <c r="K131" s="8"/>
    </row>
    <row r="132" spans="2:11">
      <c r="B132" s="7"/>
      <c r="C132" s="259" t="s">
        <v>403</v>
      </c>
      <c r="D132" s="22">
        <v>127</v>
      </c>
      <c r="E132" s="263">
        <v>1745</v>
      </c>
      <c r="F132" s="263">
        <v>50</v>
      </c>
      <c r="G132" s="261">
        <v>7685</v>
      </c>
      <c r="H132" s="417">
        <v>0.17762460233297986</v>
      </c>
      <c r="I132" s="632"/>
      <c r="J132" s="632"/>
      <c r="K132" s="8"/>
    </row>
    <row r="133" spans="2:11">
      <c r="B133" s="7"/>
      <c r="C133" s="259" t="s">
        <v>368</v>
      </c>
      <c r="D133" s="22">
        <v>128</v>
      </c>
      <c r="E133" s="263">
        <v>2800</v>
      </c>
      <c r="F133" s="263">
        <v>590</v>
      </c>
      <c r="G133" s="261">
        <v>9685</v>
      </c>
      <c r="H133" s="417">
        <v>0.17741289547456948</v>
      </c>
      <c r="I133" s="632"/>
      <c r="J133" s="632"/>
      <c r="K133" s="8"/>
    </row>
    <row r="134" spans="2:11">
      <c r="B134" s="7"/>
      <c r="C134" s="259" t="s">
        <v>338</v>
      </c>
      <c r="D134" s="22">
        <v>129</v>
      </c>
      <c r="E134" s="263">
        <v>8185</v>
      </c>
      <c r="F134" s="263">
        <v>890</v>
      </c>
      <c r="G134" s="261">
        <v>33275</v>
      </c>
      <c r="H134" s="417">
        <v>0.17534973468403281</v>
      </c>
      <c r="I134" s="632"/>
      <c r="J134" s="632"/>
      <c r="K134" s="8"/>
    </row>
    <row r="135" spans="2:11">
      <c r="B135" s="7"/>
      <c r="C135" s="259" t="s">
        <v>745</v>
      </c>
      <c r="D135" s="22">
        <v>130</v>
      </c>
      <c r="E135" s="263">
        <v>190</v>
      </c>
      <c r="F135" s="263"/>
      <c r="G135" s="261">
        <v>915</v>
      </c>
      <c r="H135" s="417">
        <v>0.17194570135746606</v>
      </c>
      <c r="I135" s="632"/>
      <c r="J135" s="632"/>
      <c r="K135" s="8"/>
    </row>
    <row r="136" spans="2:11">
      <c r="B136" s="7"/>
      <c r="C136" s="259" t="s">
        <v>351</v>
      </c>
      <c r="D136" s="22">
        <v>131</v>
      </c>
      <c r="E136" s="263">
        <v>3365</v>
      </c>
      <c r="F136" s="263">
        <v>345</v>
      </c>
      <c r="G136" s="261">
        <v>14470</v>
      </c>
      <c r="H136" s="417">
        <v>0.16904962153069805</v>
      </c>
      <c r="I136" s="632"/>
      <c r="J136" s="632"/>
      <c r="K136" s="8"/>
    </row>
    <row r="137" spans="2:11">
      <c r="B137" s="7"/>
      <c r="C137" s="259" t="s">
        <v>179</v>
      </c>
      <c r="D137" s="22">
        <v>132</v>
      </c>
      <c r="E137" s="263">
        <v>6520</v>
      </c>
      <c r="F137" s="263">
        <v>1870</v>
      </c>
      <c r="G137" s="261">
        <v>20760</v>
      </c>
      <c r="H137" s="417">
        <v>0.16678885630498533</v>
      </c>
      <c r="I137" s="632"/>
      <c r="J137" s="632">
        <v>21</v>
      </c>
      <c r="K137" s="8"/>
    </row>
    <row r="138" spans="2:11">
      <c r="B138" s="7"/>
      <c r="C138" s="259" t="s">
        <v>610</v>
      </c>
      <c r="D138" s="22">
        <v>133</v>
      </c>
      <c r="E138" s="263">
        <v>225</v>
      </c>
      <c r="F138" s="263">
        <v>25</v>
      </c>
      <c r="G138" s="261">
        <v>1015</v>
      </c>
      <c r="H138" s="417">
        <v>0.16129032258064516</v>
      </c>
      <c r="I138" s="632"/>
      <c r="J138" s="632"/>
      <c r="K138" s="8"/>
    </row>
    <row r="139" spans="2:11">
      <c r="B139" s="7"/>
      <c r="C139" s="259" t="s">
        <v>241</v>
      </c>
      <c r="D139" s="22">
        <v>134</v>
      </c>
      <c r="E139" s="263">
        <v>8570</v>
      </c>
      <c r="F139" s="263">
        <v>2840</v>
      </c>
      <c r="G139" s="261">
        <v>28690</v>
      </c>
      <c r="H139" s="417">
        <v>0.15915190552871714</v>
      </c>
      <c r="I139" s="632">
        <v>7</v>
      </c>
      <c r="J139" s="632">
        <v>22</v>
      </c>
      <c r="K139" s="8"/>
    </row>
    <row r="140" spans="2:11">
      <c r="B140" s="7"/>
      <c r="C140" s="259" t="s">
        <v>413</v>
      </c>
      <c r="D140" s="22">
        <v>135</v>
      </c>
      <c r="E140" s="263">
        <v>2690</v>
      </c>
      <c r="F140" s="263">
        <v>335</v>
      </c>
      <c r="G140" s="261">
        <v>12355</v>
      </c>
      <c r="H140" s="417">
        <v>0.15719508142239946</v>
      </c>
      <c r="I140" s="632"/>
      <c r="J140" s="632"/>
      <c r="K140" s="8"/>
    </row>
    <row r="141" spans="2:11">
      <c r="B141" s="7"/>
      <c r="C141" s="144" t="s">
        <v>326</v>
      </c>
      <c r="D141" s="22">
        <v>136</v>
      </c>
      <c r="E141" s="146">
        <v>3805</v>
      </c>
      <c r="F141" s="146">
        <v>950</v>
      </c>
      <c r="G141" s="226">
        <v>14955</v>
      </c>
      <c r="H141" s="414">
        <v>0.15271855010660981</v>
      </c>
      <c r="I141" s="731"/>
      <c r="J141" s="731"/>
      <c r="K141" s="8"/>
    </row>
    <row r="142" spans="2:11">
      <c r="B142" s="7"/>
      <c r="C142" s="259" t="s">
        <v>180</v>
      </c>
      <c r="D142" s="22">
        <v>137</v>
      </c>
      <c r="E142" s="263">
        <v>4840</v>
      </c>
      <c r="F142" s="263">
        <v>1495</v>
      </c>
      <c r="G142" s="261">
        <v>17395</v>
      </c>
      <c r="H142" s="417">
        <v>0.15178772205981561</v>
      </c>
      <c r="I142" s="632"/>
      <c r="J142" s="632">
        <v>23</v>
      </c>
      <c r="K142" s="8"/>
    </row>
    <row r="143" spans="2:11">
      <c r="B143" s="7"/>
      <c r="C143" s="259" t="s">
        <v>428</v>
      </c>
      <c r="D143" s="22">
        <v>138</v>
      </c>
      <c r="E143" s="263">
        <v>200</v>
      </c>
      <c r="F143" s="263"/>
      <c r="G143" s="261">
        <v>1125</v>
      </c>
      <c r="H143" s="417">
        <v>0.15094339622641509</v>
      </c>
      <c r="I143" s="632"/>
      <c r="J143" s="632"/>
      <c r="K143" s="8"/>
    </row>
    <row r="144" spans="2:11">
      <c r="B144" s="7"/>
      <c r="C144" s="259" t="s">
        <v>407</v>
      </c>
      <c r="D144" s="22">
        <v>139</v>
      </c>
      <c r="E144" s="263">
        <v>1445</v>
      </c>
      <c r="F144" s="263">
        <v>175</v>
      </c>
      <c r="G144" s="261">
        <v>6840</v>
      </c>
      <c r="H144" s="417">
        <v>0.15087507543753773</v>
      </c>
      <c r="I144" s="632"/>
      <c r="J144" s="632"/>
      <c r="K144" s="8"/>
    </row>
    <row r="145" spans="2:11">
      <c r="B145" s="7"/>
      <c r="C145" s="259" t="s">
        <v>399</v>
      </c>
      <c r="D145" s="22">
        <v>140</v>
      </c>
      <c r="E145" s="263">
        <v>495</v>
      </c>
      <c r="F145" s="263">
        <v>115</v>
      </c>
      <c r="G145" s="261">
        <v>2095</v>
      </c>
      <c r="H145" s="417">
        <v>0.14671814671814673</v>
      </c>
      <c r="I145" s="632"/>
      <c r="J145" s="632"/>
      <c r="K145" s="8"/>
    </row>
    <row r="146" spans="2:11">
      <c r="B146" s="7"/>
      <c r="C146" s="259" t="s">
        <v>429</v>
      </c>
      <c r="D146" s="22">
        <v>141</v>
      </c>
      <c r="E146" s="263">
        <v>150</v>
      </c>
      <c r="F146" s="263"/>
      <c r="G146" s="261">
        <v>885</v>
      </c>
      <c r="H146" s="417">
        <v>0.14492753623188406</v>
      </c>
      <c r="I146" s="632"/>
      <c r="J146" s="632"/>
      <c r="K146" s="8"/>
    </row>
    <row r="147" spans="2:11">
      <c r="B147" s="7"/>
      <c r="C147" s="259" t="s">
        <v>216</v>
      </c>
      <c r="D147" s="22">
        <v>142</v>
      </c>
      <c r="E147" s="263">
        <v>6415</v>
      </c>
      <c r="F147" s="263">
        <v>2395</v>
      </c>
      <c r="G147" s="261">
        <v>22260</v>
      </c>
      <c r="H147" s="417">
        <v>0.14489973844812554</v>
      </c>
      <c r="I147" s="632"/>
      <c r="J147" s="632">
        <v>24</v>
      </c>
      <c r="K147" s="8"/>
    </row>
    <row r="148" spans="2:11">
      <c r="B148" s="7"/>
      <c r="C148" s="259" t="s">
        <v>377</v>
      </c>
      <c r="D148" s="22">
        <v>143</v>
      </c>
      <c r="E148" s="263">
        <v>1380</v>
      </c>
      <c r="F148" s="263">
        <v>275</v>
      </c>
      <c r="G148" s="261">
        <v>6465</v>
      </c>
      <c r="H148" s="417">
        <v>0.14276609305289995</v>
      </c>
      <c r="I148" s="632"/>
      <c r="J148" s="632"/>
      <c r="K148" s="8"/>
    </row>
    <row r="149" spans="2:11">
      <c r="B149" s="7"/>
      <c r="C149" s="259" t="s">
        <v>401</v>
      </c>
      <c r="D149" s="22">
        <v>144</v>
      </c>
      <c r="E149" s="263">
        <v>1475</v>
      </c>
      <c r="F149" s="263">
        <v>95</v>
      </c>
      <c r="G149" s="261">
        <v>8530</v>
      </c>
      <c r="H149" s="417">
        <v>0.13743128435782109</v>
      </c>
      <c r="I149" s="632"/>
      <c r="J149" s="632"/>
      <c r="K149" s="8"/>
    </row>
    <row r="150" spans="2:11">
      <c r="B150" s="7"/>
      <c r="C150" s="259" t="s">
        <v>343</v>
      </c>
      <c r="D150" s="22">
        <v>145</v>
      </c>
      <c r="E150" s="263">
        <v>3635</v>
      </c>
      <c r="F150" s="263">
        <v>1105</v>
      </c>
      <c r="G150" s="261">
        <v>14515</v>
      </c>
      <c r="H150" s="417">
        <v>0.13636363636363635</v>
      </c>
      <c r="I150" s="632"/>
      <c r="J150" s="632"/>
      <c r="K150" s="8"/>
    </row>
    <row r="151" spans="2:11">
      <c r="B151" s="7"/>
      <c r="C151" s="259" t="s">
        <v>373</v>
      </c>
      <c r="D151" s="22">
        <v>146</v>
      </c>
      <c r="E151" s="263">
        <v>2730</v>
      </c>
      <c r="F151" s="263">
        <v>255</v>
      </c>
      <c r="G151" s="261">
        <v>15730</v>
      </c>
      <c r="H151" s="417">
        <v>0.13271939328277357</v>
      </c>
      <c r="I151" s="632"/>
      <c r="J151" s="632"/>
      <c r="K151" s="8"/>
    </row>
    <row r="152" spans="2:11">
      <c r="B152" s="7"/>
      <c r="C152" s="259" t="s">
        <v>765</v>
      </c>
      <c r="D152" s="22">
        <v>147</v>
      </c>
      <c r="E152" s="263">
        <v>105</v>
      </c>
      <c r="F152" s="263"/>
      <c r="G152" s="261">
        <v>720</v>
      </c>
      <c r="H152" s="417">
        <v>0.12727272727272726</v>
      </c>
      <c r="I152" s="632"/>
      <c r="J152" s="632"/>
      <c r="K152" s="8"/>
    </row>
    <row r="153" spans="2:11">
      <c r="B153" s="7"/>
      <c r="C153" s="259" t="s">
        <v>598</v>
      </c>
      <c r="D153" s="22">
        <v>148</v>
      </c>
      <c r="E153" s="263">
        <v>705</v>
      </c>
      <c r="F153" s="263">
        <v>50</v>
      </c>
      <c r="G153" s="261">
        <v>4565</v>
      </c>
      <c r="H153" s="417">
        <v>0.12333965844402277</v>
      </c>
      <c r="I153" s="632"/>
      <c r="J153" s="632"/>
      <c r="K153" s="8"/>
    </row>
    <row r="154" spans="2:11">
      <c r="B154" s="7"/>
      <c r="C154" s="259" t="s">
        <v>936</v>
      </c>
      <c r="D154" s="22">
        <v>149</v>
      </c>
      <c r="E154" s="263">
        <v>55</v>
      </c>
      <c r="F154" s="263"/>
      <c r="G154" s="261">
        <v>415</v>
      </c>
      <c r="H154" s="417">
        <v>0.11702127659574468</v>
      </c>
      <c r="I154" s="632"/>
      <c r="J154" s="632"/>
      <c r="K154" s="8"/>
    </row>
    <row r="155" spans="2:11">
      <c r="B155" s="7"/>
      <c r="C155" s="259" t="s">
        <v>1294</v>
      </c>
      <c r="D155" s="22">
        <v>150</v>
      </c>
      <c r="E155" s="263">
        <v>2475</v>
      </c>
      <c r="F155" s="263">
        <v>1025</v>
      </c>
      <c r="G155" s="261">
        <v>9345</v>
      </c>
      <c r="H155" s="417">
        <v>0.11463620981387479</v>
      </c>
      <c r="I155" s="632"/>
      <c r="J155" s="632"/>
      <c r="K155" s="8"/>
    </row>
    <row r="156" spans="2:11">
      <c r="B156" s="7"/>
      <c r="C156" s="259" t="s">
        <v>409</v>
      </c>
      <c r="D156" s="22">
        <v>151</v>
      </c>
      <c r="E156" s="263">
        <v>550</v>
      </c>
      <c r="F156" s="263"/>
      <c r="G156" s="261">
        <v>4615</v>
      </c>
      <c r="H156" s="417">
        <v>0.10648596321393998</v>
      </c>
      <c r="I156" s="632"/>
      <c r="J156" s="632"/>
      <c r="K156" s="8"/>
    </row>
    <row r="157" spans="2:11">
      <c r="B157" s="7"/>
      <c r="C157" s="259" t="s">
        <v>376</v>
      </c>
      <c r="D157" s="22">
        <v>152</v>
      </c>
      <c r="E157" s="263">
        <v>3250</v>
      </c>
      <c r="F157" s="263">
        <v>670</v>
      </c>
      <c r="G157" s="261">
        <v>21410</v>
      </c>
      <c r="H157" s="417">
        <v>0.10218978102189781</v>
      </c>
      <c r="I157" s="632"/>
      <c r="J157" s="632"/>
      <c r="K157" s="8"/>
    </row>
    <row r="158" spans="2:11">
      <c r="B158" s="7"/>
      <c r="C158" s="259" t="s">
        <v>996</v>
      </c>
      <c r="D158" s="22">
        <v>153</v>
      </c>
      <c r="E158" s="263">
        <v>265</v>
      </c>
      <c r="F158" s="263">
        <v>20</v>
      </c>
      <c r="G158" s="261">
        <v>2090</v>
      </c>
      <c r="H158" s="417">
        <v>0.10191082802547771</v>
      </c>
      <c r="I158" s="632"/>
      <c r="J158" s="632"/>
      <c r="K158" s="8"/>
    </row>
    <row r="159" spans="2:11">
      <c r="B159" s="7"/>
      <c r="C159" s="259" t="s">
        <v>950</v>
      </c>
      <c r="D159" s="22">
        <v>154</v>
      </c>
      <c r="E159" s="263">
        <v>1070</v>
      </c>
      <c r="F159" s="263">
        <v>55</v>
      </c>
      <c r="G159" s="261">
        <v>9000</v>
      </c>
      <c r="H159" s="417">
        <v>0.10129096325719961</v>
      </c>
      <c r="I159" s="632"/>
      <c r="J159" s="632"/>
      <c r="K159" s="8"/>
    </row>
    <row r="160" spans="2:11">
      <c r="B160" s="7"/>
      <c r="C160" s="259" t="s">
        <v>402</v>
      </c>
      <c r="D160" s="22">
        <v>155</v>
      </c>
      <c r="E160" s="263">
        <v>1950</v>
      </c>
      <c r="F160" s="263">
        <v>25</v>
      </c>
      <c r="G160" s="261">
        <v>18620</v>
      </c>
      <c r="H160" s="417">
        <v>0.093825960136120559</v>
      </c>
      <c r="I160" s="632"/>
      <c r="J160" s="632"/>
      <c r="K160" s="8"/>
    </row>
    <row r="161" spans="2:11">
      <c r="B161" s="7"/>
      <c r="C161" s="259" t="s">
        <v>600</v>
      </c>
      <c r="D161" s="22">
        <v>156</v>
      </c>
      <c r="E161" s="263">
        <v>1075</v>
      </c>
      <c r="F161" s="263">
        <v>35</v>
      </c>
      <c r="G161" s="261">
        <v>10570</v>
      </c>
      <c r="H161" s="417">
        <v>0.0893087161872048</v>
      </c>
      <c r="I161" s="632"/>
      <c r="J161" s="632"/>
      <c r="K161" s="8"/>
    </row>
    <row r="162" spans="2:11">
      <c r="B162" s="7"/>
      <c r="C162" s="259" t="s">
        <v>1444</v>
      </c>
      <c r="D162" s="22">
        <v>157</v>
      </c>
      <c r="E162" s="263">
        <v>85</v>
      </c>
      <c r="F162" s="263"/>
      <c r="G162" s="261">
        <v>975</v>
      </c>
      <c r="H162" s="417">
        <v>0.080188679245283015</v>
      </c>
      <c r="I162" s="632"/>
      <c r="J162" s="632"/>
      <c r="K162" s="8"/>
    </row>
    <row r="163" spans="2:11">
      <c r="B163" s="7"/>
      <c r="C163" s="259" t="s">
        <v>670</v>
      </c>
      <c r="D163" s="22">
        <v>158</v>
      </c>
      <c r="E163" s="263">
        <v>455</v>
      </c>
      <c r="F163" s="263">
        <v>95</v>
      </c>
      <c r="G163" s="261">
        <v>4330</v>
      </c>
      <c r="H163" s="417">
        <v>0.0794148380355277</v>
      </c>
      <c r="I163" s="632"/>
      <c r="J163" s="632"/>
      <c r="K163" s="8"/>
    </row>
    <row r="164" spans="2:11">
      <c r="B164" s="7"/>
      <c r="C164" s="259" t="s">
        <v>321</v>
      </c>
      <c r="D164" s="22">
        <v>159</v>
      </c>
      <c r="E164" s="263">
        <v>10980</v>
      </c>
      <c r="F164" s="263">
        <v>510</v>
      </c>
      <c r="G164" s="261">
        <v>140860</v>
      </c>
      <c r="H164" s="417">
        <v>0.068690727081138034</v>
      </c>
      <c r="I164" s="632"/>
      <c r="J164" s="632"/>
      <c r="K164" s="8"/>
    </row>
    <row r="165" spans="2:11">
      <c r="B165" s="7"/>
      <c r="C165" s="259" t="s">
        <v>935</v>
      </c>
      <c r="D165" s="22">
        <v>160</v>
      </c>
      <c r="E165" s="263">
        <v>155</v>
      </c>
      <c r="F165" s="263"/>
      <c r="G165" s="261">
        <v>2185</v>
      </c>
      <c r="H165" s="417">
        <v>0.06623931623931624</v>
      </c>
      <c r="I165" s="632"/>
      <c r="J165" s="632"/>
      <c r="K165" s="8"/>
    </row>
    <row r="166" spans="2:11">
      <c r="B166" s="7"/>
      <c r="C166" s="259" t="s">
        <v>599</v>
      </c>
      <c r="D166" s="22">
        <v>161</v>
      </c>
      <c r="E166" s="263">
        <v>205</v>
      </c>
      <c r="F166" s="263">
        <v>10</v>
      </c>
      <c r="G166" s="261">
        <v>3525</v>
      </c>
      <c r="H166" s="417">
        <v>0.052278820375335121</v>
      </c>
      <c r="I166" s="632"/>
      <c r="J166" s="632"/>
      <c r="K166" s="8"/>
    </row>
    <row r="167" spans="2:11">
      <c r="B167" s="7"/>
      <c r="C167" s="259" t="s">
        <v>430</v>
      </c>
      <c r="D167" s="22">
        <v>162</v>
      </c>
      <c r="E167" s="263">
        <v>45</v>
      </c>
      <c r="F167" s="263"/>
      <c r="G167" s="261">
        <v>945</v>
      </c>
      <c r="H167" s="417">
        <v>0.045454545454545456</v>
      </c>
      <c r="I167" s="632"/>
      <c r="J167" s="632"/>
      <c r="K167" s="8"/>
    </row>
    <row r="168" spans="2:11">
      <c r="B168" s="7"/>
      <c r="C168" s="259" t="s">
        <v>602</v>
      </c>
      <c r="D168" s="22">
        <v>163</v>
      </c>
      <c r="E168" s="263">
        <v>130</v>
      </c>
      <c r="F168" s="263">
        <v>5</v>
      </c>
      <c r="G168" s="261">
        <v>2630</v>
      </c>
      <c r="H168" s="417">
        <v>0.045289855072463768</v>
      </c>
      <c r="I168" s="632"/>
      <c r="J168" s="632"/>
      <c r="K168" s="8"/>
    </row>
    <row r="169" spans="2:11">
      <c r="B169" s="7"/>
      <c r="C169" s="259" t="s">
        <v>596</v>
      </c>
      <c r="D169" s="22">
        <v>164</v>
      </c>
      <c r="E169" s="263">
        <v>70</v>
      </c>
      <c r="F169" s="263"/>
      <c r="G169" s="261">
        <v>1630</v>
      </c>
      <c r="H169" s="417">
        <v>0.041176470588235294</v>
      </c>
      <c r="I169" s="632"/>
      <c r="J169" s="632"/>
      <c r="K169" s="8"/>
    </row>
    <row r="170" spans="2:11">
      <c r="B170" s="7"/>
      <c r="C170" s="259" t="s">
        <v>1135</v>
      </c>
      <c r="D170" s="22">
        <v>165</v>
      </c>
      <c r="E170" s="263">
        <v>55</v>
      </c>
      <c r="F170" s="263"/>
      <c r="G170" s="261">
        <v>1485</v>
      </c>
      <c r="H170" s="417">
        <v>0.035714285714285712</v>
      </c>
      <c r="I170" s="632"/>
      <c r="J170" s="632"/>
      <c r="K170" s="8"/>
    </row>
    <row r="171" spans="2:11">
      <c r="B171" s="7"/>
      <c r="C171" s="259" t="s">
        <v>744</v>
      </c>
      <c r="D171" s="22">
        <v>166</v>
      </c>
      <c r="E171" s="263">
        <v>535</v>
      </c>
      <c r="F171" s="263">
        <v>70</v>
      </c>
      <c r="G171" s="261">
        <v>14020</v>
      </c>
      <c r="H171" s="417">
        <v>0.031260735142562696</v>
      </c>
      <c r="I171" s="632"/>
      <c r="J171" s="632"/>
      <c r="K171" s="8"/>
    </row>
    <row r="172" spans="2:11">
      <c r="B172" s="7"/>
      <c r="C172" s="259" t="s">
        <v>971</v>
      </c>
      <c r="D172" s="22">
        <v>167</v>
      </c>
      <c r="E172" s="263">
        <v>65</v>
      </c>
      <c r="F172" s="263"/>
      <c r="G172" s="261">
        <v>2520</v>
      </c>
      <c r="H172" s="417">
        <v>0.025145067698259187</v>
      </c>
      <c r="I172" s="632"/>
      <c r="J172" s="632"/>
      <c r="K172" s="8"/>
    </row>
    <row r="173" spans="2:14" s="141" customFormat="1">
      <c r="B173" s="216"/>
      <c r="C173" s="144" t="s">
        <v>938</v>
      </c>
      <c r="D173" s="22" t="s">
        <v>1507</v>
      </c>
      <c r="E173" s="267">
        <v>0</v>
      </c>
      <c r="F173" s="267"/>
      <c r="G173" s="145">
        <v>50</v>
      </c>
      <c r="H173" s="139">
        <v>0</v>
      </c>
      <c r="I173" s="733"/>
      <c r="J173" s="733"/>
      <c r="K173" s="214"/>
      <c r="M173" s="1"/>
      <c r="N173" s="1"/>
    </row>
    <row r="174" spans="2:14" s="141" customFormat="1">
      <c r="B174" s="216"/>
      <c r="C174" s="259" t="s">
        <v>937</v>
      </c>
      <c r="D174" s="22" t="s">
        <v>1507</v>
      </c>
      <c r="E174" s="263">
        <v>0</v>
      </c>
      <c r="F174" s="263"/>
      <c r="G174" s="261">
        <v>910</v>
      </c>
      <c r="H174" s="655">
        <v>0</v>
      </c>
      <c r="I174" s="632"/>
      <c r="J174" s="632"/>
      <c r="K174" s="214"/>
      <c r="M174" s="1"/>
      <c r="N174" s="1"/>
    </row>
    <row r="175" spans="2:14" s="141" customFormat="1">
      <c r="B175" s="216"/>
      <c r="C175" s="259" t="s">
        <v>939</v>
      </c>
      <c r="D175" s="22" t="s">
        <v>1507</v>
      </c>
      <c r="E175" s="263">
        <v>0</v>
      </c>
      <c r="F175" s="263"/>
      <c r="G175" s="261">
        <v>180</v>
      </c>
      <c r="H175" s="655">
        <v>0</v>
      </c>
      <c r="I175" s="632"/>
      <c r="J175" s="632"/>
      <c r="K175" s="214"/>
      <c r="M175" s="1"/>
      <c r="N175" s="1"/>
    </row>
    <row r="176" spans="2:11" s="141" customFormat="1">
      <c r="B176" s="216"/>
      <c r="C176" s="615"/>
      <c r="D176" s="274"/>
      <c r="E176" s="277"/>
      <c r="F176" s="277"/>
      <c r="G176" s="274"/>
      <c r="H176" s="604"/>
      <c r="I176" s="255"/>
      <c r="J176" s="255"/>
      <c r="K176" s="214"/>
    </row>
    <row r="177" spans="2:11" s="141" customFormat="1">
      <c r="B177" s="216"/>
      <c r="C177" s="209" t="s">
        <v>551</v>
      </c>
      <c r="D177" s="276"/>
      <c r="E177" s="277"/>
      <c r="F177" s="277"/>
      <c r="G177" s="274"/>
      <c r="H177" s="278"/>
      <c r="I177" s="255"/>
      <c r="J177" s="255"/>
      <c r="K177" s="214"/>
    </row>
    <row r="178" spans="2:11" s="141" customFormat="1">
      <c r="B178" s="216"/>
      <c r="C178" s="220" t="s">
        <v>1454</v>
      </c>
      <c r="D178" s="276"/>
      <c r="E178" s="277"/>
      <c r="F178" s="277"/>
      <c r="G178" s="274"/>
      <c r="H178" s="278"/>
      <c r="I178" s="255"/>
      <c r="J178" s="255"/>
      <c r="K178" s="214"/>
    </row>
    <row r="179" spans="2:11" s="141" customFormat="1" ht="17.25" thickBot="1">
      <c r="B179" s="252"/>
      <c r="C179" s="221" t="s">
        <v>1449</v>
      </c>
      <c r="D179" s="219"/>
      <c r="E179" s="219"/>
      <c r="F179" s="219"/>
      <c r="G179" s="219"/>
      <c r="H179" s="219"/>
      <c r="I179" s="272"/>
      <c r="J179" s="272"/>
      <c r="K179" s="215"/>
    </row>
    <row r="181" spans="3:10">
      <c r="C181" s="26" t="s">
        <v>84</v>
      </c>
      <c r="D181" s="26"/>
      <c r="E181" s="26"/>
      <c r="F181" s="26"/>
      <c r="G181" s="26"/>
      <c r="H181" s="26"/>
      <c r="I181" s="88"/>
      <c r="J181" s="88"/>
    </row>
    <row r="182" spans="3:10">
      <c r="C182" s="27" t="s">
        <v>95</v>
      </c>
      <c r="D182" s="27"/>
      <c r="E182" s="27"/>
      <c r="F182" s="27"/>
      <c r="G182" s="27"/>
      <c r="H182" s="27"/>
      <c r="I182" s="89"/>
      <c r="J182" s="89"/>
    </row>
    <row r="183" spans="3:10">
      <c r="C183" s="27" t="s">
        <v>96</v>
      </c>
      <c r="D183" s="27"/>
      <c r="E183" s="27"/>
      <c r="F183" s="27"/>
      <c r="G183" s="27"/>
      <c r="H183" s="27"/>
      <c r="I183" s="89"/>
      <c r="J183" s="89"/>
    </row>
    <row r="184" spans="3:10">
      <c r="C184" s="27" t="s">
        <v>97</v>
      </c>
      <c r="D184" s="27"/>
      <c r="E184" s="27"/>
      <c r="F184" s="27"/>
      <c r="G184" s="27"/>
      <c r="H184" s="27"/>
      <c r="I184" s="89"/>
      <c r="J184" s="89"/>
    </row>
    <row r="185" spans="3:10">
      <c r="C185" s="27" t="s">
        <v>98</v>
      </c>
      <c r="D185" s="27"/>
      <c r="E185" s="27"/>
      <c r="F185" s="27"/>
      <c r="G185" s="27"/>
      <c r="H185" s="27"/>
      <c r="I185" s="89"/>
      <c r="J185" s="89"/>
    </row>
    <row r="186" spans="3:10">
      <c r="C186" s="27" t="s">
        <v>99</v>
      </c>
      <c r="D186" s="27"/>
      <c r="E186" s="27"/>
      <c r="F186" s="27"/>
      <c r="G186" s="27"/>
      <c r="H186" s="27"/>
      <c r="I186" s="89"/>
      <c r="J186" s="89"/>
    </row>
    <row r="187" spans="3:10">
      <c r="C187" s="27" t="s">
        <v>100</v>
      </c>
      <c r="D187" s="27"/>
      <c r="E187" s="27"/>
      <c r="F187" s="27"/>
      <c r="G187" s="27"/>
      <c r="H187" s="27"/>
      <c r="I187" s="89"/>
      <c r="J187" s="89"/>
    </row>
    <row r="188" spans="3:10">
      <c r="C188" s="27" t="s">
        <v>101</v>
      </c>
      <c r="D188" s="27"/>
      <c r="E188" s="27"/>
      <c r="F188" s="27"/>
      <c r="G188" s="27"/>
      <c r="H188" s="27"/>
      <c r="I188" s="89"/>
      <c r="J188" s="89"/>
    </row>
    <row r="189" spans="3:10">
      <c r="C189" s="27" t="s">
        <v>102</v>
      </c>
      <c r="D189" s="27"/>
      <c r="E189" s="27"/>
      <c r="F189" s="27"/>
      <c r="G189" s="27"/>
      <c r="H189" s="27"/>
      <c r="I189" s="89"/>
      <c r="J189" s="89"/>
    </row>
    <row r="190" spans="2:10">
      <c r="B190" s="27"/>
      <c r="C190" s="27"/>
      <c r="D190" s="27"/>
      <c r="E190" s="27"/>
      <c r="F190" s="27"/>
      <c r="G190" s="27"/>
      <c r="H190" s="27"/>
      <c r="I190" s="89"/>
      <c r="J190" s="89"/>
    </row>
    <row r="191" spans="3:10">
      <c r="C191" s="27" t="s">
        <v>979</v>
      </c>
      <c r="D191" s="27"/>
      <c r="E191" s="27"/>
      <c r="F191" s="27"/>
      <c r="G191" s="27"/>
      <c r="H191" s="27"/>
      <c r="I191" s="89"/>
      <c r="J191" s="89"/>
    </row>
    <row r="192" spans="2:10">
      <c r="B192" s="27"/>
      <c r="C192" s="27"/>
      <c r="D192" s="27"/>
      <c r="E192" s="27"/>
      <c r="F192" s="27"/>
      <c r="G192" s="27"/>
      <c r="H192" s="27"/>
      <c r="I192" s="89"/>
      <c r="J192" s="89"/>
    </row>
    <row r="193" spans="3:10">
      <c r="C193" s="26" t="s">
        <v>103</v>
      </c>
      <c r="D193" s="26"/>
      <c r="E193" s="26"/>
      <c r="F193" s="26"/>
      <c r="G193" s="26"/>
      <c r="H193" s="26"/>
      <c r="I193" s="88"/>
      <c r="J193" s="88"/>
    </row>
    <row r="194" spans="3:10">
      <c r="C194" s="27" t="s">
        <v>104</v>
      </c>
      <c r="D194" s="27"/>
      <c r="E194" s="27"/>
      <c r="F194" s="27"/>
      <c r="G194" s="27"/>
      <c r="H194" s="27"/>
      <c r="I194" s="89"/>
      <c r="J194" s="89"/>
    </row>
    <row r="195" spans="3:10">
      <c r="C195" s="27" t="s">
        <v>105</v>
      </c>
      <c r="D195" s="26"/>
      <c r="E195" s="26"/>
      <c r="F195" s="26"/>
      <c r="G195" s="26"/>
      <c r="H195" s="26"/>
      <c r="I195" s="88"/>
      <c r="J195" s="88"/>
    </row>
    <row r="196" spans="2:10">
      <c r="B196" s="27"/>
      <c r="C196" s="27"/>
      <c r="D196" s="27"/>
      <c r="E196" s="27"/>
      <c r="F196" s="27"/>
      <c r="G196" s="27"/>
      <c r="H196" s="27"/>
      <c r="I196" s="89"/>
      <c r="J196" s="89"/>
    </row>
    <row r="197" spans="3:10">
      <c r="C197" s="26" t="s">
        <v>85</v>
      </c>
      <c r="D197" s="26"/>
      <c r="E197" s="26"/>
      <c r="F197" s="26"/>
      <c r="G197" s="26"/>
      <c r="H197" s="26"/>
      <c r="I197" s="88"/>
      <c r="J197" s="88"/>
    </row>
    <row r="198" spans="3:10">
      <c r="C198" s="27" t="s">
        <v>106</v>
      </c>
      <c r="D198" s="27"/>
      <c r="E198" s="27"/>
      <c r="F198" s="27"/>
      <c r="G198" s="27"/>
      <c r="H198" s="27"/>
      <c r="I198" s="89"/>
      <c r="J198" s="89"/>
    </row>
    <row r="199" spans="3:10">
      <c r="C199" s="27" t="s">
        <v>107</v>
      </c>
      <c r="D199" s="27"/>
      <c r="E199" s="27"/>
      <c r="F199" s="27"/>
      <c r="G199" s="27"/>
      <c r="H199" s="27"/>
      <c r="I199" s="89"/>
      <c r="J199" s="89"/>
    </row>
    <row r="200" spans="3:10">
      <c r="C200" s="27" t="s">
        <v>108</v>
      </c>
      <c r="D200" s="27"/>
      <c r="E200" s="27"/>
      <c r="F200" s="27"/>
      <c r="G200" s="27"/>
      <c r="H200" s="27"/>
      <c r="I200" s="89"/>
      <c r="J200" s="89"/>
    </row>
    <row r="201" spans="3:10">
      <c r="C201" s="27" t="s">
        <v>109</v>
      </c>
      <c r="D201" s="27"/>
      <c r="E201" s="27"/>
      <c r="F201" s="27"/>
      <c r="G201" s="27"/>
      <c r="H201" s="27"/>
      <c r="I201" s="89"/>
      <c r="J201" s="89"/>
    </row>
    <row r="202" spans="3:10">
      <c r="C202" s="27"/>
      <c r="D202" s="27"/>
      <c r="E202" s="27"/>
      <c r="F202" s="27"/>
      <c r="G202" s="27"/>
      <c r="H202" s="27"/>
      <c r="I202" s="89"/>
      <c r="J202" s="89"/>
    </row>
    <row r="203" spans="3:10">
      <c r="C203" s="27" t="s">
        <v>110</v>
      </c>
      <c r="D203" s="27"/>
      <c r="E203" s="27"/>
      <c r="F203" s="27"/>
      <c r="G203" s="27"/>
      <c r="H203" s="27"/>
      <c r="I203" s="89"/>
      <c r="J203" s="89"/>
    </row>
    <row r="204" spans="3:10">
      <c r="C204" s="27" t="s">
        <v>111</v>
      </c>
      <c r="D204" s="27"/>
      <c r="E204" s="27"/>
      <c r="F204" s="27"/>
      <c r="G204" s="27"/>
      <c r="H204" s="27"/>
      <c r="I204" s="89"/>
      <c r="J204" s="89"/>
    </row>
    <row r="205" spans="3:10">
      <c r="C205" s="27" t="s">
        <v>112</v>
      </c>
      <c r="D205" s="27"/>
      <c r="E205" s="27"/>
      <c r="F205" s="27"/>
      <c r="G205" s="27"/>
      <c r="H205" s="27"/>
      <c r="I205" s="89"/>
      <c r="J205" s="89"/>
    </row>
    <row r="206" spans="3:10">
      <c r="C206" s="27" t="s">
        <v>113</v>
      </c>
      <c r="D206" s="27"/>
      <c r="E206" s="27"/>
      <c r="F206" s="27"/>
      <c r="G206" s="27"/>
      <c r="H206" s="27"/>
      <c r="I206" s="89"/>
      <c r="J206" s="89"/>
    </row>
    <row r="207" spans="3:10">
      <c r="C207" s="27" t="s">
        <v>114</v>
      </c>
      <c r="D207" s="27"/>
      <c r="E207" s="27"/>
      <c r="F207" s="27"/>
      <c r="G207" s="27"/>
      <c r="H207" s="27"/>
      <c r="I207" s="89"/>
      <c r="J207" s="89"/>
    </row>
    <row r="208" spans="4:10">
      <c r="D208" s="27"/>
      <c r="E208" s="27"/>
      <c r="F208" s="27"/>
      <c r="G208" s="27"/>
      <c r="H208" s="27"/>
      <c r="I208" s="89"/>
      <c r="J208" s="89"/>
    </row>
    <row r="209" spans="3:10">
      <c r="C209" s="27" t="s">
        <v>86</v>
      </c>
      <c r="D209" s="27"/>
      <c r="E209" s="27"/>
      <c r="F209" s="27"/>
      <c r="G209" s="27"/>
      <c r="H209" s="27"/>
      <c r="I209" s="89"/>
      <c r="J209" s="89"/>
    </row>
    <row r="210" spans="3:10">
      <c r="C210" s="27" t="s">
        <v>87</v>
      </c>
      <c r="D210" s="27"/>
      <c r="E210" s="27"/>
      <c r="F210" s="27"/>
      <c r="G210" s="27"/>
      <c r="H210" s="27"/>
      <c r="I210" s="89"/>
      <c r="J210" s="89"/>
    </row>
    <row r="211" spans="3:10">
      <c r="C211" s="27" t="s">
        <v>88</v>
      </c>
      <c r="D211" s="27"/>
      <c r="E211" s="27"/>
      <c r="F211" s="27"/>
      <c r="G211" s="27"/>
      <c r="H211" s="27"/>
      <c r="I211" s="89"/>
      <c r="J211" s="89"/>
    </row>
    <row r="212" spans="3:10">
      <c r="C212" s="27" t="s">
        <v>89</v>
      </c>
      <c r="D212" s="27"/>
      <c r="E212" s="27"/>
      <c r="F212" s="27"/>
      <c r="G212" s="27"/>
      <c r="H212" s="27"/>
      <c r="I212" s="89"/>
      <c r="J212" s="89"/>
    </row>
    <row r="213" spans="3:10">
      <c r="C213" s="27" t="s">
        <v>90</v>
      </c>
      <c r="D213" s="27"/>
      <c r="E213" s="27"/>
      <c r="F213" s="27"/>
      <c r="G213" s="27"/>
      <c r="H213" s="27"/>
      <c r="I213" s="89"/>
      <c r="J213" s="89"/>
    </row>
    <row r="214" spans="3:10">
      <c r="C214" s="27" t="s">
        <v>91</v>
      </c>
      <c r="D214" s="27"/>
      <c r="E214" s="27"/>
      <c r="F214" s="27"/>
      <c r="G214" s="27"/>
      <c r="H214" s="27"/>
      <c r="I214" s="89"/>
      <c r="J214" s="89"/>
    </row>
    <row r="215" spans="3:10">
      <c r="C215" s="27" t="s">
        <v>92</v>
      </c>
      <c r="D215" s="27"/>
      <c r="E215" s="27"/>
      <c r="F215" s="27"/>
      <c r="G215" s="27"/>
      <c r="H215" s="27"/>
      <c r="I215" s="89"/>
      <c r="J215" s="89"/>
    </row>
    <row r="216" spans="3:10">
      <c r="C216" s="27" t="s">
        <v>93</v>
      </c>
      <c r="D216" s="27"/>
      <c r="E216" s="27"/>
      <c r="F216" s="27"/>
      <c r="G216" s="27"/>
      <c r="H216" s="27"/>
      <c r="I216" s="89"/>
      <c r="J216" s="89"/>
    </row>
    <row r="217" spans="3:10">
      <c r="C217" s="27" t="s">
        <v>94</v>
      </c>
      <c r="D217" s="27"/>
      <c r="E217" s="27"/>
      <c r="F217" s="27"/>
      <c r="G217" s="27"/>
      <c r="H217" s="27"/>
      <c r="I217" s="89"/>
      <c r="J217" s="89"/>
    </row>
    <row r="218" spans="3:10">
      <c r="C218" s="27"/>
      <c r="D218" s="27"/>
      <c r="E218" s="27"/>
      <c r="F218" s="27"/>
      <c r="G218" s="27"/>
      <c r="H218" s="27"/>
      <c r="I218" s="89"/>
      <c r="J218" s="89"/>
    </row>
    <row r="219" spans="3:10">
      <c r="C219" s="27" t="s">
        <v>115</v>
      </c>
      <c r="D219" s="27"/>
      <c r="E219" s="27"/>
      <c r="F219" s="27"/>
      <c r="G219" s="27"/>
      <c r="H219" s="27"/>
      <c r="I219" s="89"/>
      <c r="J219" s="89"/>
    </row>
    <row r="220" spans="2:10">
      <c r="B220" s="27"/>
      <c r="C220" s="27" t="s">
        <v>116</v>
      </c>
      <c r="D220" s="27"/>
      <c r="E220" s="27"/>
      <c r="F220" s="27"/>
      <c r="G220" s="27"/>
      <c r="H220" s="27"/>
      <c r="I220" s="89"/>
      <c r="J220" s="89"/>
    </row>
    <row r="222" spans="3:3">
      <c r="C222" s="26" t="s">
        <v>22</v>
      </c>
    </row>
    <row r="223" spans="3:3">
      <c r="C223" s="27" t="s">
        <v>23</v>
      </c>
    </row>
    <row r="224" spans="3:3">
      <c r="C224" s="27" t="s">
        <v>28</v>
      </c>
    </row>
    <row r="225" spans="3:3">
      <c r="C225" s="1" t="s">
        <v>29</v>
      </c>
    </row>
    <row r="226" spans="3:3">
      <c r="C226" s="27" t="s">
        <v>30</v>
      </c>
    </row>
    <row r="227" spans="3:3">
      <c r="C227" s="27" t="s">
        <v>31</v>
      </c>
    </row>
    <row r="228" spans="3:3">
      <c r="C228" s="27"/>
    </row>
    <row r="229" spans="3:3">
      <c r="C229" s="26" t="s">
        <v>32</v>
      </c>
    </row>
    <row r="230" spans="3:3">
      <c r="C230" s="27" t="s">
        <v>33</v>
      </c>
    </row>
    <row r="231" spans="3:3">
      <c r="C231" s="27" t="s">
        <v>34</v>
      </c>
    </row>
    <row r="232" spans="3:3">
      <c r="C232" s="26" t="s">
        <v>24</v>
      </c>
    </row>
    <row r="233" spans="3:3">
      <c r="C233" s="26" t="s">
        <v>35</v>
      </c>
    </row>
    <row r="234" spans="3:3">
      <c r="C234" s="1" t="s">
        <v>36</v>
      </c>
    </row>
    <row r="235" spans="3:3">
      <c r="C235" s="26" t="s">
        <v>37</v>
      </c>
    </row>
    <row r="236" spans="3:3">
      <c r="C236" s="27" t="s">
        <v>38</v>
      </c>
    </row>
    <row r="237" spans="3:3">
      <c r="C237" s="26" t="s">
        <v>25</v>
      </c>
    </row>
    <row r="238" spans="3:3">
      <c r="C238" s="26" t="s">
        <v>39</v>
      </c>
    </row>
    <row r="239" spans="3:3">
      <c r="C239" s="1" t="s">
        <v>40</v>
      </c>
    </row>
    <row r="240" spans="3:3">
      <c r="C240" s="1" t="s">
        <v>41</v>
      </c>
    </row>
    <row r="241" spans="3:3">
      <c r="C241" s="27" t="s">
        <v>42</v>
      </c>
    </row>
    <row r="242" spans="3:3">
      <c r="C242" s="27" t="s">
        <v>43</v>
      </c>
    </row>
    <row r="243" spans="3:3">
      <c r="C243" s="27" t="s">
        <v>44</v>
      </c>
    </row>
    <row r="244" spans="3:3">
      <c r="C244" s="27" t="s">
        <v>45</v>
      </c>
    </row>
    <row r="245" spans="3:3">
      <c r="C245" s="27" t="s">
        <v>46</v>
      </c>
    </row>
    <row r="246" spans="3:3">
      <c r="C246" s="27" t="s">
        <v>47</v>
      </c>
    </row>
    <row r="247" spans="3:3">
      <c r="C247" s="27" t="s">
        <v>275</v>
      </c>
    </row>
    <row r="248" spans="3:3">
      <c r="C248" s="27" t="s">
        <v>276</v>
      </c>
    </row>
    <row r="249" spans="3:3">
      <c r="C249" s="26" t="s">
        <v>277</v>
      </c>
    </row>
    <row r="250" spans="3:3">
      <c r="C250" s="27" t="s">
        <v>278</v>
      </c>
    </row>
    <row r="251" spans="3:3">
      <c r="C251" s="27" t="s">
        <v>279</v>
      </c>
    </row>
    <row r="252" spans="3:3">
      <c r="C252" s="27" t="s">
        <v>280</v>
      </c>
    </row>
    <row r="253" spans="3:3">
      <c r="C253" s="26" t="s">
        <v>281</v>
      </c>
    </row>
    <row r="254" spans="3:3">
      <c r="C254" s="27" t="s">
        <v>282</v>
      </c>
    </row>
    <row r="255" spans="3:3">
      <c r="C255" s="1" t="s">
        <v>283</v>
      </c>
    </row>
    <row r="256" spans="3:3">
      <c r="C256" s="27" t="s">
        <v>284</v>
      </c>
    </row>
    <row r="257" spans="3:3">
      <c r="C257" s="27" t="s">
        <v>285</v>
      </c>
    </row>
    <row r="258" spans="3:3">
      <c r="C258" s="27" t="s">
        <v>286</v>
      </c>
    </row>
    <row r="259" spans="3:3">
      <c r="C259" s="27" t="s">
        <v>287</v>
      </c>
    </row>
    <row r="260" spans="3:3">
      <c r="C260" s="27" t="s">
        <v>288</v>
      </c>
    </row>
    <row r="261" spans="3:3">
      <c r="C261" s="26" t="s">
        <v>26</v>
      </c>
    </row>
    <row r="262" spans="3:3">
      <c r="C262" s="26" t="s">
        <v>27</v>
      </c>
    </row>
    <row r="263" spans="3:3">
      <c r="C263" s="26" t="s">
        <v>289</v>
      </c>
    </row>
    <row r="264" spans="3:3">
      <c r="C264" s="27" t="s">
        <v>290</v>
      </c>
    </row>
    <row r="265" spans="3:3">
      <c r="C265" s="1" t="s">
        <v>291</v>
      </c>
    </row>
    <row r="268" spans="4:8">
      <c r="D268" s="31"/>
      <c r="E268" s="31"/>
      <c r="F268" s="31"/>
      <c r="G268" s="31"/>
      <c r="H268" s="38"/>
    </row>
    <row r="269" spans="5:8">
      <c r="E269" s="31"/>
      <c r="F269" s="31"/>
      <c r="G269" s="31"/>
      <c r="H269" s="831"/>
    </row>
    <row r="270" spans="7:8">
      <c r="G270" s="31"/>
      <c r="H270" s="829"/>
    </row>
  </sheetData>
  <autoFilter ref="C5:J175"/>
  <hyperlinks>
    <hyperlink ref="C4"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5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6"/>
    <pageSetUpPr fitToPage="1"/>
  </sheetPr>
  <dimension ref="A1:L197"/>
  <sheetViews>
    <sheetView topLeftCell="A1" view="normal" workbookViewId="0">
      <pane ySplit="5" topLeftCell="A140" activePane="bottomLeft" state="frozen"/>
      <selection pane="bottomLeft" activeCell="C154" sqref="C154"/>
    </sheetView>
  </sheetViews>
  <sheetFormatPr defaultColWidth="9.28515625" defaultRowHeight="16.5"/>
  <cols>
    <col min="1" max="1" width="2.84765625" style="1" customWidth="1"/>
    <col min="2" max="2" width="2.7109375" style="1" customWidth="1"/>
    <col min="3" max="3" width="61.7109375" style="1" customWidth="1"/>
    <col min="4" max="4" width="18.27734375" style="1" customWidth="1"/>
    <col min="5" max="5" width="17.41796875" style="1" customWidth="1"/>
    <col min="6" max="6" width="15.7109375" style="1" customWidth="1"/>
    <col min="7" max="7" width="12" style="1" customWidth="1"/>
    <col min="8" max="8" width="17" style="1" customWidth="1"/>
    <col min="9" max="9" width="17" style="141" customWidth="1"/>
    <col min="10" max="10" width="2.7109375" style="1" customWidth="1"/>
    <col min="11" max="16384" width="9.27734375" style="1" customWidth="1"/>
  </cols>
  <sheetData>
    <row r="1" ht="15" customHeight="1" thickBot="1"/>
    <row r="2" spans="2:10">
      <c r="B2" s="4"/>
      <c r="C2" s="5"/>
      <c r="D2" s="5"/>
      <c r="E2" s="11"/>
      <c r="F2" s="11"/>
      <c r="G2" s="11"/>
      <c r="H2" s="11"/>
      <c r="I2" s="315"/>
      <c r="J2" s="6"/>
    </row>
    <row r="3" spans="2:10" s="141" customFormat="1">
      <c r="B3" s="216"/>
      <c r="C3" s="213" t="s">
        <v>1760</v>
      </c>
      <c r="D3" s="213"/>
      <c r="E3" s="185"/>
      <c r="F3" s="185"/>
      <c r="G3" s="185"/>
      <c r="H3" s="185"/>
      <c r="I3" s="185"/>
      <c r="J3" s="214"/>
    </row>
    <row r="4" spans="2:12" s="141" customFormat="1" ht="26.25">
      <c r="B4" s="216"/>
      <c r="C4" s="376" t="s">
        <v>772</v>
      </c>
      <c r="E4" s="222" t="s">
        <v>605</v>
      </c>
      <c r="F4" s="185"/>
      <c r="G4" s="185"/>
      <c r="H4" s="185"/>
      <c r="I4" s="185"/>
      <c r="J4" s="214"/>
      <c r="L4" s="408"/>
    </row>
    <row r="5" spans="2:10" s="141" customFormat="1" ht="33">
      <c r="B5" s="216"/>
      <c r="C5" s="223" t="s">
        <v>222</v>
      </c>
      <c r="D5" s="224" t="s">
        <v>1758</v>
      </c>
      <c r="E5" s="224" t="s">
        <v>1759</v>
      </c>
      <c r="F5" s="217" t="s">
        <v>1087</v>
      </c>
      <c r="G5" s="217" t="s">
        <v>579</v>
      </c>
      <c r="H5" s="217" t="s">
        <v>1</v>
      </c>
      <c r="I5" s="143" t="s">
        <v>593</v>
      </c>
      <c r="J5" s="214"/>
    </row>
    <row r="6" spans="2:10">
      <c r="B6" s="7"/>
      <c r="C6" s="511" t="s">
        <v>601</v>
      </c>
      <c r="D6" s="512">
        <v>1</v>
      </c>
      <c r="E6" s="479">
        <v>88.021787564766854</v>
      </c>
      <c r="F6" s="479">
        <v>82.01549222797928</v>
      </c>
      <c r="G6" s="708">
        <v>6.0062953367875735</v>
      </c>
      <c r="H6" s="133">
        <v>3</v>
      </c>
      <c r="I6" s="134"/>
      <c r="J6" s="8"/>
    </row>
    <row r="7" spans="2:10">
      <c r="B7" s="7"/>
      <c r="C7" s="511" t="s">
        <v>624</v>
      </c>
      <c r="D7" s="512">
        <v>2</v>
      </c>
      <c r="E7" s="479">
        <v>87.7432727719126</v>
      </c>
      <c r="F7" s="479">
        <v>82.446317210901071</v>
      </c>
      <c r="G7" s="708">
        <v>5.2969555610115293</v>
      </c>
      <c r="H7" s="134">
        <v>9</v>
      </c>
      <c r="I7" s="134"/>
      <c r="J7" s="8"/>
    </row>
    <row r="8" spans="2:10">
      <c r="B8" s="7"/>
      <c r="C8" s="511" t="s">
        <v>538</v>
      </c>
      <c r="D8" s="512">
        <v>3</v>
      </c>
      <c r="E8" s="479">
        <v>87.4515193506879</v>
      </c>
      <c r="F8" s="479">
        <v>80.288719522254112</v>
      </c>
      <c r="G8" s="708">
        <v>7.1627998284337906</v>
      </c>
      <c r="H8" s="134">
        <v>1</v>
      </c>
      <c r="I8" s="134"/>
      <c r="J8" s="8"/>
    </row>
    <row r="9" spans="2:10">
      <c r="B9" s="7"/>
      <c r="C9" s="513" t="s">
        <v>996</v>
      </c>
      <c r="D9" s="512">
        <v>4</v>
      </c>
      <c r="E9" s="479">
        <v>86.036722626966537</v>
      </c>
      <c r="F9" s="479">
        <v>81.042149720198509</v>
      </c>
      <c r="G9" s="708">
        <v>4.9945729067680276</v>
      </c>
      <c r="H9" s="134">
        <v>10</v>
      </c>
      <c r="I9" s="134"/>
      <c r="J9" s="8"/>
    </row>
    <row r="10" spans="2:10">
      <c r="B10" s="7"/>
      <c r="C10" s="511" t="s">
        <v>394</v>
      </c>
      <c r="D10" s="512">
        <v>5</v>
      </c>
      <c r="E10" s="479">
        <v>85.92472658221763</v>
      </c>
      <c r="F10" s="479">
        <v>81.86769704107877</v>
      </c>
      <c r="G10" s="708">
        <v>4.05702954113886</v>
      </c>
      <c r="H10" s="134">
        <v>15</v>
      </c>
      <c r="I10" s="134"/>
      <c r="J10" s="8"/>
    </row>
    <row r="11" spans="2:10">
      <c r="B11" s="7"/>
      <c r="C11" s="511" t="s">
        <v>666</v>
      </c>
      <c r="D11" s="512">
        <v>6</v>
      </c>
      <c r="E11" s="479">
        <v>85.691918337762758</v>
      </c>
      <c r="F11" s="479">
        <v>81.12192558589031</v>
      </c>
      <c r="G11" s="708">
        <v>4.5699927518724479</v>
      </c>
      <c r="H11" s="134">
        <v>12</v>
      </c>
      <c r="I11" s="134"/>
      <c r="J11" s="8"/>
    </row>
    <row r="12" spans="2:10">
      <c r="B12" s="7"/>
      <c r="C12" s="511" t="s">
        <v>377</v>
      </c>
      <c r="D12" s="512">
        <v>7</v>
      </c>
      <c r="E12" s="479">
        <v>85.602038838570223</v>
      </c>
      <c r="F12" s="479">
        <v>80.061440978046164</v>
      </c>
      <c r="G12" s="708">
        <v>5.5405978605240591</v>
      </c>
      <c r="H12" s="133">
        <v>5</v>
      </c>
      <c r="I12" s="134"/>
      <c r="J12" s="8"/>
    </row>
    <row r="13" spans="2:10">
      <c r="B13" s="7"/>
      <c r="C13" s="511" t="s">
        <v>333</v>
      </c>
      <c r="D13" s="512">
        <v>8</v>
      </c>
      <c r="E13" s="479">
        <v>85.3233924313859</v>
      </c>
      <c r="F13" s="479">
        <v>79.06928454905615</v>
      </c>
      <c r="G13" s="708">
        <v>6.2541078823297482</v>
      </c>
      <c r="H13" s="134">
        <v>2</v>
      </c>
      <c r="I13" s="134"/>
      <c r="J13" s="8"/>
    </row>
    <row r="14" spans="2:10">
      <c r="B14" s="7"/>
      <c r="C14" s="511" t="s">
        <v>881</v>
      </c>
      <c r="D14" s="512">
        <v>9</v>
      </c>
      <c r="E14" s="479">
        <v>85.30355384001065</v>
      </c>
      <c r="F14" s="479">
        <v>81.319313190469856</v>
      </c>
      <c r="G14" s="708">
        <v>3.9842406495407943</v>
      </c>
      <c r="H14" s="134">
        <v>16</v>
      </c>
      <c r="I14" s="134"/>
      <c r="J14" s="8"/>
    </row>
    <row r="15" spans="2:10">
      <c r="B15" s="7"/>
      <c r="C15" s="511" t="s">
        <v>765</v>
      </c>
      <c r="D15" s="512">
        <v>10</v>
      </c>
      <c r="E15" s="479">
        <v>85.1976440624005</v>
      </c>
      <c r="F15" s="479">
        <v>81.773957338427266</v>
      </c>
      <c r="G15" s="708">
        <v>3.4236867239732334</v>
      </c>
      <c r="H15" s="134">
        <v>21</v>
      </c>
      <c r="I15" s="134"/>
      <c r="J15" s="8"/>
    </row>
    <row r="16" spans="2:10">
      <c r="B16" s="7"/>
      <c r="C16" s="511" t="s">
        <v>402</v>
      </c>
      <c r="D16" s="512">
        <v>11</v>
      </c>
      <c r="E16" s="479">
        <v>85.020801975072672</v>
      </c>
      <c r="F16" s="479">
        <v>81.732608609086924</v>
      </c>
      <c r="G16" s="708">
        <v>3.2881933659857481</v>
      </c>
      <c r="H16" s="134">
        <v>22</v>
      </c>
      <c r="I16" s="134"/>
      <c r="J16" s="8"/>
    </row>
    <row r="17" spans="2:10">
      <c r="B17" s="7"/>
      <c r="C17" s="511" t="s">
        <v>670</v>
      </c>
      <c r="D17" s="512">
        <v>12</v>
      </c>
      <c r="E17" s="479">
        <v>84.972054928202979</v>
      </c>
      <c r="F17" s="479">
        <v>79.568813606580221</v>
      </c>
      <c r="G17" s="708">
        <v>5.4032413216227582</v>
      </c>
      <c r="H17" s="134">
        <v>7</v>
      </c>
      <c r="I17" s="211"/>
      <c r="J17" s="8"/>
    </row>
    <row r="18" spans="2:10">
      <c r="B18" s="7"/>
      <c r="C18" s="511" t="s">
        <v>326</v>
      </c>
      <c r="D18" s="512">
        <v>13</v>
      </c>
      <c r="E18" s="479">
        <v>84.866998674179655</v>
      </c>
      <c r="F18" s="479">
        <v>79.484136559496179</v>
      </c>
      <c r="G18" s="708">
        <v>5.3828621146834763</v>
      </c>
      <c r="H18" s="134">
        <v>8</v>
      </c>
      <c r="I18" s="134"/>
      <c r="J18" s="8"/>
    </row>
    <row r="19" spans="2:10">
      <c r="B19" s="7"/>
      <c r="C19" s="511" t="s">
        <v>321</v>
      </c>
      <c r="D19" s="512">
        <v>14</v>
      </c>
      <c r="E19" s="479">
        <v>84.658536056750521</v>
      </c>
      <c r="F19" s="479">
        <v>84.08135129803189</v>
      </c>
      <c r="G19" s="708">
        <v>0.57718475871863006</v>
      </c>
      <c r="H19" s="134">
        <v>70</v>
      </c>
      <c r="I19" s="134"/>
      <c r="J19" s="8"/>
    </row>
    <row r="20" spans="2:10">
      <c r="B20" s="7"/>
      <c r="C20" s="511" t="s">
        <v>1444</v>
      </c>
      <c r="D20" s="512">
        <v>15</v>
      </c>
      <c r="E20" s="479">
        <v>84.567610441767087</v>
      </c>
      <c r="F20" s="479">
        <v>80.019337349397588</v>
      </c>
      <c r="G20" s="708">
        <v>4.5482730923694987</v>
      </c>
      <c r="H20" s="134">
        <v>13</v>
      </c>
      <c r="I20" s="134"/>
      <c r="J20" s="8"/>
    </row>
    <row r="21" spans="2:10">
      <c r="B21" s="7"/>
      <c r="C21" s="511" t="s">
        <v>655</v>
      </c>
      <c r="D21" s="512">
        <v>16</v>
      </c>
      <c r="E21" s="479">
        <v>84.367180538679634</v>
      </c>
      <c r="F21" s="479">
        <v>78.730657654921032</v>
      </c>
      <c r="G21" s="708">
        <v>5.6365228837586017</v>
      </c>
      <c r="H21" s="134">
        <v>4</v>
      </c>
      <c r="I21" s="134"/>
      <c r="J21" s="8"/>
    </row>
    <row r="22" spans="2:10">
      <c r="B22" s="7"/>
      <c r="C22" s="511" t="s">
        <v>409</v>
      </c>
      <c r="D22" s="512">
        <v>17</v>
      </c>
      <c r="E22" s="479">
        <v>84.363933654248626</v>
      </c>
      <c r="F22" s="479">
        <v>83.759512348262874</v>
      </c>
      <c r="G22" s="708">
        <v>0.60442130598575261</v>
      </c>
      <c r="H22" s="134">
        <v>69</v>
      </c>
      <c r="I22" s="134"/>
      <c r="J22" s="8"/>
    </row>
    <row r="23" spans="2:10">
      <c r="B23" s="7"/>
      <c r="C23" s="511" t="s">
        <v>413</v>
      </c>
      <c r="D23" s="512">
        <v>18</v>
      </c>
      <c r="E23" s="479">
        <v>83.918133518864039</v>
      </c>
      <c r="F23" s="479">
        <v>82.65995066569684</v>
      </c>
      <c r="G23" s="708">
        <v>1.2581828531671988</v>
      </c>
      <c r="H23" s="134">
        <v>55</v>
      </c>
      <c r="I23" s="134"/>
      <c r="J23" s="8"/>
    </row>
    <row r="24" spans="2:10">
      <c r="B24" s="7"/>
      <c r="C24" s="511" t="s">
        <v>539</v>
      </c>
      <c r="D24" s="512">
        <v>19</v>
      </c>
      <c r="E24" s="479">
        <v>83.812285050348578</v>
      </c>
      <c r="F24" s="479">
        <v>80.021065840433764</v>
      </c>
      <c r="G24" s="708">
        <v>3.7912192099148143</v>
      </c>
      <c r="H24" s="134">
        <v>17</v>
      </c>
      <c r="I24" s="134"/>
      <c r="J24" s="8"/>
    </row>
    <row r="25" spans="2:10">
      <c r="B25" s="7"/>
      <c r="C25" s="511" t="s">
        <v>652</v>
      </c>
      <c r="D25" s="512">
        <v>20</v>
      </c>
      <c r="E25" s="479">
        <v>83.793374705510558</v>
      </c>
      <c r="F25" s="479">
        <v>81.849468482445559</v>
      </c>
      <c r="G25" s="708">
        <v>1.9439062230649995</v>
      </c>
      <c r="H25" s="134">
        <v>43</v>
      </c>
      <c r="I25" s="134"/>
      <c r="J25" s="8"/>
    </row>
    <row r="26" spans="2:10">
      <c r="B26" s="7"/>
      <c r="C26" s="511" t="s">
        <v>337</v>
      </c>
      <c r="D26" s="512">
        <v>21</v>
      </c>
      <c r="E26" s="479">
        <v>83.758940053348311</v>
      </c>
      <c r="F26" s="479">
        <v>79.061008002246254</v>
      </c>
      <c r="G26" s="708">
        <v>4.6979320511020575</v>
      </c>
      <c r="H26" s="134">
        <v>11</v>
      </c>
      <c r="I26" s="134"/>
      <c r="J26" s="8"/>
    </row>
    <row r="27" spans="2:10">
      <c r="B27" s="7"/>
      <c r="C27" s="511" t="s">
        <v>401</v>
      </c>
      <c r="D27" s="512">
        <v>22</v>
      </c>
      <c r="E27" s="479">
        <v>83.681673032371179</v>
      </c>
      <c r="F27" s="479">
        <v>80.76106693381756</v>
      </c>
      <c r="G27" s="708">
        <v>2.9206060985536197</v>
      </c>
      <c r="H27" s="134">
        <v>27</v>
      </c>
      <c r="I27" s="134"/>
      <c r="J27" s="8"/>
    </row>
    <row r="28" spans="2:10">
      <c r="B28" s="7"/>
      <c r="C28" s="511" t="s">
        <v>499</v>
      </c>
      <c r="D28" s="512">
        <v>23</v>
      </c>
      <c r="E28" s="479">
        <v>83.471714253971783</v>
      </c>
      <c r="F28" s="479">
        <v>82.14468670147761</v>
      </c>
      <c r="G28" s="708">
        <v>1.3270275524941724</v>
      </c>
      <c r="H28" s="134">
        <v>53</v>
      </c>
      <c r="I28" s="134"/>
      <c r="J28" s="8"/>
    </row>
    <row r="29" spans="2:10">
      <c r="B29" s="7"/>
      <c r="C29" s="511" t="s">
        <v>361</v>
      </c>
      <c r="D29" s="512">
        <v>24</v>
      </c>
      <c r="E29" s="479">
        <v>83.293366242314008</v>
      </c>
      <c r="F29" s="479">
        <v>82.181449727201866</v>
      </c>
      <c r="G29" s="708">
        <v>1.1119165151121422</v>
      </c>
      <c r="H29" s="134">
        <v>60</v>
      </c>
      <c r="I29" s="211"/>
      <c r="J29" s="8"/>
    </row>
    <row r="30" spans="2:10">
      <c r="B30" s="7"/>
      <c r="C30" s="511" t="s">
        <v>481</v>
      </c>
      <c r="D30" s="512">
        <v>25</v>
      </c>
      <c r="E30" s="479">
        <v>83.213518131890055</v>
      </c>
      <c r="F30" s="479">
        <v>79.774844080373413</v>
      </c>
      <c r="G30" s="708">
        <v>3.4386740515166423</v>
      </c>
      <c r="H30" s="134">
        <v>20</v>
      </c>
      <c r="I30" s="134"/>
      <c r="J30" s="8"/>
    </row>
    <row r="31" spans="2:10">
      <c r="B31" s="7"/>
      <c r="C31" s="511" t="s">
        <v>598</v>
      </c>
      <c r="D31" s="512">
        <v>26</v>
      </c>
      <c r="E31" s="479">
        <v>83.11125336302068</v>
      </c>
      <c r="F31" s="479">
        <v>79.364820484274972</v>
      </c>
      <c r="G31" s="708">
        <v>3.7464328787457077</v>
      </c>
      <c r="H31" s="134">
        <v>18</v>
      </c>
      <c r="I31" s="134"/>
      <c r="J31" s="8"/>
    </row>
    <row r="32" spans="2:10">
      <c r="B32" s="7"/>
      <c r="C32" s="511" t="s">
        <v>375</v>
      </c>
      <c r="D32" s="512">
        <v>27</v>
      </c>
      <c r="E32" s="479">
        <v>82.98933686563457</v>
      </c>
      <c r="F32" s="479">
        <v>80.377160360957021</v>
      </c>
      <c r="G32" s="708">
        <v>2.6121765046775494</v>
      </c>
      <c r="H32" s="134">
        <v>33</v>
      </c>
      <c r="I32" s="134"/>
      <c r="J32" s="8"/>
    </row>
    <row r="33" spans="2:10">
      <c r="B33" s="7"/>
      <c r="C33" s="511" t="s">
        <v>340</v>
      </c>
      <c r="D33" s="512">
        <v>28</v>
      </c>
      <c r="E33" s="479">
        <v>82.965345523367034</v>
      </c>
      <c r="F33" s="479">
        <v>80.28543905150056</v>
      </c>
      <c r="G33" s="708">
        <v>2.6799064718664738</v>
      </c>
      <c r="H33" s="134">
        <v>31</v>
      </c>
      <c r="I33" s="134"/>
      <c r="J33" s="8"/>
    </row>
    <row r="34" spans="2:10">
      <c r="B34" s="7"/>
      <c r="C34" s="511" t="s">
        <v>1135</v>
      </c>
      <c r="D34" s="512">
        <v>29</v>
      </c>
      <c r="E34" s="479">
        <v>82.929279441838091</v>
      </c>
      <c r="F34" s="479">
        <v>78.6198243714664</v>
      </c>
      <c r="G34" s="708">
        <v>4.3094550703716976</v>
      </c>
      <c r="H34" s="134">
        <v>14</v>
      </c>
      <c r="I34" s="134"/>
      <c r="J34" s="8"/>
    </row>
    <row r="35" spans="2:10">
      <c r="B35" s="7"/>
      <c r="C35" s="511" t="s">
        <v>406</v>
      </c>
      <c r="D35" s="512">
        <v>30</v>
      </c>
      <c r="E35" s="479">
        <v>82.922802860407074</v>
      </c>
      <c r="F35" s="479">
        <v>81.054335039986469</v>
      </c>
      <c r="G35" s="708">
        <v>1.8684678204206051</v>
      </c>
      <c r="H35" s="134">
        <v>44</v>
      </c>
      <c r="I35" s="134"/>
      <c r="J35" s="8"/>
    </row>
    <row r="36" spans="2:10">
      <c r="B36" s="7"/>
      <c r="C36" s="511" t="s">
        <v>341</v>
      </c>
      <c r="D36" s="512">
        <v>31</v>
      </c>
      <c r="E36" s="479">
        <v>82.92147175464882</v>
      </c>
      <c r="F36" s="479">
        <v>80.154521900061667</v>
      </c>
      <c r="G36" s="708">
        <v>2.7669498545871534</v>
      </c>
      <c r="H36" s="134">
        <v>30</v>
      </c>
      <c r="I36" s="134"/>
      <c r="J36" s="8"/>
    </row>
    <row r="37" spans="2:10">
      <c r="B37" s="7"/>
      <c r="C37" s="511" t="s">
        <v>348</v>
      </c>
      <c r="D37" s="512">
        <v>32</v>
      </c>
      <c r="E37" s="479">
        <v>82.854843875100087</v>
      </c>
      <c r="F37" s="479">
        <v>79.603296430247653</v>
      </c>
      <c r="G37" s="708">
        <v>3.2515474448524344</v>
      </c>
      <c r="H37" s="134">
        <v>23</v>
      </c>
      <c r="I37" s="134"/>
      <c r="J37" s="8"/>
    </row>
    <row r="38" spans="2:10">
      <c r="B38" s="7"/>
      <c r="C38" s="511" t="s">
        <v>410</v>
      </c>
      <c r="D38" s="512">
        <v>33</v>
      </c>
      <c r="E38" s="479">
        <v>82.810799952735451</v>
      </c>
      <c r="F38" s="479">
        <v>79.95128205128205</v>
      </c>
      <c r="G38" s="708">
        <v>2.8595179014534011</v>
      </c>
      <c r="H38" s="134">
        <v>28</v>
      </c>
      <c r="I38" s="211"/>
      <c r="J38" s="8"/>
    </row>
    <row r="39" spans="2:10">
      <c r="B39" s="7"/>
      <c r="C39" s="511" t="s">
        <v>220</v>
      </c>
      <c r="D39" s="512">
        <v>34</v>
      </c>
      <c r="E39" s="479">
        <v>82.736228932112709</v>
      </c>
      <c r="F39" s="479">
        <v>79.714199700069386</v>
      </c>
      <c r="G39" s="708">
        <v>3.0220292320433231</v>
      </c>
      <c r="H39" s="134">
        <v>25</v>
      </c>
      <c r="I39" s="134"/>
      <c r="J39" s="8"/>
    </row>
    <row r="40" spans="2:10">
      <c r="B40" s="7"/>
      <c r="C40" s="511" t="s">
        <v>344</v>
      </c>
      <c r="D40" s="512">
        <v>35</v>
      </c>
      <c r="E40" s="479">
        <v>82.531995870612533</v>
      </c>
      <c r="F40" s="479">
        <v>80.431708534067454</v>
      </c>
      <c r="G40" s="708">
        <v>2.1002873365450796</v>
      </c>
      <c r="H40" s="134">
        <v>39</v>
      </c>
      <c r="I40" s="134"/>
      <c r="J40" s="8"/>
    </row>
    <row r="41" spans="2:10">
      <c r="B41" s="7"/>
      <c r="C41" s="511" t="s">
        <v>487</v>
      </c>
      <c r="D41" s="512">
        <v>36</v>
      </c>
      <c r="E41" s="479">
        <v>82.519427982173326</v>
      </c>
      <c r="F41" s="479">
        <v>79.343803337758388</v>
      </c>
      <c r="G41" s="708">
        <v>3.1756246444149383</v>
      </c>
      <c r="H41" s="134">
        <v>24</v>
      </c>
      <c r="I41" s="134"/>
      <c r="J41" s="8"/>
    </row>
    <row r="42" spans="2:10">
      <c r="B42" s="7"/>
      <c r="C42" s="511" t="s">
        <v>364</v>
      </c>
      <c r="D42" s="512">
        <v>37</v>
      </c>
      <c r="E42" s="479">
        <v>82.259443732324144</v>
      </c>
      <c r="F42" s="479">
        <v>78.539085230625247</v>
      </c>
      <c r="G42" s="708">
        <v>3.7203585016988967</v>
      </c>
      <c r="H42" s="134">
        <v>19</v>
      </c>
      <c r="I42" s="134"/>
      <c r="J42" s="8"/>
    </row>
    <row r="43" spans="2:10">
      <c r="B43" s="7"/>
      <c r="C43" s="511" t="s">
        <v>1191</v>
      </c>
      <c r="D43" s="512">
        <v>38</v>
      </c>
      <c r="E43" s="479">
        <v>82.229640518913669</v>
      </c>
      <c r="F43" s="479">
        <v>80.441203928225022</v>
      </c>
      <c r="G43" s="708">
        <v>1.7884365906886472</v>
      </c>
      <c r="H43" s="134">
        <v>45</v>
      </c>
      <c r="I43" s="134"/>
      <c r="J43" s="8"/>
    </row>
    <row r="44" spans="2:10">
      <c r="B44" s="7"/>
      <c r="C44" s="511" t="s">
        <v>323</v>
      </c>
      <c r="D44" s="512">
        <v>39</v>
      </c>
      <c r="E44" s="479">
        <v>82.145817090526577</v>
      </c>
      <c r="F44" s="479">
        <v>79.474784976177219</v>
      </c>
      <c r="G44" s="708">
        <v>2.6710321143493587</v>
      </c>
      <c r="H44" s="134">
        <v>32</v>
      </c>
      <c r="I44" s="133"/>
      <c r="J44" s="8"/>
    </row>
    <row r="45" spans="2:10">
      <c r="B45" s="7"/>
      <c r="C45" s="513" t="s">
        <v>176</v>
      </c>
      <c r="D45" s="512">
        <v>40</v>
      </c>
      <c r="E45" s="479">
        <v>82.113902830177793</v>
      </c>
      <c r="F45" s="479">
        <v>79.849326779966077</v>
      </c>
      <c r="G45" s="708">
        <v>2.2645760502117156</v>
      </c>
      <c r="H45" s="134">
        <v>37</v>
      </c>
      <c r="I45" s="134"/>
      <c r="J45" s="8"/>
    </row>
    <row r="46" spans="2:10">
      <c r="B46" s="7"/>
      <c r="C46" s="511" t="s">
        <v>345</v>
      </c>
      <c r="D46" s="512">
        <v>41</v>
      </c>
      <c r="E46" s="479">
        <v>81.934000954618881</v>
      </c>
      <c r="F46" s="479">
        <v>80.994938684094578</v>
      </c>
      <c r="G46" s="708">
        <v>0.93906227052430324</v>
      </c>
      <c r="H46" s="134">
        <v>63</v>
      </c>
      <c r="I46" s="134"/>
      <c r="J46" s="8"/>
    </row>
    <row r="47" spans="2:10">
      <c r="B47" s="7"/>
      <c r="C47" s="511" t="s">
        <v>498</v>
      </c>
      <c r="D47" s="512">
        <v>42</v>
      </c>
      <c r="E47" s="479">
        <v>81.921082102449489</v>
      </c>
      <c r="F47" s="479">
        <v>79.84448233748877</v>
      </c>
      <c r="G47" s="708">
        <v>2.0765997649607186</v>
      </c>
      <c r="H47" s="134">
        <v>41</v>
      </c>
      <c r="I47" s="134"/>
      <c r="J47" s="8"/>
    </row>
    <row r="48" spans="2:10">
      <c r="B48" s="7"/>
      <c r="C48" s="511" t="s">
        <v>478</v>
      </c>
      <c r="D48" s="512">
        <v>43</v>
      </c>
      <c r="E48" s="479">
        <v>81.685707942101246</v>
      </c>
      <c r="F48" s="479">
        <v>79.331415311230955</v>
      </c>
      <c r="G48" s="708">
        <v>2.3542926308702903</v>
      </c>
      <c r="H48" s="134">
        <v>36</v>
      </c>
      <c r="I48" s="134"/>
      <c r="J48" s="8"/>
    </row>
    <row r="49" spans="2:10">
      <c r="B49" s="7"/>
      <c r="C49" s="511" t="s">
        <v>935</v>
      </c>
      <c r="D49" s="512">
        <v>44</v>
      </c>
      <c r="E49" s="479">
        <v>81.57905781957507</v>
      </c>
      <c r="F49" s="479">
        <v>80.246368861024024</v>
      </c>
      <c r="G49" s="708">
        <v>1.3326889585510457</v>
      </c>
      <c r="H49" s="134">
        <v>52</v>
      </c>
      <c r="I49" s="134"/>
      <c r="J49" s="8"/>
    </row>
    <row r="50" spans="2:10">
      <c r="B50" s="7"/>
      <c r="C50" s="511" t="s">
        <v>629</v>
      </c>
      <c r="D50" s="512">
        <v>45</v>
      </c>
      <c r="E50" s="479">
        <v>81.351845775225584</v>
      </c>
      <c r="F50" s="479">
        <v>78.951052181046478</v>
      </c>
      <c r="G50" s="708">
        <v>2.4007935941791061</v>
      </c>
      <c r="H50" s="134">
        <v>35</v>
      </c>
      <c r="I50" s="134"/>
      <c r="J50" s="8"/>
    </row>
    <row r="51" spans="2:10">
      <c r="B51" s="7"/>
      <c r="C51" s="511" t="s">
        <v>331</v>
      </c>
      <c r="D51" s="512">
        <v>46</v>
      </c>
      <c r="E51" s="479">
        <v>81.338490202720763</v>
      </c>
      <c r="F51" s="479">
        <v>79.889157915381446</v>
      </c>
      <c r="G51" s="708">
        <v>1.4493322873393168</v>
      </c>
      <c r="H51" s="134">
        <v>49</v>
      </c>
      <c r="I51" s="134"/>
      <c r="J51" s="8"/>
    </row>
    <row r="52" spans="2:10">
      <c r="B52" s="7"/>
      <c r="C52" s="511" t="s">
        <v>214</v>
      </c>
      <c r="D52" s="512">
        <v>47</v>
      </c>
      <c r="E52" s="479">
        <v>81.275318585919536</v>
      </c>
      <c r="F52" s="479">
        <v>79.57469650193822</v>
      </c>
      <c r="G52" s="708">
        <v>1.7006220839813153</v>
      </c>
      <c r="H52" s="134">
        <v>46</v>
      </c>
      <c r="I52" s="134"/>
      <c r="J52" s="8"/>
    </row>
    <row r="53" spans="2:10">
      <c r="B53" s="7"/>
      <c r="C53" s="511" t="s">
        <v>503</v>
      </c>
      <c r="D53" s="512">
        <v>48</v>
      </c>
      <c r="E53" s="479">
        <v>81.254073967358877</v>
      </c>
      <c r="F53" s="479">
        <v>82.686003004795325</v>
      </c>
      <c r="G53" s="708">
        <v>-1.4319290374364471</v>
      </c>
      <c r="H53" s="134">
        <v>107</v>
      </c>
      <c r="I53" s="134"/>
      <c r="J53" s="8"/>
    </row>
    <row r="54" spans="2:10">
      <c r="B54" s="7"/>
      <c r="C54" s="511" t="s">
        <v>542</v>
      </c>
      <c r="D54" s="512">
        <v>49</v>
      </c>
      <c r="E54" s="479">
        <v>81.197223754016974</v>
      </c>
      <c r="F54" s="479">
        <v>79.85427560896764</v>
      </c>
      <c r="G54" s="708">
        <v>1.3429481450493341</v>
      </c>
      <c r="H54" s="134">
        <v>51</v>
      </c>
      <c r="I54" s="134"/>
      <c r="J54" s="8"/>
    </row>
    <row r="55" spans="2:10">
      <c r="B55" s="7"/>
      <c r="C55" s="511" t="s">
        <v>479</v>
      </c>
      <c r="D55" s="512">
        <v>50</v>
      </c>
      <c r="E55" s="479">
        <v>81.131328823914473</v>
      </c>
      <c r="F55" s="479">
        <v>78.9815477489272</v>
      </c>
      <c r="G55" s="708">
        <v>2.1497810749872741</v>
      </c>
      <c r="H55" s="134">
        <v>38</v>
      </c>
      <c r="I55" s="134"/>
      <c r="J55" s="8"/>
    </row>
    <row r="56" spans="2:10">
      <c r="B56" s="7"/>
      <c r="C56" s="511" t="s">
        <v>381</v>
      </c>
      <c r="D56" s="512">
        <v>51</v>
      </c>
      <c r="E56" s="479">
        <v>81.078748761089756</v>
      </c>
      <c r="F56" s="479">
        <v>78.149256653854522</v>
      </c>
      <c r="G56" s="708">
        <v>2.9294921072352338</v>
      </c>
      <c r="H56" s="134">
        <v>26</v>
      </c>
      <c r="I56" s="134"/>
      <c r="J56" s="8"/>
    </row>
    <row r="57" spans="2:10">
      <c r="B57" s="7"/>
      <c r="C57" s="511" t="s">
        <v>358</v>
      </c>
      <c r="D57" s="512">
        <v>52</v>
      </c>
      <c r="E57" s="479">
        <v>81.078552769956246</v>
      </c>
      <c r="F57" s="479">
        <v>80.141876717440724</v>
      </c>
      <c r="G57" s="708">
        <v>0.93667605251552288</v>
      </c>
      <c r="H57" s="134">
        <v>64</v>
      </c>
      <c r="I57" s="316"/>
      <c r="J57" s="8"/>
    </row>
    <row r="58" spans="2:10">
      <c r="B58" s="7"/>
      <c r="C58" s="511" t="s">
        <v>379</v>
      </c>
      <c r="D58" s="512">
        <v>53</v>
      </c>
      <c r="E58" s="479">
        <v>80.999411206487522</v>
      </c>
      <c r="F58" s="479">
        <v>78.162875814174186</v>
      </c>
      <c r="G58" s="708">
        <v>2.836535392313337</v>
      </c>
      <c r="H58" s="134">
        <v>29</v>
      </c>
      <c r="I58" s="134"/>
      <c r="J58" s="8"/>
    </row>
    <row r="59" spans="2:10">
      <c r="B59" s="7"/>
      <c r="C59" s="511" t="s">
        <v>352</v>
      </c>
      <c r="D59" s="512">
        <v>54</v>
      </c>
      <c r="E59" s="479">
        <v>80.85556538461536</v>
      </c>
      <c r="F59" s="479">
        <v>79.616480769230776</v>
      </c>
      <c r="G59" s="708">
        <v>1.2390846153845843</v>
      </c>
      <c r="H59" s="134">
        <v>57</v>
      </c>
      <c r="I59" s="134"/>
      <c r="J59" s="8"/>
    </row>
    <row r="60" spans="2:10">
      <c r="B60" s="7"/>
      <c r="C60" s="511" t="s">
        <v>353</v>
      </c>
      <c r="D60" s="512">
        <v>55</v>
      </c>
      <c r="E60" s="479">
        <v>80.827178171906638</v>
      </c>
      <c r="F60" s="479">
        <v>79.519668376521352</v>
      </c>
      <c r="G60" s="708">
        <v>1.3075097953852861</v>
      </c>
      <c r="H60" s="200">
        <v>54</v>
      </c>
      <c r="I60" s="134"/>
      <c r="J60" s="8"/>
    </row>
    <row r="61" spans="2:10">
      <c r="B61" s="7"/>
      <c r="C61" s="511" t="s">
        <v>349</v>
      </c>
      <c r="D61" s="512">
        <v>56</v>
      </c>
      <c r="E61" s="479">
        <v>80.8208692447267</v>
      </c>
      <c r="F61" s="479">
        <v>78.731797648748781</v>
      </c>
      <c r="G61" s="708">
        <v>2.0890715959779129</v>
      </c>
      <c r="H61" s="134">
        <v>40</v>
      </c>
      <c r="I61" s="316"/>
      <c r="J61" s="8"/>
    </row>
    <row r="62" spans="2:10">
      <c r="B62" s="7"/>
      <c r="C62" s="511" t="s">
        <v>322</v>
      </c>
      <c r="D62" s="512">
        <v>57</v>
      </c>
      <c r="E62" s="479">
        <v>80.794659494765156</v>
      </c>
      <c r="F62" s="479">
        <v>78.825557583325335</v>
      </c>
      <c r="G62" s="708">
        <v>1.9691019114398216</v>
      </c>
      <c r="H62" s="134">
        <v>42</v>
      </c>
      <c r="I62" s="134"/>
      <c r="J62" s="8"/>
    </row>
    <row r="63" spans="2:10">
      <c r="B63" s="7"/>
      <c r="C63" s="511" t="s">
        <v>658</v>
      </c>
      <c r="D63" s="512">
        <v>58</v>
      </c>
      <c r="E63" s="479">
        <v>80.771214265496738</v>
      </c>
      <c r="F63" s="479">
        <v>79.823331893276929</v>
      </c>
      <c r="G63" s="708">
        <v>0.94788237221980864</v>
      </c>
      <c r="H63" s="134">
        <v>62</v>
      </c>
      <c r="I63" s="134"/>
      <c r="J63" s="8"/>
    </row>
    <row r="64" spans="2:10">
      <c r="B64" s="7"/>
      <c r="C64" s="511" t="s">
        <v>504</v>
      </c>
      <c r="D64" s="512">
        <v>59</v>
      </c>
      <c r="E64" s="479">
        <v>80.762879603200616</v>
      </c>
      <c r="F64" s="479">
        <v>79.344095581239372</v>
      </c>
      <c r="G64" s="708">
        <v>1.418784021961244</v>
      </c>
      <c r="H64" s="134">
        <v>50</v>
      </c>
      <c r="I64" s="134"/>
      <c r="J64" s="8"/>
    </row>
    <row r="65" spans="2:10">
      <c r="B65" s="7"/>
      <c r="C65" s="511" t="s">
        <v>515</v>
      </c>
      <c r="D65" s="512">
        <v>60</v>
      </c>
      <c r="E65" s="479">
        <v>80.687389830508465</v>
      </c>
      <c r="F65" s="479">
        <v>78.2630847457627</v>
      </c>
      <c r="G65" s="708">
        <v>2.4243050847457681</v>
      </c>
      <c r="H65" s="134">
        <v>34</v>
      </c>
      <c r="I65" s="134"/>
      <c r="J65" s="8"/>
    </row>
    <row r="66" spans="2:10">
      <c r="B66" s="7"/>
      <c r="C66" s="511" t="s">
        <v>234</v>
      </c>
      <c r="D66" s="512">
        <v>61</v>
      </c>
      <c r="E66" s="479">
        <v>80.562679908651546</v>
      </c>
      <c r="F66" s="479">
        <v>80.504907323809007</v>
      </c>
      <c r="G66" s="708">
        <v>0.057772584842538777</v>
      </c>
      <c r="H66" s="134">
        <v>77</v>
      </c>
      <c r="I66" s="134"/>
      <c r="J66" s="8"/>
    </row>
    <row r="67" spans="2:10">
      <c r="B67" s="7"/>
      <c r="C67" s="511" t="s">
        <v>484</v>
      </c>
      <c r="D67" s="512">
        <v>62</v>
      </c>
      <c r="E67" s="479">
        <v>80.418209830770991</v>
      </c>
      <c r="F67" s="479">
        <v>80.736818428988087</v>
      </c>
      <c r="G67" s="708">
        <v>-0.31860859821709653</v>
      </c>
      <c r="H67" s="134">
        <v>81</v>
      </c>
      <c r="I67" s="133"/>
      <c r="J67" s="8"/>
    </row>
    <row r="68" spans="2:10">
      <c r="B68" s="7"/>
      <c r="C68" s="511" t="s">
        <v>597</v>
      </c>
      <c r="D68" s="512">
        <v>63</v>
      </c>
      <c r="E68" s="479">
        <v>80.406782883028626</v>
      </c>
      <c r="F68" s="479">
        <v>79.626419673192032</v>
      </c>
      <c r="G68" s="708">
        <v>0.7803632098365938</v>
      </c>
      <c r="H68" s="134">
        <v>67</v>
      </c>
      <c r="I68" s="134"/>
      <c r="J68" s="8"/>
    </row>
    <row r="69" spans="2:10">
      <c r="B69" s="7"/>
      <c r="C69" s="511" t="s">
        <v>428</v>
      </c>
      <c r="D69" s="512">
        <v>64</v>
      </c>
      <c r="E69" s="479">
        <v>80.3983660130719</v>
      </c>
      <c r="F69" s="479">
        <v>80.8714340638216</v>
      </c>
      <c r="G69" s="708">
        <v>-0.47306805074970271</v>
      </c>
      <c r="H69" s="134">
        <v>85</v>
      </c>
      <c r="I69" s="316"/>
      <c r="J69" s="8"/>
    </row>
    <row r="70" spans="2:10">
      <c r="B70" s="7"/>
      <c r="C70" s="511" t="s">
        <v>663</v>
      </c>
      <c r="D70" s="512">
        <v>65</v>
      </c>
      <c r="E70" s="479">
        <v>80.3705986959099</v>
      </c>
      <c r="F70" s="479">
        <v>78.6814463544754</v>
      </c>
      <c r="G70" s="708">
        <v>1.6891523414345073</v>
      </c>
      <c r="H70" s="134">
        <v>47</v>
      </c>
      <c r="I70" s="133"/>
      <c r="J70" s="8"/>
    </row>
    <row r="71" spans="2:10">
      <c r="B71" s="7"/>
      <c r="C71" s="511" t="s">
        <v>334</v>
      </c>
      <c r="D71" s="512">
        <v>66</v>
      </c>
      <c r="E71" s="479">
        <v>80.335306149504746</v>
      </c>
      <c r="F71" s="479">
        <v>79.935147061608674</v>
      </c>
      <c r="G71" s="708">
        <v>0.40015908789607124</v>
      </c>
      <c r="H71" s="134">
        <v>75</v>
      </c>
      <c r="I71" s="134"/>
      <c r="J71" s="8"/>
    </row>
    <row r="72" spans="2:10">
      <c r="B72" s="7"/>
      <c r="C72" s="511" t="s">
        <v>367</v>
      </c>
      <c r="D72" s="512">
        <v>67</v>
      </c>
      <c r="E72" s="479">
        <v>80.321281008540041</v>
      </c>
      <c r="F72" s="479">
        <v>79.429973566490432</v>
      </c>
      <c r="G72" s="708">
        <v>0.89130744204960877</v>
      </c>
      <c r="H72" s="134">
        <v>65</v>
      </c>
      <c r="I72" s="134"/>
      <c r="J72" s="8"/>
    </row>
    <row r="73" spans="2:10">
      <c r="B73" s="7"/>
      <c r="C73" s="511" t="s">
        <v>183</v>
      </c>
      <c r="D73" s="512">
        <v>68</v>
      </c>
      <c r="E73" s="479">
        <v>80.31710213087149</v>
      </c>
      <c r="F73" s="479">
        <v>79.796657570303267</v>
      </c>
      <c r="G73" s="708">
        <v>0.52044456056822241</v>
      </c>
      <c r="H73" s="134">
        <v>72</v>
      </c>
      <c r="I73" s="545"/>
      <c r="J73" s="8"/>
    </row>
    <row r="74" spans="2:10">
      <c r="B74" s="7"/>
      <c r="C74" s="511" t="s">
        <v>657</v>
      </c>
      <c r="D74" s="512">
        <v>69</v>
      </c>
      <c r="E74" s="479">
        <v>80.0542513122571</v>
      </c>
      <c r="F74" s="479">
        <v>78.896996834555438</v>
      </c>
      <c r="G74" s="708">
        <v>1.157254477701656</v>
      </c>
      <c r="H74" s="134">
        <v>58</v>
      </c>
      <c r="I74" s="134"/>
      <c r="J74" s="8"/>
    </row>
    <row r="75" spans="2:10">
      <c r="B75" s="7"/>
      <c r="C75" s="511" t="s">
        <v>602</v>
      </c>
      <c r="D75" s="512">
        <v>70</v>
      </c>
      <c r="E75" s="479">
        <v>79.9903734729494</v>
      </c>
      <c r="F75" s="479">
        <v>79.488272251308913</v>
      </c>
      <c r="G75" s="708">
        <v>0.502101221640487</v>
      </c>
      <c r="H75" s="134">
        <v>73</v>
      </c>
      <c r="I75" s="134"/>
      <c r="J75" s="8"/>
    </row>
    <row r="76" spans="2:10">
      <c r="B76" s="7"/>
      <c r="C76" s="511" t="s">
        <v>418</v>
      </c>
      <c r="D76" s="512">
        <v>71</v>
      </c>
      <c r="E76" s="479">
        <v>79.9593570608496</v>
      </c>
      <c r="F76" s="479">
        <v>78.831630309988512</v>
      </c>
      <c r="G76" s="708">
        <v>1.1277267508610862</v>
      </c>
      <c r="H76" s="134">
        <v>59</v>
      </c>
      <c r="I76" s="134"/>
      <c r="J76" s="8"/>
    </row>
    <row r="77" spans="2:10">
      <c r="B77" s="7"/>
      <c r="C77" s="511" t="s">
        <v>378</v>
      </c>
      <c r="D77" s="710">
        <v>72</v>
      </c>
      <c r="E77" s="479">
        <v>79.917277943880109</v>
      </c>
      <c r="F77" s="479">
        <v>78.394709279652361</v>
      </c>
      <c r="G77" s="708">
        <v>1.5225686642277481</v>
      </c>
      <c r="H77" s="134">
        <v>48</v>
      </c>
      <c r="I77" s="134"/>
      <c r="J77" s="8"/>
    </row>
    <row r="78" spans="2:10">
      <c r="B78" s="7"/>
      <c r="C78" s="511" t="s">
        <v>531</v>
      </c>
      <c r="D78" s="710">
        <v>73</v>
      </c>
      <c r="E78" s="479">
        <v>79.8093229744728</v>
      </c>
      <c r="F78" s="479">
        <v>74.348612652608224</v>
      </c>
      <c r="G78" s="708">
        <v>5.4607103218645818</v>
      </c>
      <c r="H78" s="134">
        <v>6</v>
      </c>
      <c r="I78" s="134"/>
      <c r="J78" s="8"/>
    </row>
    <row r="79" spans="2:10">
      <c r="B79" s="7"/>
      <c r="C79" s="511" t="s">
        <v>425</v>
      </c>
      <c r="D79" s="512">
        <v>74</v>
      </c>
      <c r="E79" s="479">
        <v>79.804518222666</v>
      </c>
      <c r="F79" s="479">
        <v>78.562481278082871</v>
      </c>
      <c r="G79" s="708">
        <v>1.2420369445831341</v>
      </c>
      <c r="H79" s="134">
        <v>56</v>
      </c>
      <c r="I79" s="134"/>
      <c r="J79" s="8"/>
    </row>
    <row r="80" spans="2:10">
      <c r="B80" s="7"/>
      <c r="C80" s="511" t="s">
        <v>698</v>
      </c>
      <c r="D80" s="512">
        <v>75</v>
      </c>
      <c r="E80" s="479">
        <v>79.685583049526826</v>
      </c>
      <c r="F80" s="479">
        <v>78.619756701393683</v>
      </c>
      <c r="G80" s="708">
        <v>1.0658263481331431</v>
      </c>
      <c r="H80" s="134">
        <v>61</v>
      </c>
      <c r="I80" s="134"/>
      <c r="J80" s="8"/>
    </row>
    <row r="81" spans="2:10">
      <c r="B81" s="7"/>
      <c r="C81" s="511" t="s">
        <v>404</v>
      </c>
      <c r="D81" s="512">
        <v>76</v>
      </c>
      <c r="E81" s="479">
        <v>79.6475201654602</v>
      </c>
      <c r="F81" s="479">
        <v>80.2554663908997</v>
      </c>
      <c r="G81" s="708">
        <v>-0.60794622543950538</v>
      </c>
      <c r="H81" s="134">
        <v>92</v>
      </c>
      <c r="I81" s="134"/>
      <c r="J81" s="8"/>
    </row>
    <row r="82" spans="2:10">
      <c r="B82" s="7"/>
      <c r="C82" s="511" t="s">
        <v>486</v>
      </c>
      <c r="D82" s="512">
        <v>77</v>
      </c>
      <c r="E82" s="479">
        <v>79.600153329898063</v>
      </c>
      <c r="F82" s="479">
        <v>78.949022836100383</v>
      </c>
      <c r="G82" s="708">
        <v>0.65113049379768029</v>
      </c>
      <c r="H82" s="134">
        <v>68</v>
      </c>
      <c r="I82" s="134"/>
      <c r="J82" s="8"/>
    </row>
    <row r="83" spans="2:10">
      <c r="B83" s="7"/>
      <c r="C83" s="511" t="s">
        <v>968</v>
      </c>
      <c r="D83" s="512">
        <v>78</v>
      </c>
      <c r="E83" s="479">
        <v>79.599288641088179</v>
      </c>
      <c r="F83" s="479">
        <v>79.041393398300912</v>
      </c>
      <c r="G83" s="708">
        <v>0.55789524278726788</v>
      </c>
      <c r="H83" s="134">
        <v>71</v>
      </c>
      <c r="I83" s="134"/>
      <c r="J83" s="8"/>
    </row>
    <row r="84" spans="2:10">
      <c r="B84" s="7"/>
      <c r="C84" s="511" t="s">
        <v>216</v>
      </c>
      <c r="D84" s="512">
        <v>79</v>
      </c>
      <c r="E84" s="479">
        <v>79.574065261726716</v>
      </c>
      <c r="F84" s="479">
        <v>79.787498712481735</v>
      </c>
      <c r="G84" s="708">
        <v>-0.21343345075501929</v>
      </c>
      <c r="H84" s="134">
        <v>79</v>
      </c>
      <c r="I84" s="133"/>
      <c r="J84" s="8"/>
    </row>
    <row r="85" spans="2:10">
      <c r="B85" s="7"/>
      <c r="C85" s="511" t="s">
        <v>393</v>
      </c>
      <c r="D85" s="512">
        <v>80</v>
      </c>
      <c r="E85" s="479">
        <v>79.5638187221397</v>
      </c>
      <c r="F85" s="479">
        <v>81.020070441912935</v>
      </c>
      <c r="G85" s="708">
        <v>-1.4562517197732348</v>
      </c>
      <c r="H85" s="134">
        <v>108</v>
      </c>
      <c r="I85" s="134"/>
      <c r="J85" s="8"/>
    </row>
    <row r="86" spans="2:10">
      <c r="B86" s="7"/>
      <c r="C86" s="511" t="s">
        <v>411</v>
      </c>
      <c r="D86" s="512">
        <v>81</v>
      </c>
      <c r="E86" s="479">
        <v>79.560695013025679</v>
      </c>
      <c r="F86" s="479">
        <v>80.158066617045023</v>
      </c>
      <c r="G86" s="708">
        <v>-0.59737160401934375</v>
      </c>
      <c r="H86" s="134">
        <v>91</v>
      </c>
      <c r="I86" s="134"/>
      <c r="J86" s="8"/>
    </row>
    <row r="87" spans="2:10">
      <c r="B87" s="7"/>
      <c r="C87" s="511" t="s">
        <v>596</v>
      </c>
      <c r="D87" s="512">
        <v>82</v>
      </c>
      <c r="E87" s="479">
        <v>79.456389452332658</v>
      </c>
      <c r="F87" s="479">
        <v>79.862271805273835</v>
      </c>
      <c r="G87" s="708">
        <v>-0.4058823529411768</v>
      </c>
      <c r="H87" s="134">
        <v>84</v>
      </c>
      <c r="I87" s="134"/>
      <c r="J87" s="8"/>
    </row>
    <row r="88" spans="2:10">
      <c r="B88" s="7"/>
      <c r="C88" s="511" t="s">
        <v>403</v>
      </c>
      <c r="D88" s="512">
        <v>83</v>
      </c>
      <c r="E88" s="479">
        <v>79.4383405352134</v>
      </c>
      <c r="F88" s="479">
        <v>80.240319157000968</v>
      </c>
      <c r="G88" s="708">
        <v>-0.80197862178756907</v>
      </c>
      <c r="H88" s="134">
        <v>95</v>
      </c>
      <c r="I88" s="317"/>
      <c r="J88" s="8"/>
    </row>
    <row r="89" spans="2:10">
      <c r="B89" s="7"/>
      <c r="C89" s="511" t="s">
        <v>181</v>
      </c>
      <c r="D89" s="512">
        <v>84</v>
      </c>
      <c r="E89" s="479">
        <v>79.342435018639719</v>
      </c>
      <c r="F89" s="479">
        <v>79.84021027676134</v>
      </c>
      <c r="G89" s="708">
        <v>-0.49777525812162082</v>
      </c>
      <c r="H89" s="134">
        <v>87</v>
      </c>
      <c r="I89" s="134"/>
      <c r="J89" s="8"/>
    </row>
    <row r="90" spans="2:10">
      <c r="B90" s="7"/>
      <c r="C90" s="511" t="s">
        <v>350</v>
      </c>
      <c r="D90" s="512">
        <v>85</v>
      </c>
      <c r="E90" s="479">
        <v>79.21079873959296</v>
      </c>
      <c r="F90" s="479">
        <v>78.7238147548566</v>
      </c>
      <c r="G90" s="708">
        <v>0.48698398473635507</v>
      </c>
      <c r="H90" s="134">
        <v>74</v>
      </c>
      <c r="I90" s="134"/>
      <c r="J90" s="8"/>
    </row>
    <row r="91" spans="2:10">
      <c r="B91" s="7"/>
      <c r="C91" s="511" t="s">
        <v>416</v>
      </c>
      <c r="D91" s="512">
        <v>86</v>
      </c>
      <c r="E91" s="479">
        <v>79.2026882439481</v>
      </c>
      <c r="F91" s="479">
        <v>80.842918282733734</v>
      </c>
      <c r="G91" s="708">
        <v>-1.6402300387856315</v>
      </c>
      <c r="H91" s="134">
        <v>112</v>
      </c>
      <c r="I91" s="318"/>
      <c r="J91" s="8"/>
    </row>
    <row r="92" spans="2:10">
      <c r="B92" s="7"/>
      <c r="C92" s="511" t="s">
        <v>372</v>
      </c>
      <c r="D92" s="512">
        <v>87</v>
      </c>
      <c r="E92" s="479">
        <v>79.196308655802142</v>
      </c>
      <c r="F92" s="479">
        <v>83.510013485406034</v>
      </c>
      <c r="G92" s="708">
        <v>-4.3137048296038927</v>
      </c>
      <c r="H92" s="134">
        <v>142</v>
      </c>
      <c r="I92" s="134"/>
      <c r="J92" s="8"/>
    </row>
    <row r="93" spans="2:10">
      <c r="B93" s="7"/>
      <c r="C93" s="511" t="s">
        <v>180</v>
      </c>
      <c r="D93" s="512">
        <v>88</v>
      </c>
      <c r="E93" s="479">
        <v>79.182988636213636</v>
      </c>
      <c r="F93" s="479">
        <v>80.548084258318283</v>
      </c>
      <c r="G93" s="708">
        <v>-1.3650956221046471</v>
      </c>
      <c r="H93" s="134">
        <v>104</v>
      </c>
      <c r="I93" s="134"/>
      <c r="J93" s="8"/>
    </row>
    <row r="94" spans="2:10">
      <c r="B94" s="7"/>
      <c r="C94" s="511" t="s">
        <v>390</v>
      </c>
      <c r="D94" s="512">
        <v>89</v>
      </c>
      <c r="E94" s="479">
        <v>79.08117414826728</v>
      </c>
      <c r="F94" s="479">
        <v>82.421918409124146</v>
      </c>
      <c r="G94" s="708">
        <v>-3.3407442608568658</v>
      </c>
      <c r="H94" s="134">
        <v>134</v>
      </c>
      <c r="I94" s="133"/>
      <c r="J94" s="8"/>
    </row>
    <row r="95" spans="2:10">
      <c r="B95" s="7"/>
      <c r="C95" s="511" t="s">
        <v>661</v>
      </c>
      <c r="D95" s="512">
        <v>90</v>
      </c>
      <c r="E95" s="479">
        <v>79.061810971579646</v>
      </c>
      <c r="F95" s="479">
        <v>80.1636847323199</v>
      </c>
      <c r="G95" s="708">
        <v>-1.1018737607402471</v>
      </c>
      <c r="H95" s="134">
        <v>99</v>
      </c>
      <c r="I95" s="134"/>
      <c r="J95" s="8"/>
    </row>
    <row r="96" spans="2:10">
      <c r="B96" s="7"/>
      <c r="C96" s="511" t="s">
        <v>398</v>
      </c>
      <c r="D96" s="512">
        <v>91</v>
      </c>
      <c r="E96" s="479">
        <v>79.011069436430077</v>
      </c>
      <c r="F96" s="479">
        <v>79.583304481631075</v>
      </c>
      <c r="G96" s="708">
        <v>-0.57223504520099766</v>
      </c>
      <c r="H96" s="134">
        <v>89</v>
      </c>
      <c r="I96" s="134"/>
      <c r="J96" s="8"/>
    </row>
    <row r="97" spans="2:10">
      <c r="B97" s="7"/>
      <c r="C97" s="511" t="s">
        <v>343</v>
      </c>
      <c r="D97" s="512">
        <v>92</v>
      </c>
      <c r="E97" s="479">
        <v>78.972324925457315</v>
      </c>
      <c r="F97" s="479">
        <v>79.560925134982668</v>
      </c>
      <c r="G97" s="708">
        <v>-0.58860020952535308</v>
      </c>
      <c r="H97" s="134">
        <v>90</v>
      </c>
      <c r="I97" s="134"/>
      <c r="J97" s="8"/>
    </row>
    <row r="98" spans="2:10">
      <c r="B98" s="7"/>
      <c r="C98" s="511" t="s">
        <v>743</v>
      </c>
      <c r="D98" s="512">
        <v>93</v>
      </c>
      <c r="E98" s="479">
        <v>78.9687023792147</v>
      </c>
      <c r="F98" s="479">
        <v>78.125067873303166</v>
      </c>
      <c r="G98" s="708">
        <v>0.84363450591153821</v>
      </c>
      <c r="H98" s="134">
        <v>66</v>
      </c>
      <c r="I98" s="134"/>
      <c r="J98" s="8"/>
    </row>
    <row r="99" spans="2:10">
      <c r="B99" s="7"/>
      <c r="C99" s="511" t="s">
        <v>477</v>
      </c>
      <c r="D99" s="512">
        <v>94</v>
      </c>
      <c r="E99" s="479">
        <v>78.7853226899616</v>
      </c>
      <c r="F99" s="479">
        <v>78.939852398523982</v>
      </c>
      <c r="G99" s="708">
        <v>-0.15452970856237869</v>
      </c>
      <c r="H99" s="134">
        <v>78</v>
      </c>
      <c r="I99" s="318"/>
      <c r="J99" s="8"/>
    </row>
    <row r="100" spans="2:10">
      <c r="B100" s="7"/>
      <c r="C100" s="511" t="s">
        <v>359</v>
      </c>
      <c r="D100" s="512">
        <v>95</v>
      </c>
      <c r="E100" s="479">
        <v>78.65509327287738</v>
      </c>
      <c r="F100" s="479">
        <v>80.060169052717</v>
      </c>
      <c r="G100" s="708">
        <v>-1.4050757798396205</v>
      </c>
      <c r="H100" s="134">
        <v>105</v>
      </c>
      <c r="I100" s="134"/>
      <c r="J100" s="8"/>
    </row>
    <row r="101" spans="2:10">
      <c r="B101" s="7"/>
      <c r="C101" s="511" t="s">
        <v>966</v>
      </c>
      <c r="D101" s="512">
        <v>96</v>
      </c>
      <c r="E101" s="479">
        <v>78.619555394502328</v>
      </c>
      <c r="F101" s="479">
        <v>79.397467848928784</v>
      </c>
      <c r="G101" s="708">
        <v>-0.77791245442645618</v>
      </c>
      <c r="H101" s="134">
        <v>94</v>
      </c>
      <c r="I101" s="133">
        <v>1</v>
      </c>
      <c r="J101" s="8"/>
    </row>
    <row r="102" spans="2:10">
      <c r="B102" s="7"/>
      <c r="C102" s="511" t="s">
        <v>746</v>
      </c>
      <c r="D102" s="512">
        <v>97</v>
      </c>
      <c r="E102" s="479">
        <v>78.531280204681138</v>
      </c>
      <c r="F102" s="479">
        <v>79.522742348147446</v>
      </c>
      <c r="G102" s="708">
        <v>-0.99146214346630757</v>
      </c>
      <c r="H102" s="134">
        <v>96</v>
      </c>
      <c r="I102" s="516"/>
      <c r="J102" s="8"/>
    </row>
    <row r="103" spans="2:10">
      <c r="B103" s="7"/>
      <c r="C103" s="511" t="s">
        <v>397</v>
      </c>
      <c r="D103" s="512">
        <v>98</v>
      </c>
      <c r="E103" s="479">
        <v>78.4559442321421</v>
      </c>
      <c r="F103" s="479">
        <v>80.459522109771981</v>
      </c>
      <c r="G103" s="708">
        <v>-2.00357787762988</v>
      </c>
      <c r="H103" s="134">
        <v>118</v>
      </c>
      <c r="I103" s="134"/>
      <c r="J103" s="8"/>
    </row>
    <row r="104" spans="2:10">
      <c r="B104" s="7"/>
      <c r="C104" s="511" t="s">
        <v>396</v>
      </c>
      <c r="D104" s="512">
        <v>99</v>
      </c>
      <c r="E104" s="479">
        <v>78.444605154727057</v>
      </c>
      <c r="F104" s="479">
        <v>78.7985877070842</v>
      </c>
      <c r="G104" s="708">
        <v>-0.35398255235713805</v>
      </c>
      <c r="H104" s="134">
        <v>83</v>
      </c>
      <c r="I104" s="134"/>
      <c r="J104" s="8"/>
    </row>
    <row r="105" spans="2:10">
      <c r="B105" s="7"/>
      <c r="C105" s="511" t="s">
        <v>330</v>
      </c>
      <c r="D105" s="512">
        <v>100</v>
      </c>
      <c r="E105" s="479">
        <v>78.417679360937186</v>
      </c>
      <c r="F105" s="479">
        <v>78.7620514216519</v>
      </c>
      <c r="G105" s="708">
        <v>-0.34437206071471849</v>
      </c>
      <c r="H105" s="134">
        <v>82</v>
      </c>
      <c r="I105" s="134"/>
      <c r="J105" s="8"/>
    </row>
    <row r="106" spans="2:10">
      <c r="B106" s="7"/>
      <c r="C106" s="511" t="s">
        <v>237</v>
      </c>
      <c r="D106" s="512">
        <v>101</v>
      </c>
      <c r="E106" s="479">
        <v>78.400132646478966</v>
      </c>
      <c r="F106" s="479">
        <v>80.46821663168798</v>
      </c>
      <c r="G106" s="708">
        <v>-2.0680839852090145</v>
      </c>
      <c r="H106" s="134">
        <v>121</v>
      </c>
      <c r="I106" s="133">
        <v>2</v>
      </c>
      <c r="J106" s="8"/>
    </row>
    <row r="107" spans="2:10">
      <c r="B107" s="7"/>
      <c r="C107" s="511" t="s">
        <v>511</v>
      </c>
      <c r="D107" s="710">
        <v>102</v>
      </c>
      <c r="E107" s="479">
        <v>78.392556234559876</v>
      </c>
      <c r="F107" s="479">
        <v>79.465066311272935</v>
      </c>
      <c r="G107" s="708">
        <v>-1.0725100767130584</v>
      </c>
      <c r="H107" s="134">
        <v>98</v>
      </c>
      <c r="I107" s="134"/>
      <c r="J107" s="8"/>
    </row>
    <row r="108" spans="2:10">
      <c r="B108" s="7"/>
      <c r="C108" s="511" t="s">
        <v>327</v>
      </c>
      <c r="D108" s="710">
        <v>103</v>
      </c>
      <c r="E108" s="479">
        <v>78.356021564489538</v>
      </c>
      <c r="F108" s="479">
        <v>78.894190356275161</v>
      </c>
      <c r="G108" s="708">
        <v>-0.5381687917856226</v>
      </c>
      <c r="H108" s="134">
        <v>88</v>
      </c>
      <c r="I108" s="134"/>
      <c r="J108" s="8"/>
    </row>
    <row r="109" spans="2:10">
      <c r="B109" s="7"/>
      <c r="C109" s="511" t="s">
        <v>492</v>
      </c>
      <c r="D109" s="512">
        <v>104</v>
      </c>
      <c r="E109" s="479">
        <v>78.257715024789832</v>
      </c>
      <c r="F109" s="479">
        <v>79.599606236976371</v>
      </c>
      <c r="G109" s="708">
        <v>-1.341891212186539</v>
      </c>
      <c r="H109" s="134">
        <v>101</v>
      </c>
      <c r="I109" s="316"/>
      <c r="J109" s="8"/>
    </row>
    <row r="110" spans="2:10">
      <c r="B110" s="7"/>
      <c r="C110" s="511" t="s">
        <v>744</v>
      </c>
      <c r="D110" s="512">
        <v>105</v>
      </c>
      <c r="E110" s="479">
        <v>78.21986003110419</v>
      </c>
      <c r="F110" s="479">
        <v>78.435023328149285</v>
      </c>
      <c r="G110" s="708">
        <v>-0.21516329704509474</v>
      </c>
      <c r="H110" s="134">
        <v>80</v>
      </c>
      <c r="I110" s="133"/>
      <c r="J110" s="8"/>
    </row>
    <row r="111" spans="2:10">
      <c r="B111" s="7"/>
      <c r="C111" s="511" t="s">
        <v>368</v>
      </c>
      <c r="D111" s="512">
        <v>106</v>
      </c>
      <c r="E111" s="479">
        <v>78.099434971244079</v>
      </c>
      <c r="F111" s="479">
        <v>79.447216224397124</v>
      </c>
      <c r="G111" s="708">
        <v>-1.3477812531530446</v>
      </c>
      <c r="H111" s="134">
        <v>102</v>
      </c>
      <c r="I111" s="134"/>
      <c r="J111" s="8"/>
    </row>
    <row r="112" spans="2:10">
      <c r="B112" s="7"/>
      <c r="C112" s="511" t="s">
        <v>969</v>
      </c>
      <c r="D112" s="512">
        <v>107</v>
      </c>
      <c r="E112" s="479">
        <v>78.036987490842009</v>
      </c>
      <c r="F112" s="479">
        <v>80.1446259463273</v>
      </c>
      <c r="G112" s="708">
        <v>-2.1076384554852865</v>
      </c>
      <c r="H112" s="134">
        <v>122</v>
      </c>
      <c r="I112" s="134"/>
      <c r="J112" s="8"/>
    </row>
    <row r="113" spans="2:10">
      <c r="B113" s="7"/>
      <c r="C113" s="511" t="s">
        <v>405</v>
      </c>
      <c r="D113" s="512">
        <v>108</v>
      </c>
      <c r="E113" s="479">
        <v>78.020105246244071</v>
      </c>
      <c r="F113" s="479">
        <v>79.621603599260879</v>
      </c>
      <c r="G113" s="708">
        <v>-1.6014983530168081</v>
      </c>
      <c r="H113" s="134">
        <v>111</v>
      </c>
      <c r="I113" s="134"/>
      <c r="J113" s="8"/>
    </row>
    <row r="114" spans="2:10">
      <c r="B114" s="7"/>
      <c r="C114" s="513" t="s">
        <v>366</v>
      </c>
      <c r="D114" s="512">
        <v>109</v>
      </c>
      <c r="E114" s="479">
        <v>77.979237450504527</v>
      </c>
      <c r="F114" s="479">
        <v>79.809841614510162</v>
      </c>
      <c r="G114" s="708">
        <v>-1.830604164005635</v>
      </c>
      <c r="H114" s="134">
        <v>116</v>
      </c>
      <c r="I114" s="853">
        <v>3</v>
      </c>
      <c r="J114" s="8"/>
    </row>
    <row r="115" spans="2:10">
      <c r="B115" s="7"/>
      <c r="C115" s="511" t="s">
        <v>514</v>
      </c>
      <c r="D115" s="512">
        <v>110</v>
      </c>
      <c r="E115" s="479">
        <v>77.940163904571122</v>
      </c>
      <c r="F115" s="479">
        <v>79.630763066836664</v>
      </c>
      <c r="G115" s="708">
        <v>-1.6905991622655421</v>
      </c>
      <c r="H115" s="134">
        <v>114</v>
      </c>
      <c r="I115" s="134"/>
      <c r="J115" s="8"/>
    </row>
    <row r="116" spans="2:10">
      <c r="B116" s="7"/>
      <c r="C116" s="511" t="s">
        <v>246</v>
      </c>
      <c r="D116" s="512">
        <v>111</v>
      </c>
      <c r="E116" s="479">
        <v>77.790083636173961</v>
      </c>
      <c r="F116" s="479">
        <v>79.2114917146285</v>
      </c>
      <c r="G116" s="708">
        <v>-1.4214080784545331</v>
      </c>
      <c r="H116" s="134">
        <v>106</v>
      </c>
      <c r="I116" s="133">
        <v>4</v>
      </c>
      <c r="J116" s="8"/>
    </row>
    <row r="117" spans="2:10">
      <c r="B117" s="7"/>
      <c r="C117" s="511" t="s">
        <v>376</v>
      </c>
      <c r="D117" s="512">
        <v>112</v>
      </c>
      <c r="E117" s="479">
        <v>77.75732718152311</v>
      </c>
      <c r="F117" s="479">
        <v>80.122680329407984</v>
      </c>
      <c r="G117" s="708">
        <v>-2.3653531478848748</v>
      </c>
      <c r="H117" s="134">
        <v>125</v>
      </c>
      <c r="I117" s="134"/>
      <c r="J117" s="8"/>
    </row>
    <row r="118" spans="2:10">
      <c r="B118" s="7"/>
      <c r="C118" s="511" t="s">
        <v>427</v>
      </c>
      <c r="D118" s="512">
        <v>113</v>
      </c>
      <c r="E118" s="479">
        <v>77.74586415601884</v>
      </c>
      <c r="F118" s="479">
        <v>82.392804303967708</v>
      </c>
      <c r="G118" s="708">
        <v>-4.6469401479488681</v>
      </c>
      <c r="H118" s="134">
        <v>145</v>
      </c>
      <c r="I118" s="318"/>
      <c r="J118" s="8"/>
    </row>
    <row r="119" spans="2:10">
      <c r="B119" s="7"/>
      <c r="C119" s="511" t="s">
        <v>745</v>
      </c>
      <c r="D119" s="512">
        <v>114</v>
      </c>
      <c r="E119" s="479">
        <v>77.743006430868178</v>
      </c>
      <c r="F119" s="479">
        <v>78.231591639871382</v>
      </c>
      <c r="G119" s="708">
        <v>-0.48858520900320457</v>
      </c>
      <c r="H119" s="134">
        <v>86</v>
      </c>
      <c r="I119" s="134"/>
      <c r="J119" s="8"/>
    </row>
    <row r="120" spans="2:10">
      <c r="B120" s="7"/>
      <c r="C120" s="511" t="s">
        <v>382</v>
      </c>
      <c r="D120" s="512">
        <v>115</v>
      </c>
      <c r="E120" s="479">
        <v>77.695424796498557</v>
      </c>
      <c r="F120" s="479">
        <v>79.052828567922447</v>
      </c>
      <c r="G120" s="708">
        <v>-1.3574037714238898</v>
      </c>
      <c r="H120" s="134">
        <v>103</v>
      </c>
      <c r="I120" s="134"/>
      <c r="J120" s="8"/>
    </row>
    <row r="121" spans="2:10">
      <c r="B121" s="7"/>
      <c r="C121" s="511" t="s">
        <v>363</v>
      </c>
      <c r="D121" s="512">
        <v>116</v>
      </c>
      <c r="E121" s="479">
        <v>77.664231728703029</v>
      </c>
      <c r="F121" s="479">
        <v>79.247546125916955</v>
      </c>
      <c r="G121" s="708">
        <v>-1.5833143972139254</v>
      </c>
      <c r="H121" s="134">
        <v>109</v>
      </c>
      <c r="I121" s="133"/>
      <c r="J121" s="8"/>
    </row>
    <row r="122" spans="2:10">
      <c r="B122" s="7"/>
      <c r="C122" s="511" t="s">
        <v>545</v>
      </c>
      <c r="D122" s="512">
        <v>117</v>
      </c>
      <c r="E122" s="479">
        <v>77.649584249259291</v>
      </c>
      <c r="F122" s="479">
        <v>79.694641434897576</v>
      </c>
      <c r="G122" s="708">
        <v>-2.0450571856382851</v>
      </c>
      <c r="H122" s="134">
        <v>119</v>
      </c>
      <c r="I122" s="134"/>
      <c r="J122" s="8"/>
    </row>
    <row r="123" spans="2:10">
      <c r="B123" s="7"/>
      <c r="C123" s="511" t="s">
        <v>374</v>
      </c>
      <c r="D123" s="512">
        <v>118</v>
      </c>
      <c r="E123" s="479">
        <v>77.557891020135514</v>
      </c>
      <c r="F123" s="479">
        <v>78.744966122721621</v>
      </c>
      <c r="G123" s="708">
        <v>-1.1870751025861068</v>
      </c>
      <c r="H123" s="134">
        <v>100</v>
      </c>
      <c r="I123" s="133"/>
      <c r="J123" s="8"/>
    </row>
    <row r="124" spans="2:10">
      <c r="B124" s="7"/>
      <c r="C124" s="511" t="s">
        <v>654</v>
      </c>
      <c r="D124" s="512">
        <v>119</v>
      </c>
      <c r="E124" s="479">
        <v>77.549360463853716</v>
      </c>
      <c r="F124" s="479">
        <v>79.349788269017779</v>
      </c>
      <c r="G124" s="708">
        <v>-1.8004278051640625</v>
      </c>
      <c r="H124" s="134">
        <v>115</v>
      </c>
      <c r="I124" s="134"/>
      <c r="J124" s="8"/>
    </row>
    <row r="125" spans="2:10">
      <c r="B125" s="7"/>
      <c r="C125" s="511" t="s">
        <v>189</v>
      </c>
      <c r="D125" s="512">
        <v>120</v>
      </c>
      <c r="E125" s="479">
        <v>77.496934363580579</v>
      </c>
      <c r="F125" s="479">
        <v>79.827339674746867</v>
      </c>
      <c r="G125" s="708">
        <v>-2.3304053111662881</v>
      </c>
      <c r="H125" s="134">
        <v>123</v>
      </c>
      <c r="I125" s="134"/>
      <c r="J125" s="8"/>
    </row>
    <row r="126" spans="2:10">
      <c r="B126" s="7"/>
      <c r="C126" s="511" t="s">
        <v>243</v>
      </c>
      <c r="D126" s="512">
        <v>121</v>
      </c>
      <c r="E126" s="479">
        <v>77.3939007459594</v>
      </c>
      <c r="F126" s="479">
        <v>79.898778491504359</v>
      </c>
      <c r="G126" s="708">
        <v>-2.5048777455449596</v>
      </c>
      <c r="H126" s="134">
        <v>126</v>
      </c>
      <c r="I126" s="133"/>
      <c r="J126" s="8"/>
    </row>
    <row r="127" spans="2:10">
      <c r="B127" s="7"/>
      <c r="C127" s="511" t="s">
        <v>540</v>
      </c>
      <c r="D127" s="512">
        <v>122</v>
      </c>
      <c r="E127" s="479">
        <v>77.078672860306156</v>
      </c>
      <c r="F127" s="479">
        <v>78.1302036199095</v>
      </c>
      <c r="G127" s="708">
        <v>-1.0515307596033381</v>
      </c>
      <c r="H127" s="200">
        <v>97</v>
      </c>
      <c r="I127" s="134"/>
      <c r="J127" s="8"/>
    </row>
    <row r="128" spans="2:10">
      <c r="B128" s="7"/>
      <c r="C128" s="511" t="s">
        <v>247</v>
      </c>
      <c r="D128" s="512">
        <v>123</v>
      </c>
      <c r="E128" s="479">
        <v>76.951834053235032</v>
      </c>
      <c r="F128" s="479">
        <v>79.539653768741942</v>
      </c>
      <c r="G128" s="708">
        <v>-2.5878197155069103</v>
      </c>
      <c r="H128" s="134">
        <v>128</v>
      </c>
      <c r="I128" s="319"/>
      <c r="J128" s="8"/>
    </row>
    <row r="129" spans="2:10">
      <c r="B129" s="7"/>
      <c r="C129" s="511" t="s">
        <v>600</v>
      </c>
      <c r="D129" s="512">
        <v>124</v>
      </c>
      <c r="E129" s="479">
        <v>76.87707396812425</v>
      </c>
      <c r="F129" s="479">
        <v>78.4766312491486</v>
      </c>
      <c r="G129" s="708">
        <v>-1.5995572810243459</v>
      </c>
      <c r="H129" s="134">
        <v>110</v>
      </c>
      <c r="I129" s="133"/>
      <c r="J129" s="8"/>
    </row>
    <row r="130" spans="2:10">
      <c r="B130" s="7"/>
      <c r="C130" s="511" t="s">
        <v>494</v>
      </c>
      <c r="D130" s="512">
        <v>125</v>
      </c>
      <c r="E130" s="479">
        <v>76.854940130893951</v>
      </c>
      <c r="F130" s="479">
        <v>79.544115350290042</v>
      </c>
      <c r="G130" s="708">
        <v>-2.6891752193960912</v>
      </c>
      <c r="H130" s="200">
        <v>129</v>
      </c>
      <c r="I130" s="134"/>
      <c r="J130" s="8"/>
    </row>
    <row r="131" spans="2:10">
      <c r="B131" s="7"/>
      <c r="C131" s="511" t="s">
        <v>1102</v>
      </c>
      <c r="D131" s="512">
        <v>126</v>
      </c>
      <c r="E131" s="479">
        <v>76.65576288322579</v>
      </c>
      <c r="F131" s="479">
        <v>79.946196734960893</v>
      </c>
      <c r="G131" s="708">
        <v>-3.2904338517351022</v>
      </c>
      <c r="H131" s="134">
        <v>133</v>
      </c>
      <c r="I131" s="134"/>
      <c r="J131" s="8"/>
    </row>
    <row r="132" spans="2:10">
      <c r="B132" s="7"/>
      <c r="C132" s="511" t="s">
        <v>414</v>
      </c>
      <c r="D132" s="512">
        <v>127</v>
      </c>
      <c r="E132" s="479">
        <v>76.6189131079478</v>
      </c>
      <c r="F132" s="479">
        <v>78.956427935943083</v>
      </c>
      <c r="G132" s="709">
        <v>-2.3375148279952782</v>
      </c>
      <c r="H132" s="468">
        <v>124</v>
      </c>
      <c r="I132" s="473"/>
      <c r="J132" s="8"/>
    </row>
    <row r="133" spans="2:10">
      <c r="B133" s="7"/>
      <c r="C133" s="511" t="s">
        <v>211</v>
      </c>
      <c r="D133" s="710">
        <v>128</v>
      </c>
      <c r="E133" s="479">
        <v>76.587858051114807</v>
      </c>
      <c r="F133" s="479">
        <v>79.539162128845021</v>
      </c>
      <c r="G133" s="708">
        <v>-2.9513040777302137</v>
      </c>
      <c r="H133" s="134">
        <v>132</v>
      </c>
      <c r="I133" s="134"/>
      <c r="J133" s="8"/>
    </row>
    <row r="134" spans="2:10">
      <c r="B134" s="7"/>
      <c r="C134" s="511" t="s">
        <v>325</v>
      </c>
      <c r="D134" s="710">
        <v>129</v>
      </c>
      <c r="E134" s="479">
        <v>76.547202537490207</v>
      </c>
      <c r="F134" s="479">
        <v>78.527889306004454</v>
      </c>
      <c r="G134" s="708">
        <v>-1.9806867685142464</v>
      </c>
      <c r="H134" s="134">
        <v>117</v>
      </c>
      <c r="I134" s="134"/>
      <c r="J134" s="8"/>
    </row>
    <row r="135" spans="2:10">
      <c r="B135" s="7"/>
      <c r="C135" s="511" t="s">
        <v>417</v>
      </c>
      <c r="D135" s="512">
        <v>130</v>
      </c>
      <c r="E135" s="479">
        <v>76.485437767274377</v>
      </c>
      <c r="F135" s="479">
        <v>78.1594868332208</v>
      </c>
      <c r="G135" s="708">
        <v>-1.67404906594642</v>
      </c>
      <c r="H135" s="134">
        <v>113</v>
      </c>
      <c r="I135" s="134"/>
      <c r="J135" s="8"/>
    </row>
    <row r="136" spans="2:10">
      <c r="B136" s="7"/>
      <c r="C136" s="511" t="s">
        <v>369</v>
      </c>
      <c r="D136" s="512">
        <v>131</v>
      </c>
      <c r="E136" s="479">
        <v>76.433550413223159</v>
      </c>
      <c r="F136" s="479">
        <v>78.95909752066116</v>
      </c>
      <c r="G136" s="708">
        <v>-2.5255471074380011</v>
      </c>
      <c r="H136" s="134">
        <v>127</v>
      </c>
      <c r="I136" s="134"/>
      <c r="J136" s="8"/>
    </row>
    <row r="137" spans="2:10">
      <c r="B137" s="7"/>
      <c r="C137" s="511" t="s">
        <v>371</v>
      </c>
      <c r="D137" s="512">
        <v>132</v>
      </c>
      <c r="E137" s="479">
        <v>76.3529423089264</v>
      </c>
      <c r="F137" s="479">
        <v>78.413489058589462</v>
      </c>
      <c r="G137" s="708">
        <v>-2.060546749663061</v>
      </c>
      <c r="H137" s="134">
        <v>120</v>
      </c>
      <c r="I137" s="134"/>
      <c r="J137" s="8"/>
    </row>
    <row r="138" spans="2:10">
      <c r="B138" s="7"/>
      <c r="C138" s="511" t="s">
        <v>967</v>
      </c>
      <c r="D138" s="512">
        <v>133</v>
      </c>
      <c r="E138" s="479">
        <v>76.316108917065051</v>
      </c>
      <c r="F138" s="479">
        <v>79.90939513614633</v>
      </c>
      <c r="G138" s="708">
        <v>-3.5932862190812784</v>
      </c>
      <c r="H138" s="134">
        <v>136</v>
      </c>
      <c r="I138" s="133"/>
      <c r="J138" s="8"/>
    </row>
    <row r="139" spans="2:10">
      <c r="B139" s="7"/>
      <c r="C139" s="511" t="s">
        <v>335</v>
      </c>
      <c r="D139" s="512">
        <v>134</v>
      </c>
      <c r="E139" s="479">
        <v>76.281198064300582</v>
      </c>
      <c r="F139" s="479">
        <v>80.357053555069342</v>
      </c>
      <c r="G139" s="708">
        <v>-4.07585549076876</v>
      </c>
      <c r="H139" s="134">
        <v>140</v>
      </c>
      <c r="I139" s="134"/>
      <c r="J139" s="8"/>
    </row>
    <row r="140" spans="2:10">
      <c r="B140" s="7"/>
      <c r="C140" s="511" t="s">
        <v>373</v>
      </c>
      <c r="D140" s="512">
        <v>135</v>
      </c>
      <c r="E140" s="479">
        <v>76.126630285339573</v>
      </c>
      <c r="F140" s="479">
        <v>76.832347653192869</v>
      </c>
      <c r="G140" s="708">
        <v>-0.7057173678532962</v>
      </c>
      <c r="H140" s="134">
        <v>93</v>
      </c>
      <c r="I140" s="134"/>
      <c r="J140" s="8"/>
    </row>
    <row r="141" spans="2:10">
      <c r="B141" s="7"/>
      <c r="C141" s="511" t="s">
        <v>399</v>
      </c>
      <c r="D141" s="512">
        <v>136</v>
      </c>
      <c r="E141" s="479">
        <v>75.9477695641091</v>
      </c>
      <c r="F141" s="479">
        <v>80.8051236298751</v>
      </c>
      <c r="G141" s="708">
        <v>-4.8573540657660033</v>
      </c>
      <c r="H141" s="134">
        <v>147</v>
      </c>
      <c r="I141" s="134"/>
      <c r="J141" s="8"/>
    </row>
    <row r="142" spans="2:10">
      <c r="B142" s="7"/>
      <c r="C142" s="511" t="s">
        <v>632</v>
      </c>
      <c r="D142" s="512">
        <v>137</v>
      </c>
      <c r="E142" s="479">
        <v>75.803109529702979</v>
      </c>
      <c r="F142" s="479">
        <v>78.674607617011688</v>
      </c>
      <c r="G142" s="708">
        <v>-2.8714980873087086</v>
      </c>
      <c r="H142" s="134">
        <v>131</v>
      </c>
      <c r="I142" s="133">
        <v>5</v>
      </c>
      <c r="J142" s="8"/>
    </row>
    <row r="143" spans="2:10">
      <c r="B143" s="7"/>
      <c r="C143" s="511" t="s">
        <v>422</v>
      </c>
      <c r="D143" s="512">
        <v>138</v>
      </c>
      <c r="E143" s="479">
        <v>75.700335445396945</v>
      </c>
      <c r="F143" s="479">
        <v>78.443496086470361</v>
      </c>
      <c r="G143" s="708">
        <v>-2.7431606410734162</v>
      </c>
      <c r="H143" s="200">
        <v>130</v>
      </c>
      <c r="I143" s="134"/>
      <c r="J143" s="8"/>
    </row>
    <row r="144" spans="2:10">
      <c r="B144" s="7"/>
      <c r="C144" s="511" t="s">
        <v>429</v>
      </c>
      <c r="D144" s="512">
        <v>139</v>
      </c>
      <c r="E144" s="479">
        <v>75.563982430453876</v>
      </c>
      <c r="F144" s="479">
        <v>80.014465592972172</v>
      </c>
      <c r="G144" s="708">
        <v>-4.4504831625182959</v>
      </c>
      <c r="H144" s="134">
        <v>143</v>
      </c>
      <c r="I144" s="134"/>
      <c r="J144" s="8"/>
    </row>
    <row r="145" spans="2:10">
      <c r="B145" s="7"/>
      <c r="C145" s="511" t="s">
        <v>240</v>
      </c>
      <c r="D145" s="512">
        <v>140</v>
      </c>
      <c r="E145" s="479">
        <v>75.483884999287838</v>
      </c>
      <c r="F145" s="479">
        <v>78.879594385826479</v>
      </c>
      <c r="G145" s="708">
        <v>-3.3957093865386412</v>
      </c>
      <c r="H145" s="134">
        <v>135</v>
      </c>
      <c r="I145" s="133">
        <v>6</v>
      </c>
      <c r="J145" s="8"/>
    </row>
    <row r="146" spans="2:10">
      <c r="B146" s="7"/>
      <c r="C146" s="511" t="s">
        <v>177</v>
      </c>
      <c r="D146" s="512">
        <v>141</v>
      </c>
      <c r="E146" s="479">
        <v>75.462086347419074</v>
      </c>
      <c r="F146" s="479">
        <v>79.058857866081837</v>
      </c>
      <c r="G146" s="708">
        <v>-3.5967715186627629</v>
      </c>
      <c r="H146" s="134">
        <v>137</v>
      </c>
      <c r="I146" s="134"/>
      <c r="J146" s="8"/>
    </row>
    <row r="147" spans="2:10">
      <c r="B147" s="7"/>
      <c r="C147" s="511" t="s">
        <v>1757</v>
      </c>
      <c r="D147" s="512">
        <v>142</v>
      </c>
      <c r="E147" s="479">
        <v>75.298887240356066</v>
      </c>
      <c r="F147" s="479">
        <v>75.05456231454005</v>
      </c>
      <c r="G147" s="708">
        <v>0.2443249258160165</v>
      </c>
      <c r="H147" s="134">
        <v>76</v>
      </c>
      <c r="I147" s="134"/>
      <c r="J147" s="8"/>
    </row>
    <row r="148" spans="2:10">
      <c r="B148" s="7"/>
      <c r="C148" s="511" t="s">
        <v>215</v>
      </c>
      <c r="D148" s="512">
        <v>143</v>
      </c>
      <c r="E148" s="479">
        <v>75.056181874805347</v>
      </c>
      <c r="F148" s="479">
        <v>79.754849334201552</v>
      </c>
      <c r="G148" s="708">
        <v>-4.698667459396205</v>
      </c>
      <c r="H148" s="134">
        <v>146</v>
      </c>
      <c r="I148" s="134"/>
      <c r="J148" s="8"/>
    </row>
    <row r="149" spans="2:10">
      <c r="B149" s="7"/>
      <c r="C149" s="511" t="s">
        <v>430</v>
      </c>
      <c r="D149" s="512">
        <v>144</v>
      </c>
      <c r="E149" s="479">
        <v>74.998570891312511</v>
      </c>
      <c r="F149" s="479">
        <v>78.944640842421975</v>
      </c>
      <c r="G149" s="708">
        <v>-3.9460699511094646</v>
      </c>
      <c r="H149" s="200">
        <v>139</v>
      </c>
      <c r="I149" s="134"/>
      <c r="J149" s="8"/>
    </row>
    <row r="150" spans="2:10">
      <c r="B150" s="7"/>
      <c r="C150" s="511" t="s">
        <v>174</v>
      </c>
      <c r="D150" s="512">
        <v>145</v>
      </c>
      <c r="E150" s="479">
        <v>74.753912127910311</v>
      </c>
      <c r="F150" s="479">
        <v>79.332681834980079</v>
      </c>
      <c r="G150" s="708">
        <v>-4.5787697070697675</v>
      </c>
      <c r="H150" s="134">
        <v>144</v>
      </c>
      <c r="I150" s="134"/>
      <c r="J150" s="8"/>
    </row>
    <row r="151" spans="2:10">
      <c r="B151" s="7"/>
      <c r="C151" s="511" t="s">
        <v>188</v>
      </c>
      <c r="D151" s="512">
        <v>146</v>
      </c>
      <c r="E151" s="479">
        <v>74.555871810827611</v>
      </c>
      <c r="F151" s="479">
        <v>80.076542626011218</v>
      </c>
      <c r="G151" s="708">
        <v>-5.5206708151836068</v>
      </c>
      <c r="H151" s="134">
        <v>148</v>
      </c>
      <c r="I151" s="134"/>
      <c r="J151" s="8"/>
    </row>
    <row r="152" spans="2:10">
      <c r="B152" s="7"/>
      <c r="C152" s="511" t="s">
        <v>362</v>
      </c>
      <c r="D152" s="512">
        <v>147</v>
      </c>
      <c r="E152" s="479">
        <v>73.998820719510377</v>
      </c>
      <c r="F152" s="479">
        <v>79.898331840573221</v>
      </c>
      <c r="G152" s="708">
        <v>-5.8995111210628437</v>
      </c>
      <c r="H152" s="200">
        <v>149</v>
      </c>
      <c r="I152" s="134"/>
      <c r="J152" s="8"/>
    </row>
    <row r="153" spans="2:10">
      <c r="B153" s="7"/>
      <c r="C153" s="511" t="s">
        <v>1103</v>
      </c>
      <c r="D153" s="512">
        <v>148</v>
      </c>
      <c r="E153" s="479">
        <v>72.7582504970179</v>
      </c>
      <c r="F153" s="479">
        <v>76.9611332007952</v>
      </c>
      <c r="G153" s="708">
        <v>-4.2028827037773056</v>
      </c>
      <c r="H153" s="200">
        <v>141</v>
      </c>
      <c r="I153" s="134"/>
      <c r="J153" s="8"/>
    </row>
    <row r="154" spans="2:10">
      <c r="B154" s="7"/>
      <c r="C154" s="514" t="s">
        <v>970</v>
      </c>
      <c r="D154" s="515">
        <v>149</v>
      </c>
      <c r="E154" s="378">
        <v>72.648883136094682</v>
      </c>
      <c r="F154" s="378">
        <v>76.254156804733725</v>
      </c>
      <c r="G154" s="706">
        <v>-3.6052736686390432</v>
      </c>
      <c r="H154" s="503">
        <v>138</v>
      </c>
      <c r="I154" s="147">
        <v>7</v>
      </c>
      <c r="J154" s="8"/>
    </row>
    <row r="155" spans="2:10">
      <c r="B155" s="7"/>
      <c r="C155" s="511" t="s">
        <v>971</v>
      </c>
      <c r="D155" s="512">
        <v>150</v>
      </c>
      <c r="E155" s="479">
        <v>72.597550497437439</v>
      </c>
      <c r="F155" s="479">
        <v>79.314342779620134</v>
      </c>
      <c r="G155" s="708">
        <v>-6.7167922821826949</v>
      </c>
      <c r="H155" s="134">
        <v>150</v>
      </c>
      <c r="I155" s="134"/>
      <c r="J155" s="8"/>
    </row>
    <row r="156" spans="2:10">
      <c r="B156" s="7"/>
      <c r="C156" s="511" t="s">
        <v>508</v>
      </c>
      <c r="D156" s="512">
        <v>151</v>
      </c>
      <c r="E156" s="479">
        <v>72.360538047655666</v>
      </c>
      <c r="F156" s="479">
        <v>79.662563412759425</v>
      </c>
      <c r="G156" s="708">
        <v>-7.3020253651037592</v>
      </c>
      <c r="H156" s="134">
        <v>152</v>
      </c>
      <c r="I156" s="134"/>
      <c r="J156" s="8"/>
    </row>
    <row r="157" spans="2:10">
      <c r="B157" s="7"/>
      <c r="C157" s="511" t="s">
        <v>771</v>
      </c>
      <c r="D157" s="512">
        <v>152</v>
      </c>
      <c r="E157" s="479">
        <v>71.422150380220387</v>
      </c>
      <c r="F157" s="479">
        <v>78.5234516693099</v>
      </c>
      <c r="G157" s="708">
        <v>-7.10130128908952</v>
      </c>
      <c r="H157" s="134">
        <v>151</v>
      </c>
      <c r="I157" s="134"/>
      <c r="J157" s="8"/>
    </row>
    <row r="158" spans="2:10">
      <c r="B158" s="7"/>
      <c r="C158" s="511" t="s">
        <v>1189</v>
      </c>
      <c r="D158" s="512">
        <v>153</v>
      </c>
      <c r="E158" s="479">
        <v>70.334162865575507</v>
      </c>
      <c r="F158" s="479">
        <v>79.1025422591897</v>
      </c>
      <c r="G158" s="708">
        <v>-8.7683793936141967</v>
      </c>
      <c r="H158" s="200">
        <v>153</v>
      </c>
      <c r="I158" s="134"/>
      <c r="J158" s="8"/>
    </row>
    <row r="159" spans="2:10">
      <c r="B159" s="7"/>
      <c r="C159" s="511" t="s">
        <v>664</v>
      </c>
      <c r="D159" s="512">
        <v>154</v>
      </c>
      <c r="E159" s="479">
        <v>67.585646230323121</v>
      </c>
      <c r="F159" s="479">
        <v>79.834258492129251</v>
      </c>
      <c r="G159" s="708">
        <v>-12.24861226180613</v>
      </c>
      <c r="H159" s="200">
        <v>155</v>
      </c>
      <c r="I159" s="134"/>
      <c r="J159" s="8"/>
    </row>
    <row r="160" spans="2:10">
      <c r="B160" s="7"/>
      <c r="C160" s="511" t="s">
        <v>951</v>
      </c>
      <c r="D160" s="512">
        <v>155</v>
      </c>
      <c r="E160" s="479">
        <v>66.584657534246588</v>
      </c>
      <c r="F160" s="479">
        <v>75.742922374429227</v>
      </c>
      <c r="G160" s="708">
        <v>-9.158264840182639</v>
      </c>
      <c r="H160" s="200">
        <v>154</v>
      </c>
      <c r="I160" s="134"/>
      <c r="J160" s="8"/>
    </row>
    <row r="161" spans="2:10">
      <c r="B161" s="7"/>
      <c r="C161" s="511" t="s">
        <v>665</v>
      </c>
      <c r="D161" s="512">
        <v>156</v>
      </c>
      <c r="E161" s="479">
        <v>63.397522236340535</v>
      </c>
      <c r="F161" s="479">
        <v>77.469949174078792</v>
      </c>
      <c r="G161" s="708">
        <v>-14.072426937738257</v>
      </c>
      <c r="H161" s="200">
        <v>156</v>
      </c>
      <c r="I161" s="134"/>
      <c r="J161" s="8"/>
    </row>
    <row r="162" spans="2:10" s="141" customFormat="1">
      <c r="B162" s="216"/>
      <c r="E162" s="185"/>
      <c r="F162" s="185"/>
      <c r="G162" s="185"/>
      <c r="H162" s="185"/>
      <c r="I162" s="185"/>
      <c r="J162" s="214"/>
    </row>
    <row r="163" spans="2:10" s="141" customFormat="1">
      <c r="B163" s="216"/>
      <c r="C163" s="209" t="s">
        <v>551</v>
      </c>
      <c r="D163" s="209"/>
      <c r="E163" s="185"/>
      <c r="F163" s="185"/>
      <c r="G163" s="185"/>
      <c r="H163" s="185"/>
      <c r="I163" s="185"/>
      <c r="J163" s="214"/>
    </row>
    <row r="164" spans="2:10" s="141" customFormat="1">
      <c r="B164" s="216"/>
      <c r="C164" s="220" t="s">
        <v>1761</v>
      </c>
      <c r="D164" s="220"/>
      <c r="E164" s="185"/>
      <c r="F164" s="185"/>
      <c r="G164" s="185"/>
      <c r="H164" s="185"/>
      <c r="I164" s="185"/>
      <c r="J164" s="214"/>
    </row>
    <row r="165" spans="2:10" s="141" customFormat="1" ht="17.25" thickBot="1">
      <c r="B165" s="252"/>
      <c r="C165" s="221" t="s">
        <v>1676</v>
      </c>
      <c r="D165" s="221"/>
      <c r="E165" s="219"/>
      <c r="F165" s="219"/>
      <c r="G165" s="219"/>
      <c r="H165" s="219"/>
      <c r="I165" s="219"/>
      <c r="J165" s="215"/>
    </row>
    <row r="166" s="141" customFormat="1"/>
    <row r="167" spans="3:4" s="141" customFormat="1">
      <c r="C167" s="213" t="s">
        <v>184</v>
      </c>
      <c r="D167" s="213"/>
    </row>
    <row r="168" spans="3:3" s="141" customFormat="1">
      <c r="C168" s="141" t="s">
        <v>742</v>
      </c>
    </row>
    <row r="169" spans="3:3" s="141" customFormat="1">
      <c r="C169" s="314" t="s">
        <v>1782</v>
      </c>
    </row>
    <row r="170" spans="3:3" s="141" customFormat="1">
      <c r="C170" s="314" t="s">
        <v>1762</v>
      </c>
    </row>
    <row r="171" spans="3:3" s="141" customFormat="1">
      <c r="C171" s="314" t="s">
        <v>1763</v>
      </c>
    </row>
    <row r="172" spans="3:3" s="141" customFormat="1">
      <c r="C172" s="314" t="s">
        <v>1764</v>
      </c>
    </row>
    <row r="173" spans="3:3" s="141" customFormat="1">
      <c r="C173" s="314" t="s">
        <v>1765</v>
      </c>
    </row>
    <row r="174" spans="3:3" s="141" customFormat="1">
      <c r="C174" s="314" t="s">
        <v>1766</v>
      </c>
    </row>
    <row r="175" spans="3:3" s="141" customFormat="1">
      <c r="C175" s="314" t="s">
        <v>1767</v>
      </c>
    </row>
    <row r="176" spans="3:3" s="141" customFormat="1">
      <c r="C176" s="314" t="s">
        <v>1768</v>
      </c>
    </row>
    <row r="177" spans="3:3" s="141" customFormat="1">
      <c r="C177" s="314" t="s">
        <v>1769</v>
      </c>
    </row>
    <row r="178" spans="3:3" s="141" customFormat="1">
      <c r="C178" s="314" t="s">
        <v>1770</v>
      </c>
    </row>
    <row r="179" spans="3:3" s="141" customFormat="1">
      <c r="C179" s="314" t="s">
        <v>1771</v>
      </c>
    </row>
    <row r="180" spans="3:3" s="141" customFormat="1">
      <c r="C180" s="314" t="s">
        <v>1772</v>
      </c>
    </row>
    <row r="181" spans="3:3" s="141" customFormat="1">
      <c r="C181" s="314" t="s">
        <v>1773</v>
      </c>
    </row>
    <row r="182" spans="3:3" s="141" customFormat="1">
      <c r="C182" s="314" t="s">
        <v>1774</v>
      </c>
    </row>
    <row r="183" spans="3:3" s="141" customFormat="1">
      <c r="C183" s="314" t="s">
        <v>1775</v>
      </c>
    </row>
    <row r="184" spans="3:3" s="141" customFormat="1">
      <c r="C184" s="314" t="s">
        <v>1776</v>
      </c>
    </row>
    <row r="185" spans="3:3" s="141" customFormat="1">
      <c r="C185" s="314" t="s">
        <v>1777</v>
      </c>
    </row>
    <row r="186" spans="3:3" s="141" customFormat="1">
      <c r="C186" s="314" t="s">
        <v>1778</v>
      </c>
    </row>
    <row r="187" spans="3:3" s="141" customFormat="1">
      <c r="C187" s="313" t="s">
        <v>1682</v>
      </c>
    </row>
    <row r="188" spans="3:3">
      <c r="C188" s="314" t="s">
        <v>1683</v>
      </c>
    </row>
    <row r="189" spans="3:3">
      <c r="C189" s="313" t="s">
        <v>1684</v>
      </c>
    </row>
    <row r="190" spans="3:3">
      <c r="C190" s="313" t="s">
        <v>1779</v>
      </c>
    </row>
    <row r="191" spans="3:3">
      <c r="C191" s="313" t="s">
        <v>1780</v>
      </c>
    </row>
    <row r="192" spans="3:3">
      <c r="C192" s="313" t="s">
        <v>1781</v>
      </c>
    </row>
    <row r="193" spans="3:3">
      <c r="C193" s="1" t="s">
        <v>1685</v>
      </c>
    </row>
    <row r="194" spans="11:11" hidden="1">
      <c r="K194" s="1" t="s">
        <v>2024</v>
      </c>
    </row>
    <row r="195" spans="3:11" hidden="1">
      <c r="C195" s="1" t="str">
        <f>C154</f>
        <v>St. George's Hospital Medical School</v>
      </c>
      <c r="D195" s="1">
        <f>D154</f>
        <v>149</v>
      </c>
      <c r="E195" s="878">
        <f>E154</f>
        <v>72.648883136094682</v>
      </c>
      <c r="F195" s="878">
        <f>F154</f>
        <v>76.254156804733725</v>
      </c>
      <c r="G195" s="878">
        <f>G154</f>
        <v>-3.6052736686390432</v>
      </c>
      <c r="H195" s="1">
        <f>H154</f>
        <v>138</v>
      </c>
      <c r="I195" s="1">
        <f>I154</f>
        <v>7</v>
      </c>
      <c r="K195" s="1">
        <f>'[2]Q1-24'!$EC$257</f>
        <v>563.33333333333337</v>
      </c>
    </row>
    <row r="196" spans="3:11" hidden="1">
      <c r="C196" s="1" t="str">
        <f>C102</f>
        <v>City, University of London</v>
      </c>
      <c r="D196" s="1">
        <f>D102</f>
        <v>97</v>
      </c>
      <c r="E196" s="878">
        <f>E102</f>
        <v>78.531280204681138</v>
      </c>
      <c r="F196" s="878">
        <f>F102</f>
        <v>79.522742348147446</v>
      </c>
      <c r="G196" s="878">
        <f>G102</f>
        <v>-0.99146214346630757</v>
      </c>
      <c r="H196" s="1">
        <f>H102</f>
        <v>96</v>
      </c>
      <c r="I196" s="1">
        <f>I102</f>
        <v>0</v>
      </c>
      <c r="K196" s="1">
        <f>'[2]Q1-24'!$EC$51</f>
        <v>2198.5416666666665</v>
      </c>
    </row>
    <row r="197" spans="3:5" hidden="1">
      <c r="C197" s="1" t="s">
        <v>2025</v>
      </c>
      <c r="D197" s="1">
        <f>D127</f>
        <v>122</v>
      </c>
      <c r="E197" s="342">
        <f>((E196*K196)+(E195*K195))/(K195+K196)</f>
        <v>77.3314611148827</v>
      </c>
    </row>
  </sheetData>
  <autoFilter ref="C5:I161">
    <sortState ref="C6:I161">
      <sortCondition descending="1" ref="E6:E161"/>
    </sortState>
  </autoFilter>
  <hyperlinks>
    <hyperlink ref="C4" location="Contents!A1" display="Click here to return to contents"/>
  </hyperlinks>
  <pageMargins left="0.75" right="0.75" top="1" bottom="1" header="0.5" footer="0.5"/>
  <pageSetup paperSize="9" scale="28" orientation="portrait"/>
  <headerFooter scaleWithDoc="1" alignWithMargins="0" differentFirst="0" differentOddEven="0">
    <oddHeader>&amp;LPlanning Unit</oddHeader>
    <oddFooter>&amp;L&amp;8&amp;Z&amp;F&amp;R&amp;8&amp;D&amp;T</oddFooter>
  </headerFooter>
  <extLst/>
</worksheet>
</file>

<file path=xl/worksheets/sheet5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5">
    <tabColor theme="9" tint="0.79998168889431442"/>
    <pageSetUpPr fitToPage="1"/>
  </sheetPr>
  <dimension ref="A1:R173"/>
  <sheetViews>
    <sheetView topLeftCell="A1" zoomScale="89" view="normal" workbookViewId="0">
      <pane ySplit="5" topLeftCell="A36" activePane="bottomLeft" state="frozen"/>
      <selection pane="bottomLeft" activeCell="C52" sqref="C52"/>
    </sheetView>
  </sheetViews>
  <sheetFormatPr defaultColWidth="9.28515625" defaultRowHeight="16.5"/>
  <cols>
    <col min="1" max="1" width="8.5703125" style="1" customWidth="1"/>
    <col min="2" max="2" width="2.7109375" style="1" customWidth="1"/>
    <col min="3" max="3" width="47.5703125" style="1" customWidth="1"/>
    <col min="4" max="4" width="12" style="1" customWidth="1"/>
    <col min="5" max="5" width="10.7109375" style="1" customWidth="1"/>
    <col min="6" max="6" width="12.5703125" style="1" customWidth="1"/>
    <col min="7" max="7" width="13.41796875" style="1" customWidth="1"/>
    <col min="8" max="8" width="11.7109375" style="1" customWidth="1"/>
    <col min="9" max="9" width="12.27734375" style="1" customWidth="1"/>
    <col min="10" max="10" width="16.7109375" style="1" customWidth="1"/>
    <col min="11" max="11" width="12.27734375" style="1" customWidth="1"/>
    <col min="12" max="12" width="13.27734375" style="1" customWidth="1"/>
    <col min="13" max="14" width="15.7109375" style="1" customWidth="1"/>
    <col min="15" max="15" width="2.5703125" style="1" customWidth="1"/>
    <col min="16" max="16384" width="9.27734375" style="1" customWidth="1"/>
  </cols>
  <sheetData>
    <row r="1" ht="15" customHeight="1" thickBot="1"/>
    <row r="2" spans="2:15">
      <c r="B2" s="4"/>
      <c r="C2" s="5"/>
      <c r="D2" s="11"/>
      <c r="E2" s="11"/>
      <c r="F2" s="11"/>
      <c r="G2" s="11"/>
      <c r="H2" s="11"/>
      <c r="I2" s="11"/>
      <c r="J2" s="11"/>
      <c r="K2" s="11"/>
      <c r="L2" s="11"/>
      <c r="M2" s="11"/>
      <c r="N2" s="11"/>
      <c r="O2" s="6"/>
    </row>
    <row r="3" spans="2:15">
      <c r="B3" s="7"/>
      <c r="C3" s="13" t="s">
        <v>1517</v>
      </c>
      <c r="D3" s="2"/>
      <c r="E3" s="2"/>
      <c r="F3" s="2"/>
      <c r="G3" s="2"/>
      <c r="H3" s="2"/>
      <c r="I3" s="2"/>
      <c r="J3" s="2"/>
      <c r="K3" s="2"/>
      <c r="L3" s="2"/>
      <c r="M3" s="2"/>
      <c r="N3" s="2"/>
      <c r="O3" s="8"/>
    </row>
    <row r="4" spans="2:15" ht="26.25">
      <c r="B4" s="7"/>
      <c r="C4" s="376" t="s">
        <v>772</v>
      </c>
      <c r="D4" s="2"/>
      <c r="E4" s="2"/>
      <c r="F4" s="2"/>
      <c r="G4" s="2"/>
      <c r="H4" s="2"/>
      <c r="I4" s="2"/>
      <c r="J4" s="95" t="s">
        <v>605</v>
      </c>
      <c r="K4" s="2"/>
      <c r="L4" s="2"/>
      <c r="M4" s="2"/>
      <c r="N4" s="2"/>
      <c r="O4" s="8"/>
    </row>
    <row r="5" spans="2:15" ht="66">
      <c r="B5" s="7"/>
      <c r="C5" s="17" t="s">
        <v>222</v>
      </c>
      <c r="D5" s="20" t="s">
        <v>1518</v>
      </c>
      <c r="E5" s="67" t="s">
        <v>1519</v>
      </c>
      <c r="F5" s="67" t="s">
        <v>1520</v>
      </c>
      <c r="G5" s="67" t="s">
        <v>1521</v>
      </c>
      <c r="H5" s="67" t="s">
        <v>1522</v>
      </c>
      <c r="I5" s="67" t="s">
        <v>1523</v>
      </c>
      <c r="J5" s="67" t="s">
        <v>1524</v>
      </c>
      <c r="K5" s="67" t="s">
        <v>1525</v>
      </c>
      <c r="L5" s="67" t="s">
        <v>1526</v>
      </c>
      <c r="M5" s="86" t="s">
        <v>1527</v>
      </c>
      <c r="N5" s="86" t="s">
        <v>1582</v>
      </c>
      <c r="O5" s="8"/>
    </row>
    <row r="6" spans="2:15">
      <c r="B6" s="7"/>
      <c r="C6" s="259" t="s">
        <v>1074</v>
      </c>
      <c r="D6" s="283">
        <v>1</v>
      </c>
      <c r="E6" s="263">
        <v>25</v>
      </c>
      <c r="F6" s="263">
        <v>20</v>
      </c>
      <c r="G6" s="263">
        <v>0</v>
      </c>
      <c r="H6" s="263"/>
      <c r="I6" s="655">
        <v>0.55555555555555558</v>
      </c>
      <c r="J6" s="655">
        <v>1</v>
      </c>
      <c r="K6" s="263"/>
      <c r="L6" s="263">
        <v>85</v>
      </c>
      <c r="M6" s="282"/>
      <c r="N6" s="282"/>
      <c r="O6" s="8"/>
    </row>
    <row r="7" spans="2:15">
      <c r="B7" s="7"/>
      <c r="C7" s="18" t="s">
        <v>951</v>
      </c>
      <c r="D7" s="283">
        <v>2</v>
      </c>
      <c r="E7" s="555">
        <v>40</v>
      </c>
      <c r="F7" s="555">
        <v>90</v>
      </c>
      <c r="G7" s="555">
        <v>5</v>
      </c>
      <c r="H7" s="555"/>
      <c r="I7" s="654">
        <v>0.29629629629629628</v>
      </c>
      <c r="J7" s="654">
        <v>0.96296296296296291</v>
      </c>
      <c r="K7" s="420"/>
      <c r="L7" s="555">
        <v>70</v>
      </c>
      <c r="M7" s="86"/>
      <c r="N7" s="86"/>
      <c r="O7" s="8"/>
    </row>
    <row r="8" spans="2:15">
      <c r="B8" s="7"/>
      <c r="C8" s="259" t="s">
        <v>419</v>
      </c>
      <c r="D8" s="283">
        <v>3</v>
      </c>
      <c r="E8" s="263">
        <v>70</v>
      </c>
      <c r="F8" s="263">
        <v>30</v>
      </c>
      <c r="G8" s="263">
        <v>5</v>
      </c>
      <c r="H8" s="263"/>
      <c r="I8" s="655">
        <v>0.66666666666666663</v>
      </c>
      <c r="J8" s="655">
        <v>0.95238095238095233</v>
      </c>
      <c r="K8" s="263"/>
      <c r="L8" s="263">
        <v>200</v>
      </c>
      <c r="M8" s="282"/>
      <c r="N8" s="282"/>
      <c r="O8" s="8"/>
    </row>
    <row r="9" spans="2:15">
      <c r="B9" s="7"/>
      <c r="C9" s="259" t="s">
        <v>418</v>
      </c>
      <c r="D9" s="283">
        <v>4</v>
      </c>
      <c r="E9" s="263">
        <v>65</v>
      </c>
      <c r="F9" s="263">
        <v>25</v>
      </c>
      <c r="G9" s="263">
        <v>5</v>
      </c>
      <c r="H9" s="263"/>
      <c r="I9" s="655">
        <v>0.68421052631578949</v>
      </c>
      <c r="J9" s="655">
        <v>0.94736842105263153</v>
      </c>
      <c r="K9" s="263">
        <v>0</v>
      </c>
      <c r="L9" s="263">
        <v>275</v>
      </c>
      <c r="M9" s="282"/>
      <c r="N9" s="282"/>
      <c r="O9" s="8"/>
    </row>
    <row r="10" spans="2:15">
      <c r="B10" s="7"/>
      <c r="C10" s="259" t="s">
        <v>426</v>
      </c>
      <c r="D10" s="283">
        <v>5</v>
      </c>
      <c r="E10" s="263">
        <v>100</v>
      </c>
      <c r="F10" s="263">
        <v>75</v>
      </c>
      <c r="G10" s="263">
        <v>10</v>
      </c>
      <c r="H10" s="263"/>
      <c r="I10" s="655">
        <v>0.54054054054054057</v>
      </c>
      <c r="J10" s="655">
        <v>0.94594594594594594</v>
      </c>
      <c r="K10" s="263">
        <v>50</v>
      </c>
      <c r="L10" s="263">
        <v>310</v>
      </c>
      <c r="M10" s="282"/>
      <c r="N10" s="282"/>
      <c r="O10" s="8"/>
    </row>
    <row r="11" spans="2:15">
      <c r="B11" s="7"/>
      <c r="C11" s="259" t="s">
        <v>218</v>
      </c>
      <c r="D11" s="283">
        <v>6</v>
      </c>
      <c r="E11" s="263">
        <v>1040</v>
      </c>
      <c r="F11" s="263">
        <v>1620</v>
      </c>
      <c r="G11" s="263">
        <v>145</v>
      </c>
      <c r="H11" s="263">
        <v>25</v>
      </c>
      <c r="I11" s="655">
        <v>0.36749116607773852</v>
      </c>
      <c r="J11" s="655">
        <v>0.93992932862190814</v>
      </c>
      <c r="K11" s="263">
        <v>380</v>
      </c>
      <c r="L11" s="263">
        <v>5730</v>
      </c>
      <c r="M11" s="282"/>
      <c r="N11" s="282">
        <v>1</v>
      </c>
      <c r="O11" s="8"/>
    </row>
    <row r="12" spans="2:15">
      <c r="B12" s="7"/>
      <c r="C12" s="259" t="s">
        <v>249</v>
      </c>
      <c r="D12" s="283">
        <v>7</v>
      </c>
      <c r="E12" s="263">
        <v>690</v>
      </c>
      <c r="F12" s="263">
        <v>780</v>
      </c>
      <c r="G12" s="263">
        <v>75</v>
      </c>
      <c r="H12" s="263">
        <v>20</v>
      </c>
      <c r="I12" s="655">
        <v>0.44089456869009586</v>
      </c>
      <c r="J12" s="655">
        <v>0.939297124600639</v>
      </c>
      <c r="K12" s="263"/>
      <c r="L12" s="263">
        <v>5985</v>
      </c>
      <c r="M12" s="282"/>
      <c r="N12" s="282">
        <v>2</v>
      </c>
      <c r="O12" s="8"/>
    </row>
    <row r="13" spans="2:15">
      <c r="B13" s="7"/>
      <c r="C13" s="259" t="s">
        <v>1294</v>
      </c>
      <c r="D13" s="283">
        <v>8</v>
      </c>
      <c r="E13" s="263">
        <v>820</v>
      </c>
      <c r="F13" s="263">
        <v>840</v>
      </c>
      <c r="G13" s="263">
        <v>85</v>
      </c>
      <c r="H13" s="263">
        <v>35</v>
      </c>
      <c r="I13" s="655">
        <v>0.4606741573033708</v>
      </c>
      <c r="J13" s="655">
        <v>0.93258426966292129</v>
      </c>
      <c r="K13" s="263">
        <v>20</v>
      </c>
      <c r="L13" s="263">
        <v>1655</v>
      </c>
      <c r="M13" s="282"/>
      <c r="N13" s="282"/>
      <c r="O13" s="8"/>
    </row>
    <row r="14" spans="2:15">
      <c r="B14" s="7"/>
      <c r="C14" s="259" t="s">
        <v>214</v>
      </c>
      <c r="D14" s="283">
        <v>9</v>
      </c>
      <c r="E14" s="263">
        <v>1330</v>
      </c>
      <c r="F14" s="263">
        <v>950</v>
      </c>
      <c r="G14" s="263">
        <v>150</v>
      </c>
      <c r="H14" s="263">
        <v>15</v>
      </c>
      <c r="I14" s="655">
        <v>0.54396728016359919</v>
      </c>
      <c r="J14" s="655">
        <v>0.93251533742331283</v>
      </c>
      <c r="K14" s="265">
        <v>300</v>
      </c>
      <c r="L14" s="263">
        <v>6325</v>
      </c>
      <c r="M14" s="282"/>
      <c r="N14" s="282">
        <v>3</v>
      </c>
      <c r="O14" s="8"/>
    </row>
    <row r="15" spans="2:15">
      <c r="B15" s="7"/>
      <c r="C15" s="259" t="s">
        <v>237</v>
      </c>
      <c r="D15" s="283">
        <v>10</v>
      </c>
      <c r="E15" s="263">
        <v>2550</v>
      </c>
      <c r="F15" s="263">
        <v>2195</v>
      </c>
      <c r="G15" s="263">
        <v>310</v>
      </c>
      <c r="H15" s="263">
        <v>65</v>
      </c>
      <c r="I15" s="655">
        <v>0.498046875</v>
      </c>
      <c r="J15" s="655">
        <v>0.9267578125</v>
      </c>
      <c r="K15" s="263">
        <v>315</v>
      </c>
      <c r="L15" s="263">
        <v>15860</v>
      </c>
      <c r="M15" s="282">
        <v>1</v>
      </c>
      <c r="N15" s="282">
        <v>4</v>
      </c>
      <c r="O15" s="8"/>
    </row>
    <row r="16" spans="2:15">
      <c r="B16" s="7"/>
      <c r="C16" s="259" t="s">
        <v>175</v>
      </c>
      <c r="D16" s="283">
        <v>11</v>
      </c>
      <c r="E16" s="263">
        <v>2005</v>
      </c>
      <c r="F16" s="263">
        <v>2370</v>
      </c>
      <c r="G16" s="263">
        <v>350</v>
      </c>
      <c r="H16" s="263">
        <v>25</v>
      </c>
      <c r="I16" s="655">
        <v>0.42210526315789476</v>
      </c>
      <c r="J16" s="655">
        <v>0.92105263157894735</v>
      </c>
      <c r="K16" s="263">
        <v>615</v>
      </c>
      <c r="L16" s="263">
        <v>8680</v>
      </c>
      <c r="M16" s="282"/>
      <c r="N16" s="282">
        <v>5</v>
      </c>
      <c r="O16" s="8"/>
    </row>
    <row r="17" spans="2:15">
      <c r="B17" s="7"/>
      <c r="C17" s="259" t="s">
        <v>180</v>
      </c>
      <c r="D17" s="283">
        <v>12</v>
      </c>
      <c r="E17" s="263">
        <v>1710</v>
      </c>
      <c r="F17" s="263">
        <v>2180</v>
      </c>
      <c r="G17" s="263">
        <v>285</v>
      </c>
      <c r="H17" s="263">
        <v>55</v>
      </c>
      <c r="I17" s="655">
        <v>0.40425531914893614</v>
      </c>
      <c r="J17" s="655">
        <v>0.91962174940898345</v>
      </c>
      <c r="K17" s="263">
        <v>0</v>
      </c>
      <c r="L17" s="263">
        <v>3120</v>
      </c>
      <c r="M17" s="282"/>
      <c r="N17" s="282">
        <v>6</v>
      </c>
      <c r="O17" s="8"/>
    </row>
    <row r="18" spans="2:15">
      <c r="B18" s="7"/>
      <c r="C18" s="259" t="s">
        <v>213</v>
      </c>
      <c r="D18" s="283">
        <v>13</v>
      </c>
      <c r="E18" s="263">
        <v>975</v>
      </c>
      <c r="F18" s="263">
        <v>1335</v>
      </c>
      <c r="G18" s="263">
        <v>155</v>
      </c>
      <c r="H18" s="263">
        <v>55</v>
      </c>
      <c r="I18" s="655">
        <v>0.38690476190476192</v>
      </c>
      <c r="J18" s="655">
        <v>0.91666666666666663</v>
      </c>
      <c r="K18" s="263">
        <v>795</v>
      </c>
      <c r="L18" s="263">
        <v>5525</v>
      </c>
      <c r="M18" s="282"/>
      <c r="N18" s="282">
        <v>7</v>
      </c>
      <c r="O18" s="8"/>
    </row>
    <row r="19" spans="2:15">
      <c r="B19" s="7"/>
      <c r="C19" s="259" t="s">
        <v>745</v>
      </c>
      <c r="D19" s="283">
        <v>14</v>
      </c>
      <c r="E19" s="263">
        <v>140</v>
      </c>
      <c r="F19" s="263">
        <v>130</v>
      </c>
      <c r="G19" s="263">
        <v>25</v>
      </c>
      <c r="H19" s="263">
        <v>0</v>
      </c>
      <c r="I19" s="655">
        <v>0.47457627118644069</v>
      </c>
      <c r="J19" s="655">
        <v>0.9152542372881356</v>
      </c>
      <c r="K19" s="263">
        <v>15</v>
      </c>
      <c r="L19" s="263">
        <v>65</v>
      </c>
      <c r="M19" s="282"/>
      <c r="N19" s="282"/>
      <c r="O19" s="8"/>
    </row>
    <row r="20" spans="2:15">
      <c r="B20" s="7"/>
      <c r="C20" s="259" t="s">
        <v>341</v>
      </c>
      <c r="D20" s="283">
        <v>15</v>
      </c>
      <c r="E20" s="263">
        <v>1160</v>
      </c>
      <c r="F20" s="263">
        <v>1765</v>
      </c>
      <c r="G20" s="263">
        <v>260</v>
      </c>
      <c r="H20" s="263">
        <v>35</v>
      </c>
      <c r="I20" s="655">
        <v>0.36024844720496896</v>
      </c>
      <c r="J20" s="655">
        <v>0.90838509316770188</v>
      </c>
      <c r="K20" s="263"/>
      <c r="L20" s="263">
        <v>2385</v>
      </c>
      <c r="M20" s="282"/>
      <c r="N20" s="282"/>
      <c r="O20" s="8"/>
    </row>
    <row r="21" spans="2:15">
      <c r="B21" s="7"/>
      <c r="C21" s="259" t="s">
        <v>420</v>
      </c>
      <c r="D21" s="283">
        <v>16</v>
      </c>
      <c r="E21" s="263">
        <v>70</v>
      </c>
      <c r="F21" s="263">
        <v>75</v>
      </c>
      <c r="G21" s="263">
        <v>15</v>
      </c>
      <c r="H21" s="263">
        <v>0</v>
      </c>
      <c r="I21" s="655">
        <v>0.4375</v>
      </c>
      <c r="J21" s="655">
        <v>0.90625</v>
      </c>
      <c r="K21" s="263">
        <v>10</v>
      </c>
      <c r="L21" s="263">
        <v>180</v>
      </c>
      <c r="M21" s="282"/>
      <c r="N21" s="282"/>
      <c r="O21" s="8"/>
    </row>
    <row r="22" spans="2:15">
      <c r="B22" s="7"/>
      <c r="C22" s="259" t="s">
        <v>417</v>
      </c>
      <c r="D22" s="283">
        <v>17</v>
      </c>
      <c r="E22" s="263">
        <v>110</v>
      </c>
      <c r="F22" s="263">
        <v>110</v>
      </c>
      <c r="G22" s="263">
        <v>20</v>
      </c>
      <c r="H22" s="263">
        <v>5</v>
      </c>
      <c r="I22" s="655">
        <v>0.44897959183673469</v>
      </c>
      <c r="J22" s="655">
        <v>0.89795918367346939</v>
      </c>
      <c r="K22" s="263"/>
      <c r="L22" s="263">
        <v>205</v>
      </c>
      <c r="M22" s="282"/>
      <c r="N22" s="282"/>
      <c r="O22" s="8"/>
    </row>
    <row r="23" spans="2:15">
      <c r="B23" s="7"/>
      <c r="C23" s="259" t="s">
        <v>274</v>
      </c>
      <c r="D23" s="283">
        <v>18</v>
      </c>
      <c r="E23" s="263">
        <v>2050</v>
      </c>
      <c r="F23" s="263">
        <v>3055</v>
      </c>
      <c r="G23" s="263">
        <v>525</v>
      </c>
      <c r="H23" s="263">
        <v>75</v>
      </c>
      <c r="I23" s="655">
        <v>0.35933391761612621</v>
      </c>
      <c r="J23" s="655">
        <v>0.894829097283085</v>
      </c>
      <c r="K23" s="265">
        <v>100</v>
      </c>
      <c r="L23" s="263">
        <v>5535</v>
      </c>
      <c r="M23" s="282"/>
      <c r="N23" s="282">
        <v>8</v>
      </c>
      <c r="O23" s="8"/>
    </row>
    <row r="24" spans="2:15">
      <c r="B24" s="7"/>
      <c r="C24" s="259" t="s">
        <v>212</v>
      </c>
      <c r="D24" s="283">
        <v>19</v>
      </c>
      <c r="E24" s="263">
        <v>1770</v>
      </c>
      <c r="F24" s="263">
        <v>2905</v>
      </c>
      <c r="G24" s="263">
        <v>495</v>
      </c>
      <c r="H24" s="263">
        <v>65</v>
      </c>
      <c r="I24" s="655">
        <v>0.33810888252148996</v>
      </c>
      <c r="J24" s="655">
        <v>0.89302769818529126</v>
      </c>
      <c r="K24" s="263">
        <v>425</v>
      </c>
      <c r="L24" s="263">
        <v>5210</v>
      </c>
      <c r="M24" s="282"/>
      <c r="N24" s="282">
        <v>9</v>
      </c>
      <c r="O24" s="8"/>
    </row>
    <row r="25" spans="2:15">
      <c r="B25" s="7"/>
      <c r="C25" s="259" t="s">
        <v>422</v>
      </c>
      <c r="D25" s="283" t="s">
        <v>272</v>
      </c>
      <c r="E25" s="263">
        <v>70</v>
      </c>
      <c r="F25" s="263">
        <v>55</v>
      </c>
      <c r="G25" s="263">
        <v>15</v>
      </c>
      <c r="H25" s="263">
        <v>0</v>
      </c>
      <c r="I25" s="655">
        <v>0.5</v>
      </c>
      <c r="J25" s="655">
        <v>0.8928571428571429</v>
      </c>
      <c r="K25" s="263">
        <v>0</v>
      </c>
      <c r="L25" s="263">
        <v>200</v>
      </c>
      <c r="M25" s="282"/>
      <c r="N25" s="282"/>
      <c r="O25" s="8"/>
    </row>
    <row r="26" spans="2:15">
      <c r="B26" s="7"/>
      <c r="C26" s="259" t="s">
        <v>430</v>
      </c>
      <c r="D26" s="283" t="s">
        <v>272</v>
      </c>
      <c r="E26" s="263">
        <v>95</v>
      </c>
      <c r="F26" s="263">
        <v>155</v>
      </c>
      <c r="G26" s="263">
        <v>30</v>
      </c>
      <c r="H26" s="263">
        <v>0</v>
      </c>
      <c r="I26" s="655">
        <v>0.3392857142857143</v>
      </c>
      <c r="J26" s="655">
        <v>0.8928571428571429</v>
      </c>
      <c r="K26" s="263"/>
      <c r="L26" s="263">
        <v>50</v>
      </c>
      <c r="M26" s="282"/>
      <c r="N26" s="282"/>
      <c r="O26" s="8"/>
    </row>
    <row r="27" spans="2:15">
      <c r="B27" s="7"/>
      <c r="C27" s="259" t="s">
        <v>332</v>
      </c>
      <c r="D27" s="283">
        <v>22</v>
      </c>
      <c r="E27" s="263">
        <v>680</v>
      </c>
      <c r="F27" s="263">
        <v>905</v>
      </c>
      <c r="G27" s="263">
        <v>185</v>
      </c>
      <c r="H27" s="263">
        <v>10</v>
      </c>
      <c r="I27" s="655">
        <v>0.38202247191011235</v>
      </c>
      <c r="J27" s="655">
        <v>0.8904494382022472</v>
      </c>
      <c r="K27" s="263">
        <v>385</v>
      </c>
      <c r="L27" s="263">
        <v>2985</v>
      </c>
      <c r="M27" s="282"/>
      <c r="N27" s="282"/>
      <c r="O27" s="8"/>
    </row>
    <row r="28" spans="2:15">
      <c r="B28" s="7"/>
      <c r="C28" s="259" t="s">
        <v>240</v>
      </c>
      <c r="D28" s="283">
        <v>23</v>
      </c>
      <c r="E28" s="263">
        <v>2100</v>
      </c>
      <c r="F28" s="263">
        <v>2315</v>
      </c>
      <c r="G28" s="263">
        <v>440</v>
      </c>
      <c r="H28" s="263">
        <v>110</v>
      </c>
      <c r="I28" s="655">
        <v>0.42296072507552868</v>
      </c>
      <c r="J28" s="655">
        <v>0.88922457200402816</v>
      </c>
      <c r="K28" s="265">
        <v>545</v>
      </c>
      <c r="L28" s="263">
        <v>10565</v>
      </c>
      <c r="M28" s="282">
        <v>2</v>
      </c>
      <c r="N28" s="282">
        <v>10</v>
      </c>
      <c r="O28" s="8"/>
    </row>
    <row r="29" spans="2:15">
      <c r="B29" s="7"/>
      <c r="C29" s="259" t="s">
        <v>215</v>
      </c>
      <c r="D29" s="283">
        <v>24</v>
      </c>
      <c r="E29" s="263">
        <v>2750</v>
      </c>
      <c r="F29" s="263">
        <v>2910</v>
      </c>
      <c r="G29" s="263">
        <v>640</v>
      </c>
      <c r="H29" s="263">
        <v>70</v>
      </c>
      <c r="I29" s="655">
        <v>0.43171114599686028</v>
      </c>
      <c r="J29" s="655">
        <v>0.8885400313971743</v>
      </c>
      <c r="K29" s="265">
        <v>430</v>
      </c>
      <c r="L29" s="263">
        <v>6900</v>
      </c>
      <c r="M29" s="282"/>
      <c r="N29" s="282">
        <v>11</v>
      </c>
      <c r="O29" s="8"/>
    </row>
    <row r="30" spans="2:15">
      <c r="B30" s="7"/>
      <c r="C30" s="259" t="s">
        <v>178</v>
      </c>
      <c r="D30" s="283">
        <v>25</v>
      </c>
      <c r="E30" s="263">
        <v>1350</v>
      </c>
      <c r="F30" s="263">
        <v>1830</v>
      </c>
      <c r="G30" s="263">
        <v>355</v>
      </c>
      <c r="H30" s="263">
        <v>45</v>
      </c>
      <c r="I30" s="655">
        <v>0.37709497206703912</v>
      </c>
      <c r="J30" s="655">
        <v>0.888268156424581</v>
      </c>
      <c r="K30" s="265">
        <v>745</v>
      </c>
      <c r="L30" s="263">
        <v>14195</v>
      </c>
      <c r="M30" s="282"/>
      <c r="N30" s="282">
        <v>12</v>
      </c>
      <c r="O30" s="8"/>
    </row>
    <row r="31" spans="2:15">
      <c r="B31" s="7"/>
      <c r="C31" s="259" t="s">
        <v>326</v>
      </c>
      <c r="D31" s="283">
        <v>26</v>
      </c>
      <c r="E31" s="263">
        <v>1035</v>
      </c>
      <c r="F31" s="263">
        <v>1985</v>
      </c>
      <c r="G31" s="263">
        <v>370</v>
      </c>
      <c r="H31" s="263">
        <v>30</v>
      </c>
      <c r="I31" s="655">
        <v>0.30263157894736842</v>
      </c>
      <c r="J31" s="655">
        <v>0.88304093567251463</v>
      </c>
      <c r="K31" s="263">
        <v>0</v>
      </c>
      <c r="L31" s="263">
        <v>2890</v>
      </c>
      <c r="M31" s="282"/>
      <c r="N31" s="282"/>
      <c r="O31" s="8"/>
    </row>
    <row r="32" spans="2:15">
      <c r="B32" s="7"/>
      <c r="C32" s="259" t="s">
        <v>427</v>
      </c>
      <c r="D32" s="283">
        <v>27</v>
      </c>
      <c r="E32" s="263">
        <v>30</v>
      </c>
      <c r="F32" s="263">
        <v>45</v>
      </c>
      <c r="G32" s="263">
        <v>10</v>
      </c>
      <c r="H32" s="263"/>
      <c r="I32" s="655">
        <v>0.35294117647058826</v>
      </c>
      <c r="J32" s="655">
        <v>0.88235294117647056</v>
      </c>
      <c r="K32" s="263"/>
      <c r="L32" s="263">
        <v>260</v>
      </c>
      <c r="M32" s="282"/>
      <c r="N32" s="282"/>
      <c r="O32" s="8"/>
    </row>
    <row r="33" spans="2:15">
      <c r="B33" s="7"/>
      <c r="C33" s="259" t="s">
        <v>632</v>
      </c>
      <c r="D33" s="283">
        <v>28</v>
      </c>
      <c r="E33" s="263">
        <v>1775</v>
      </c>
      <c r="F33" s="263">
        <v>1700</v>
      </c>
      <c r="G33" s="263">
        <v>365</v>
      </c>
      <c r="H33" s="263">
        <v>100</v>
      </c>
      <c r="I33" s="655">
        <v>0.45050761421319796</v>
      </c>
      <c r="J33" s="655">
        <v>0.881979695431472</v>
      </c>
      <c r="K33" s="263">
        <v>370</v>
      </c>
      <c r="L33" s="263">
        <v>5565</v>
      </c>
      <c r="M33" s="282">
        <v>3</v>
      </c>
      <c r="N33" s="282">
        <v>13</v>
      </c>
      <c r="O33" s="8"/>
    </row>
    <row r="34" spans="2:15">
      <c r="B34" s="7"/>
      <c r="C34" s="259" t="s">
        <v>429</v>
      </c>
      <c r="D34" s="283">
        <v>29</v>
      </c>
      <c r="E34" s="263">
        <v>25</v>
      </c>
      <c r="F34" s="263">
        <v>160</v>
      </c>
      <c r="G34" s="263">
        <v>25</v>
      </c>
      <c r="H34" s="263"/>
      <c r="I34" s="655">
        <v>0.11904761904761904</v>
      </c>
      <c r="J34" s="655">
        <v>0.88095238095238093</v>
      </c>
      <c r="K34" s="263"/>
      <c r="L34" s="263">
        <v>55</v>
      </c>
      <c r="M34" s="282"/>
      <c r="N34" s="282"/>
      <c r="O34" s="8"/>
    </row>
    <row r="35" spans="2:15">
      <c r="B35" s="7"/>
      <c r="C35" s="259" t="s">
        <v>405</v>
      </c>
      <c r="D35" s="283">
        <v>30</v>
      </c>
      <c r="E35" s="263">
        <v>455</v>
      </c>
      <c r="F35" s="263">
        <v>880</v>
      </c>
      <c r="G35" s="263">
        <v>165</v>
      </c>
      <c r="H35" s="263">
        <v>30</v>
      </c>
      <c r="I35" s="655">
        <v>0.29738562091503268</v>
      </c>
      <c r="J35" s="655">
        <v>0.87254901960784315</v>
      </c>
      <c r="K35" s="263">
        <v>25</v>
      </c>
      <c r="L35" s="263">
        <v>1410</v>
      </c>
      <c r="M35" s="282"/>
      <c r="N35" s="282"/>
      <c r="O35" s="8"/>
    </row>
    <row r="36" spans="2:15">
      <c r="B36" s="7"/>
      <c r="C36" s="259" t="s">
        <v>395</v>
      </c>
      <c r="D36" s="283">
        <v>31</v>
      </c>
      <c r="E36" s="263">
        <v>575</v>
      </c>
      <c r="F36" s="263">
        <v>785</v>
      </c>
      <c r="G36" s="263">
        <v>170</v>
      </c>
      <c r="H36" s="263">
        <v>30</v>
      </c>
      <c r="I36" s="655">
        <v>0.36858974358974361</v>
      </c>
      <c r="J36" s="655">
        <v>0.87179487179487181</v>
      </c>
      <c r="K36" s="263"/>
      <c r="L36" s="263">
        <v>2215</v>
      </c>
      <c r="M36" s="282"/>
      <c r="N36" s="282"/>
      <c r="O36" s="8"/>
    </row>
    <row r="37" spans="2:15">
      <c r="B37" s="7"/>
      <c r="C37" s="259" t="s">
        <v>174</v>
      </c>
      <c r="D37" s="283">
        <v>32</v>
      </c>
      <c r="E37" s="263">
        <v>2855</v>
      </c>
      <c r="F37" s="263">
        <v>2955</v>
      </c>
      <c r="G37" s="263">
        <v>725</v>
      </c>
      <c r="H37" s="263">
        <v>155</v>
      </c>
      <c r="I37" s="655">
        <v>0.42675635276532137</v>
      </c>
      <c r="J37" s="655">
        <v>0.86846038863976083</v>
      </c>
      <c r="K37" s="263">
        <v>520</v>
      </c>
      <c r="L37" s="263">
        <v>10240</v>
      </c>
      <c r="M37" s="282"/>
      <c r="N37" s="282">
        <v>14</v>
      </c>
      <c r="O37" s="8"/>
    </row>
    <row r="38" spans="2:15">
      <c r="B38" s="7"/>
      <c r="C38" s="259" t="s">
        <v>211</v>
      </c>
      <c r="D38" s="283">
        <v>33</v>
      </c>
      <c r="E38" s="263">
        <v>2050</v>
      </c>
      <c r="F38" s="263">
        <v>2760</v>
      </c>
      <c r="G38" s="263">
        <v>630</v>
      </c>
      <c r="H38" s="263">
        <v>115</v>
      </c>
      <c r="I38" s="655">
        <v>0.369036903690369</v>
      </c>
      <c r="J38" s="655">
        <v>0.86588658865886592</v>
      </c>
      <c r="K38" s="263">
        <v>465</v>
      </c>
      <c r="L38" s="263">
        <v>7275</v>
      </c>
      <c r="M38" s="282"/>
      <c r="N38" s="282">
        <v>15</v>
      </c>
      <c r="O38" s="8"/>
    </row>
    <row r="39" spans="2:15">
      <c r="B39" s="7"/>
      <c r="C39" s="259" t="s">
        <v>176</v>
      </c>
      <c r="D39" s="283">
        <v>34</v>
      </c>
      <c r="E39" s="263">
        <v>1405</v>
      </c>
      <c r="F39" s="263">
        <v>2145</v>
      </c>
      <c r="G39" s="263">
        <v>465</v>
      </c>
      <c r="H39" s="263">
        <v>85</v>
      </c>
      <c r="I39" s="655">
        <v>0.34268292682926832</v>
      </c>
      <c r="J39" s="655">
        <v>0.86585365853658536</v>
      </c>
      <c r="K39" s="263">
        <v>325</v>
      </c>
      <c r="L39" s="263">
        <v>7825</v>
      </c>
      <c r="M39" s="635"/>
      <c r="N39" s="635">
        <v>16</v>
      </c>
      <c r="O39" s="8"/>
    </row>
    <row r="40" spans="2:15">
      <c r="B40" s="7"/>
      <c r="C40" s="259" t="s">
        <v>219</v>
      </c>
      <c r="D40" s="283">
        <v>35</v>
      </c>
      <c r="E40" s="263">
        <v>1260</v>
      </c>
      <c r="F40" s="263">
        <v>1625</v>
      </c>
      <c r="G40" s="263">
        <v>400</v>
      </c>
      <c r="H40" s="263">
        <v>50</v>
      </c>
      <c r="I40" s="655">
        <v>0.37781109445277361</v>
      </c>
      <c r="J40" s="655">
        <v>0.86506746626686659</v>
      </c>
      <c r="K40" s="263">
        <v>250</v>
      </c>
      <c r="L40" s="263">
        <v>4850</v>
      </c>
      <c r="M40" s="635">
        <v>4</v>
      </c>
      <c r="N40" s="635">
        <v>17</v>
      </c>
      <c r="O40" s="8"/>
    </row>
    <row r="41" spans="2:15">
      <c r="B41" s="7"/>
      <c r="C41" s="259" t="s">
        <v>773</v>
      </c>
      <c r="D41" s="283">
        <v>36</v>
      </c>
      <c r="E41" s="263">
        <v>205</v>
      </c>
      <c r="F41" s="263">
        <v>385</v>
      </c>
      <c r="G41" s="263">
        <v>70</v>
      </c>
      <c r="H41" s="263">
        <v>25</v>
      </c>
      <c r="I41" s="655">
        <v>0.29927007299270075</v>
      </c>
      <c r="J41" s="655">
        <v>0.86131386861313863</v>
      </c>
      <c r="K41" s="263"/>
      <c r="L41" s="263">
        <v>1385</v>
      </c>
      <c r="M41" s="282"/>
      <c r="N41" s="282"/>
      <c r="O41" s="8"/>
    </row>
    <row r="42" spans="2:15">
      <c r="B42" s="7"/>
      <c r="C42" s="18" t="s">
        <v>241</v>
      </c>
      <c r="D42" s="283">
        <v>37</v>
      </c>
      <c r="E42" s="555">
        <v>2575</v>
      </c>
      <c r="F42" s="555">
        <v>3695</v>
      </c>
      <c r="G42" s="555">
        <v>815</v>
      </c>
      <c r="H42" s="555">
        <v>195</v>
      </c>
      <c r="I42" s="654">
        <v>0.35370879120879123</v>
      </c>
      <c r="J42" s="654">
        <v>0.86126373626373631</v>
      </c>
      <c r="K42" s="420">
        <v>500</v>
      </c>
      <c r="L42" s="555">
        <v>5030</v>
      </c>
      <c r="M42" s="86">
        <v>5</v>
      </c>
      <c r="N42" s="660">
        <v>18</v>
      </c>
      <c r="O42" s="8"/>
    </row>
    <row r="43" spans="2:15">
      <c r="B43" s="7"/>
      <c r="C43" s="259" t="s">
        <v>1135</v>
      </c>
      <c r="D43" s="283">
        <v>38</v>
      </c>
      <c r="E43" s="263">
        <v>125</v>
      </c>
      <c r="F43" s="263">
        <v>185</v>
      </c>
      <c r="G43" s="263">
        <v>45</v>
      </c>
      <c r="H43" s="263">
        <v>5</v>
      </c>
      <c r="I43" s="658">
        <v>0.34722222222222221</v>
      </c>
      <c r="J43" s="658">
        <v>0.86111111111111116</v>
      </c>
      <c r="K43" s="265">
        <v>5</v>
      </c>
      <c r="L43" s="263">
        <v>95</v>
      </c>
      <c r="M43" s="650"/>
      <c r="N43" s="650"/>
      <c r="O43" s="8"/>
    </row>
    <row r="44" spans="2:15">
      <c r="B44" s="7"/>
      <c r="C44" s="259" t="s">
        <v>344</v>
      </c>
      <c r="D44" s="283">
        <v>39</v>
      </c>
      <c r="E44" s="263">
        <v>1255</v>
      </c>
      <c r="F44" s="263">
        <v>1775</v>
      </c>
      <c r="G44" s="263">
        <v>455</v>
      </c>
      <c r="H44" s="263">
        <v>35</v>
      </c>
      <c r="I44" s="655">
        <v>0.35653409090909088</v>
      </c>
      <c r="J44" s="655">
        <v>0.86079545454545459</v>
      </c>
      <c r="K44" s="263">
        <v>55</v>
      </c>
      <c r="L44" s="263">
        <v>2620</v>
      </c>
      <c r="M44" s="282"/>
      <c r="N44" s="282"/>
      <c r="O44" s="8"/>
    </row>
    <row r="45" spans="2:15">
      <c r="B45" s="7"/>
      <c r="C45" s="259" t="s">
        <v>665</v>
      </c>
      <c r="D45" s="283">
        <v>40</v>
      </c>
      <c r="E45" s="263">
        <v>80</v>
      </c>
      <c r="F45" s="263">
        <v>105</v>
      </c>
      <c r="G45" s="263">
        <v>25</v>
      </c>
      <c r="H45" s="263">
        <v>5</v>
      </c>
      <c r="I45" s="655">
        <v>0.37209302325581395</v>
      </c>
      <c r="J45" s="655">
        <v>0.86046511627906974</v>
      </c>
      <c r="K45" s="263"/>
      <c r="L45" s="263">
        <v>290</v>
      </c>
      <c r="M45" s="282"/>
      <c r="N45" s="282"/>
      <c r="O45" s="8"/>
    </row>
    <row r="46" spans="2:15">
      <c r="B46" s="7"/>
      <c r="C46" s="259" t="s">
        <v>378</v>
      </c>
      <c r="D46" s="283">
        <v>41</v>
      </c>
      <c r="E46" s="263">
        <v>810</v>
      </c>
      <c r="F46" s="263">
        <v>1295</v>
      </c>
      <c r="G46" s="263">
        <v>325</v>
      </c>
      <c r="H46" s="263">
        <v>20</v>
      </c>
      <c r="I46" s="655">
        <v>0.33061224489795921</v>
      </c>
      <c r="J46" s="655">
        <v>0.85918367346938773</v>
      </c>
      <c r="K46" s="263">
        <v>1135</v>
      </c>
      <c r="L46" s="263">
        <v>2425</v>
      </c>
      <c r="M46" s="282"/>
      <c r="N46" s="282"/>
      <c r="O46" s="8"/>
    </row>
    <row r="47" spans="2:15">
      <c r="B47" s="7"/>
      <c r="C47" s="259" t="s">
        <v>220</v>
      </c>
      <c r="D47" s="283">
        <v>42</v>
      </c>
      <c r="E47" s="263">
        <v>1530</v>
      </c>
      <c r="F47" s="263">
        <v>2345</v>
      </c>
      <c r="G47" s="263">
        <v>530</v>
      </c>
      <c r="H47" s="263">
        <v>110</v>
      </c>
      <c r="I47" s="655">
        <v>0.33887043189368771</v>
      </c>
      <c r="J47" s="655">
        <v>0.858250276854928</v>
      </c>
      <c r="K47" s="265">
        <v>190</v>
      </c>
      <c r="L47" s="263">
        <v>6555</v>
      </c>
      <c r="M47" s="282"/>
      <c r="N47" s="282">
        <v>19</v>
      </c>
      <c r="O47" s="8"/>
    </row>
    <row r="48" spans="2:15">
      <c r="B48" s="7"/>
      <c r="C48" s="259" t="s">
        <v>425</v>
      </c>
      <c r="D48" s="283">
        <v>43</v>
      </c>
      <c r="E48" s="263">
        <v>50</v>
      </c>
      <c r="F48" s="263">
        <v>70</v>
      </c>
      <c r="G48" s="263">
        <v>15</v>
      </c>
      <c r="H48" s="263">
        <v>5</v>
      </c>
      <c r="I48" s="655">
        <v>0.35714285714285715</v>
      </c>
      <c r="J48" s="655">
        <v>0.8571428571428571</v>
      </c>
      <c r="K48" s="265">
        <v>105</v>
      </c>
      <c r="L48" s="263">
        <v>250</v>
      </c>
      <c r="M48" s="282"/>
      <c r="N48" s="282"/>
      <c r="O48" s="8"/>
    </row>
    <row r="49" spans="2:15">
      <c r="B49" s="7"/>
      <c r="C49" s="259" t="s">
        <v>216</v>
      </c>
      <c r="D49" s="283">
        <v>44</v>
      </c>
      <c r="E49" s="263">
        <v>1950</v>
      </c>
      <c r="F49" s="263">
        <v>2775</v>
      </c>
      <c r="G49" s="263">
        <v>685</v>
      </c>
      <c r="H49" s="263">
        <v>115</v>
      </c>
      <c r="I49" s="655">
        <v>0.35294117647058826</v>
      </c>
      <c r="J49" s="655">
        <v>0.85520361990950222</v>
      </c>
      <c r="K49" s="263">
        <v>470</v>
      </c>
      <c r="L49" s="263">
        <v>3790</v>
      </c>
      <c r="M49" s="282"/>
      <c r="N49" s="282">
        <v>20</v>
      </c>
      <c r="O49" s="8"/>
    </row>
    <row r="50" spans="2:15">
      <c r="B50" s="7"/>
      <c r="C50" s="259" t="s">
        <v>327</v>
      </c>
      <c r="D50" s="283">
        <v>45</v>
      </c>
      <c r="E50" s="263">
        <v>1250</v>
      </c>
      <c r="F50" s="263">
        <v>1790</v>
      </c>
      <c r="G50" s="263">
        <v>475</v>
      </c>
      <c r="H50" s="263">
        <v>45</v>
      </c>
      <c r="I50" s="655">
        <v>0.351123595505618</v>
      </c>
      <c r="J50" s="655">
        <v>0.8539325842696629</v>
      </c>
      <c r="K50" s="263">
        <v>195</v>
      </c>
      <c r="L50" s="263">
        <v>3060</v>
      </c>
      <c r="M50" s="282"/>
      <c r="N50" s="282"/>
      <c r="O50" s="8"/>
    </row>
    <row r="51" spans="2:15">
      <c r="B51" s="7"/>
      <c r="C51" s="259" t="s">
        <v>343</v>
      </c>
      <c r="D51" s="283">
        <v>46</v>
      </c>
      <c r="E51" s="263">
        <v>1245</v>
      </c>
      <c r="F51" s="263">
        <v>1915</v>
      </c>
      <c r="G51" s="263">
        <v>525</v>
      </c>
      <c r="H51" s="263">
        <v>40</v>
      </c>
      <c r="I51" s="655">
        <v>0.33422818791946307</v>
      </c>
      <c r="J51" s="655">
        <v>0.84832214765100666</v>
      </c>
      <c r="K51" s="263"/>
      <c r="L51" s="263">
        <v>980</v>
      </c>
      <c r="M51" s="282"/>
      <c r="N51" s="282"/>
      <c r="O51" s="8"/>
    </row>
    <row r="52" spans="2:15">
      <c r="B52" s="7"/>
      <c r="C52" s="651" t="s">
        <v>546</v>
      </c>
      <c r="D52" s="652">
        <v>47</v>
      </c>
      <c r="E52" s="652">
        <v>250</v>
      </c>
      <c r="F52" s="652">
        <v>260</v>
      </c>
      <c r="G52" s="652">
        <v>85</v>
      </c>
      <c r="H52" s="652">
        <v>10</v>
      </c>
      <c r="I52" s="656">
        <v>0.41322314049586778</v>
      </c>
      <c r="J52" s="656">
        <v>0.84297520661157022</v>
      </c>
      <c r="K52" s="652">
        <v>300</v>
      </c>
      <c r="L52" s="652">
        <v>555</v>
      </c>
      <c r="M52" s="653">
        <v>6</v>
      </c>
      <c r="N52" s="653"/>
      <c r="O52" s="8"/>
    </row>
    <row r="53" spans="2:15">
      <c r="B53" s="7"/>
      <c r="C53" s="259" t="s">
        <v>381</v>
      </c>
      <c r="D53" s="283">
        <v>48</v>
      </c>
      <c r="E53" s="263">
        <v>560</v>
      </c>
      <c r="F53" s="263">
        <v>930</v>
      </c>
      <c r="G53" s="263">
        <v>275</v>
      </c>
      <c r="H53" s="263">
        <v>15</v>
      </c>
      <c r="I53" s="655">
        <v>0.3146067415730337</v>
      </c>
      <c r="J53" s="655">
        <v>0.8370786516853933</v>
      </c>
      <c r="K53" s="263">
        <v>870</v>
      </c>
      <c r="L53" s="263">
        <v>2350</v>
      </c>
      <c r="M53" s="282"/>
      <c r="N53" s="282"/>
      <c r="O53" s="8"/>
    </row>
    <row r="54" spans="2:15">
      <c r="B54" s="7"/>
      <c r="C54" s="259" t="s">
        <v>179</v>
      </c>
      <c r="D54" s="283">
        <v>49</v>
      </c>
      <c r="E54" s="263">
        <v>1530</v>
      </c>
      <c r="F54" s="263">
        <v>2760</v>
      </c>
      <c r="G54" s="263">
        <v>705</v>
      </c>
      <c r="H54" s="263">
        <v>135</v>
      </c>
      <c r="I54" s="655">
        <v>0.2982456140350877</v>
      </c>
      <c r="J54" s="655">
        <v>0.83625730994152048</v>
      </c>
      <c r="K54" s="263">
        <v>300</v>
      </c>
      <c r="L54" s="263">
        <v>4905</v>
      </c>
      <c r="M54" s="282"/>
      <c r="N54" s="282">
        <v>21</v>
      </c>
      <c r="O54" s="8"/>
    </row>
    <row r="55" spans="2:15">
      <c r="B55" s="7"/>
      <c r="C55" s="259" t="s">
        <v>670</v>
      </c>
      <c r="D55" s="283">
        <v>50</v>
      </c>
      <c r="E55" s="263">
        <v>225</v>
      </c>
      <c r="F55" s="263">
        <v>450</v>
      </c>
      <c r="G55" s="263">
        <v>130</v>
      </c>
      <c r="H55" s="263">
        <v>5</v>
      </c>
      <c r="I55" s="655">
        <v>0.27777777777777779</v>
      </c>
      <c r="J55" s="655">
        <v>0.83333333333333337</v>
      </c>
      <c r="K55" s="265">
        <v>145</v>
      </c>
      <c r="L55" s="263">
        <v>410</v>
      </c>
      <c r="M55" s="282"/>
      <c r="N55" s="282"/>
      <c r="O55" s="536"/>
    </row>
    <row r="56" spans="2:15">
      <c r="B56" s="7"/>
      <c r="C56" s="259" t="s">
        <v>368</v>
      </c>
      <c r="D56" s="283">
        <v>51</v>
      </c>
      <c r="E56" s="263">
        <v>755</v>
      </c>
      <c r="F56" s="263">
        <v>1355</v>
      </c>
      <c r="G56" s="263">
        <v>385</v>
      </c>
      <c r="H56" s="263">
        <v>45</v>
      </c>
      <c r="I56" s="655">
        <v>0.297244094488189</v>
      </c>
      <c r="J56" s="655">
        <v>0.8307086614173228</v>
      </c>
      <c r="K56" s="263"/>
      <c r="L56" s="263">
        <v>1705</v>
      </c>
      <c r="M56" s="634"/>
      <c r="N56" s="634"/>
      <c r="O56" s="8"/>
    </row>
    <row r="57" spans="2:15">
      <c r="B57" s="7"/>
      <c r="C57" s="259" t="s">
        <v>57</v>
      </c>
      <c r="D57" s="283">
        <v>52</v>
      </c>
      <c r="E57" s="263">
        <v>1195</v>
      </c>
      <c r="F57" s="263">
        <v>1965</v>
      </c>
      <c r="G57" s="263">
        <v>510</v>
      </c>
      <c r="H57" s="263">
        <v>135</v>
      </c>
      <c r="I57" s="655">
        <v>0.31406044678055189</v>
      </c>
      <c r="J57" s="655">
        <v>0.83048620236530879</v>
      </c>
      <c r="K57" s="265">
        <v>65</v>
      </c>
      <c r="L57" s="263">
        <v>5205</v>
      </c>
      <c r="M57" s="282"/>
      <c r="N57" s="282">
        <v>22</v>
      </c>
      <c r="O57" s="8"/>
    </row>
    <row r="58" spans="2:15">
      <c r="B58" s="7"/>
      <c r="C58" s="259" t="s">
        <v>322</v>
      </c>
      <c r="D58" s="283">
        <v>53</v>
      </c>
      <c r="E58" s="263">
        <v>815</v>
      </c>
      <c r="F58" s="263">
        <v>1365</v>
      </c>
      <c r="G58" s="263">
        <v>410</v>
      </c>
      <c r="H58" s="263">
        <v>35</v>
      </c>
      <c r="I58" s="655">
        <v>0.31047619047619046</v>
      </c>
      <c r="J58" s="655">
        <v>0.83047619047619048</v>
      </c>
      <c r="K58" s="265">
        <v>215</v>
      </c>
      <c r="L58" s="263">
        <v>2855</v>
      </c>
      <c r="M58" s="282"/>
      <c r="N58" s="282"/>
      <c r="O58" s="8"/>
    </row>
    <row r="59" spans="2:15">
      <c r="B59" s="7"/>
      <c r="C59" s="259" t="s">
        <v>329</v>
      </c>
      <c r="D59" s="283">
        <v>54</v>
      </c>
      <c r="E59" s="263">
        <v>555</v>
      </c>
      <c r="F59" s="263">
        <v>815</v>
      </c>
      <c r="G59" s="263">
        <v>250</v>
      </c>
      <c r="H59" s="263">
        <v>30</v>
      </c>
      <c r="I59" s="655">
        <v>0.33636363636363636</v>
      </c>
      <c r="J59" s="655">
        <v>0.83030303030303032</v>
      </c>
      <c r="K59" s="263">
        <v>925</v>
      </c>
      <c r="L59" s="263">
        <v>2350</v>
      </c>
      <c r="M59" s="282"/>
      <c r="N59" s="282"/>
      <c r="O59" s="8"/>
    </row>
    <row r="60" spans="2:15">
      <c r="B60" s="7"/>
      <c r="C60" s="259" t="s">
        <v>379</v>
      </c>
      <c r="D60" s="283">
        <v>55</v>
      </c>
      <c r="E60" s="263">
        <v>780</v>
      </c>
      <c r="F60" s="263">
        <v>1455</v>
      </c>
      <c r="G60" s="263">
        <v>435</v>
      </c>
      <c r="H60" s="263">
        <v>25</v>
      </c>
      <c r="I60" s="655">
        <v>0.28942486085343228</v>
      </c>
      <c r="J60" s="655">
        <v>0.82931354359925791</v>
      </c>
      <c r="K60" s="263">
        <v>45</v>
      </c>
      <c r="L60" s="263">
        <v>1970</v>
      </c>
      <c r="M60" s="282"/>
      <c r="N60" s="282"/>
      <c r="O60" s="8"/>
    </row>
    <row r="61" spans="2:15">
      <c r="B61" s="7"/>
      <c r="C61" s="259" t="s">
        <v>668</v>
      </c>
      <c r="D61" s="283">
        <v>56</v>
      </c>
      <c r="E61" s="263">
        <v>1505</v>
      </c>
      <c r="F61" s="263">
        <v>2255</v>
      </c>
      <c r="G61" s="263">
        <v>710</v>
      </c>
      <c r="H61" s="263">
        <v>70</v>
      </c>
      <c r="I61" s="655">
        <v>0.33149779735682822</v>
      </c>
      <c r="J61" s="655">
        <v>0.82819383259911894</v>
      </c>
      <c r="K61" s="263"/>
      <c r="L61" s="263">
        <v>4660</v>
      </c>
      <c r="M61" s="282"/>
      <c r="N61" s="282"/>
      <c r="O61" s="8"/>
    </row>
    <row r="62" spans="2:15">
      <c r="B62" s="7"/>
      <c r="C62" s="259" t="s">
        <v>746</v>
      </c>
      <c r="D62" s="283">
        <v>57</v>
      </c>
      <c r="E62" s="263">
        <v>985</v>
      </c>
      <c r="F62" s="263">
        <v>1690</v>
      </c>
      <c r="G62" s="263">
        <v>525</v>
      </c>
      <c r="H62" s="263">
        <v>40</v>
      </c>
      <c r="I62" s="655">
        <v>0.30401234567901236</v>
      </c>
      <c r="J62" s="655">
        <v>0.82561728395061729</v>
      </c>
      <c r="K62" s="263">
        <v>60</v>
      </c>
      <c r="L62" s="263">
        <v>4365</v>
      </c>
      <c r="M62" s="282"/>
      <c r="N62" s="282"/>
      <c r="O62" s="8"/>
    </row>
    <row r="63" spans="2:15">
      <c r="B63" s="7"/>
      <c r="C63" s="259" t="s">
        <v>350</v>
      </c>
      <c r="D63" s="283">
        <v>58</v>
      </c>
      <c r="E63" s="263">
        <v>1275</v>
      </c>
      <c r="F63" s="263">
        <v>1765</v>
      </c>
      <c r="G63" s="263">
        <v>600</v>
      </c>
      <c r="H63" s="263">
        <v>50</v>
      </c>
      <c r="I63" s="655">
        <v>0.34552845528455284</v>
      </c>
      <c r="J63" s="655">
        <v>0.82384823848238486</v>
      </c>
      <c r="K63" s="265">
        <v>105</v>
      </c>
      <c r="L63" s="263">
        <v>3100</v>
      </c>
      <c r="M63" s="282"/>
      <c r="N63" s="282"/>
      <c r="O63" s="8"/>
    </row>
    <row r="64" spans="2:15">
      <c r="B64" s="7"/>
      <c r="C64" s="259" t="s">
        <v>331</v>
      </c>
      <c r="D64" s="283">
        <v>59</v>
      </c>
      <c r="E64" s="263">
        <v>875</v>
      </c>
      <c r="F64" s="263">
        <v>1840</v>
      </c>
      <c r="G64" s="263">
        <v>510</v>
      </c>
      <c r="H64" s="263">
        <v>85</v>
      </c>
      <c r="I64" s="655">
        <v>0.26435045317220546</v>
      </c>
      <c r="J64" s="655">
        <v>0.8202416918429003</v>
      </c>
      <c r="K64" s="263">
        <v>0</v>
      </c>
      <c r="L64" s="263">
        <v>3430</v>
      </c>
      <c r="M64" s="282"/>
      <c r="N64" s="282"/>
      <c r="O64" s="8"/>
    </row>
    <row r="65" spans="2:15">
      <c r="B65" s="7"/>
      <c r="C65" s="259" t="s">
        <v>358</v>
      </c>
      <c r="D65" s="283">
        <v>60</v>
      </c>
      <c r="E65" s="263">
        <v>1210</v>
      </c>
      <c r="F65" s="263">
        <v>1675</v>
      </c>
      <c r="G65" s="263">
        <v>575</v>
      </c>
      <c r="H65" s="263">
        <v>60</v>
      </c>
      <c r="I65" s="655">
        <v>0.34375</v>
      </c>
      <c r="J65" s="655">
        <v>0.81960227272727271</v>
      </c>
      <c r="K65" s="265">
        <v>40</v>
      </c>
      <c r="L65" s="263">
        <v>3020</v>
      </c>
      <c r="M65" s="282"/>
      <c r="N65" s="282"/>
      <c r="O65" s="8"/>
    </row>
    <row r="66" spans="2:15">
      <c r="B66" s="7"/>
      <c r="C66" s="259" t="s">
        <v>428</v>
      </c>
      <c r="D66" s="283">
        <v>61</v>
      </c>
      <c r="E66" s="263">
        <v>70</v>
      </c>
      <c r="F66" s="263">
        <v>175</v>
      </c>
      <c r="G66" s="263">
        <v>50</v>
      </c>
      <c r="H66" s="263">
        <v>5</v>
      </c>
      <c r="I66" s="655">
        <v>0.23333333333333334</v>
      </c>
      <c r="J66" s="655">
        <v>0.81666666666666665</v>
      </c>
      <c r="K66" s="263"/>
      <c r="L66" s="263">
        <v>55</v>
      </c>
      <c r="M66" s="282"/>
      <c r="N66" s="282"/>
      <c r="O66" s="8"/>
    </row>
    <row r="67" spans="2:15">
      <c r="B67" s="7"/>
      <c r="C67" s="259" t="s">
        <v>177</v>
      </c>
      <c r="D67" s="283">
        <v>62</v>
      </c>
      <c r="E67" s="263">
        <v>1590</v>
      </c>
      <c r="F67" s="263">
        <v>2840</v>
      </c>
      <c r="G67" s="263">
        <v>920</v>
      </c>
      <c r="H67" s="263">
        <v>105</v>
      </c>
      <c r="I67" s="655">
        <v>0.29147571035747022</v>
      </c>
      <c r="J67" s="655">
        <v>0.81209899175068745</v>
      </c>
      <c r="K67" s="265">
        <v>365</v>
      </c>
      <c r="L67" s="263">
        <v>5985</v>
      </c>
      <c r="M67" s="282"/>
      <c r="N67" s="282">
        <v>23</v>
      </c>
      <c r="O67" s="8"/>
    </row>
    <row r="68" spans="2:15">
      <c r="B68" s="7"/>
      <c r="C68" s="259" t="s">
        <v>414</v>
      </c>
      <c r="D68" s="283">
        <v>63</v>
      </c>
      <c r="E68" s="263">
        <v>220</v>
      </c>
      <c r="F68" s="263">
        <v>315</v>
      </c>
      <c r="G68" s="263">
        <v>105</v>
      </c>
      <c r="H68" s="263">
        <v>20</v>
      </c>
      <c r="I68" s="655">
        <v>0.33333333333333331</v>
      </c>
      <c r="J68" s="655">
        <v>0.81060606060606055</v>
      </c>
      <c r="K68" s="263">
        <v>120</v>
      </c>
      <c r="L68" s="263">
        <v>775</v>
      </c>
      <c r="M68" s="282"/>
      <c r="N68" s="282"/>
      <c r="O68" s="8"/>
    </row>
    <row r="69" spans="2:15">
      <c r="B69" s="7"/>
      <c r="C69" s="259" t="s">
        <v>182</v>
      </c>
      <c r="D69" s="283">
        <v>64</v>
      </c>
      <c r="E69" s="263">
        <v>1180</v>
      </c>
      <c r="F69" s="263">
        <v>1905</v>
      </c>
      <c r="G69" s="263">
        <v>640</v>
      </c>
      <c r="H69" s="263">
        <v>85</v>
      </c>
      <c r="I69" s="655">
        <v>0.30971128608923887</v>
      </c>
      <c r="J69" s="655">
        <v>0.80971128608923881</v>
      </c>
      <c r="K69" s="265">
        <v>310</v>
      </c>
      <c r="L69" s="263">
        <v>5305</v>
      </c>
      <c r="M69" s="282"/>
      <c r="N69" s="282">
        <v>24</v>
      </c>
      <c r="O69" s="8"/>
    </row>
    <row r="70" spans="2:16">
      <c r="B70" s="7"/>
      <c r="C70" s="259" t="s">
        <v>347</v>
      </c>
      <c r="D70" s="283">
        <v>65</v>
      </c>
      <c r="E70" s="263">
        <v>1185</v>
      </c>
      <c r="F70" s="263">
        <v>2010</v>
      </c>
      <c r="G70" s="263">
        <v>640</v>
      </c>
      <c r="H70" s="263">
        <v>115</v>
      </c>
      <c r="I70" s="655">
        <v>0.3</v>
      </c>
      <c r="J70" s="655">
        <v>0.80886075949367087</v>
      </c>
      <c r="K70" s="265">
        <v>75</v>
      </c>
      <c r="L70" s="263">
        <v>3165</v>
      </c>
      <c r="M70" s="282"/>
      <c r="N70" s="282"/>
      <c r="O70" s="214"/>
      <c r="P70" s="535"/>
    </row>
    <row r="71" spans="2:15">
      <c r="B71" s="7"/>
      <c r="C71" s="259" t="s">
        <v>335</v>
      </c>
      <c r="D71" s="283">
        <v>66</v>
      </c>
      <c r="E71" s="263">
        <v>1405</v>
      </c>
      <c r="F71" s="263">
        <v>1985</v>
      </c>
      <c r="G71" s="263">
        <v>755</v>
      </c>
      <c r="H71" s="263">
        <v>85</v>
      </c>
      <c r="I71" s="655">
        <v>0.3321513002364066</v>
      </c>
      <c r="J71" s="655">
        <v>0.8014184397163121</v>
      </c>
      <c r="K71" s="263">
        <v>55</v>
      </c>
      <c r="L71" s="263">
        <v>3380</v>
      </c>
      <c r="M71" s="282"/>
      <c r="N71" s="282"/>
      <c r="O71" s="8"/>
    </row>
    <row r="72" spans="2:15">
      <c r="B72" s="7"/>
      <c r="C72" s="259" t="s">
        <v>351</v>
      </c>
      <c r="D72" s="283">
        <v>67</v>
      </c>
      <c r="E72" s="263">
        <v>1140</v>
      </c>
      <c r="F72" s="263">
        <v>1425</v>
      </c>
      <c r="G72" s="263">
        <v>565</v>
      </c>
      <c r="H72" s="263">
        <v>75</v>
      </c>
      <c r="I72" s="655">
        <v>0.35569422776911075</v>
      </c>
      <c r="J72" s="655">
        <v>0.80031201248049921</v>
      </c>
      <c r="K72" s="263">
        <v>220</v>
      </c>
      <c r="L72" s="263">
        <v>2130</v>
      </c>
      <c r="M72" s="282"/>
      <c r="N72" s="282"/>
      <c r="O72" s="8"/>
    </row>
    <row r="73" spans="2:15">
      <c r="B73" s="7"/>
      <c r="C73" s="259" t="s">
        <v>423</v>
      </c>
      <c r="D73" s="283">
        <v>68</v>
      </c>
      <c r="E73" s="263">
        <v>130</v>
      </c>
      <c r="F73" s="263">
        <v>110</v>
      </c>
      <c r="G73" s="263">
        <v>50</v>
      </c>
      <c r="H73" s="263">
        <v>10</v>
      </c>
      <c r="I73" s="655">
        <v>0.43333333333333335</v>
      </c>
      <c r="J73" s="658">
        <v>0.8</v>
      </c>
      <c r="K73" s="263">
        <v>70</v>
      </c>
      <c r="L73" s="263">
        <v>1280</v>
      </c>
      <c r="M73" s="282"/>
      <c r="N73" s="282"/>
      <c r="O73" s="8"/>
    </row>
    <row r="74" spans="2:15">
      <c r="B74" s="7"/>
      <c r="C74" s="18" t="s">
        <v>505</v>
      </c>
      <c r="D74" s="283">
        <v>69</v>
      </c>
      <c r="E74" s="555">
        <v>615</v>
      </c>
      <c r="F74" s="555">
        <v>820</v>
      </c>
      <c r="G74" s="555">
        <v>320</v>
      </c>
      <c r="H74" s="555">
        <v>40</v>
      </c>
      <c r="I74" s="654">
        <v>0.3426183844011142</v>
      </c>
      <c r="J74" s="654">
        <v>0.79944289693593318</v>
      </c>
      <c r="K74" s="420">
        <v>110</v>
      </c>
      <c r="L74" s="555">
        <v>1495</v>
      </c>
      <c r="M74" s="86"/>
      <c r="N74" s="86"/>
      <c r="O74" s="8"/>
    </row>
    <row r="75" spans="2:15">
      <c r="B75" s="7"/>
      <c r="C75" s="259" t="s">
        <v>486</v>
      </c>
      <c r="D75" s="283">
        <v>70</v>
      </c>
      <c r="E75" s="263">
        <v>1855</v>
      </c>
      <c r="F75" s="263">
        <v>2050</v>
      </c>
      <c r="G75" s="263">
        <v>810</v>
      </c>
      <c r="H75" s="263">
        <v>175</v>
      </c>
      <c r="I75" s="655">
        <v>0.37934560327198363</v>
      </c>
      <c r="J75" s="655">
        <v>0.79856850715746419</v>
      </c>
      <c r="K75" s="263"/>
      <c r="L75" s="263">
        <v>5645</v>
      </c>
      <c r="M75" s="282"/>
      <c r="N75" s="282"/>
      <c r="O75" s="8"/>
    </row>
    <row r="76" spans="2:15">
      <c r="B76" s="7"/>
      <c r="C76" s="18" t="s">
        <v>371</v>
      </c>
      <c r="D76" s="283">
        <v>71</v>
      </c>
      <c r="E76" s="555">
        <v>645</v>
      </c>
      <c r="F76" s="555">
        <v>695</v>
      </c>
      <c r="G76" s="555">
        <v>320</v>
      </c>
      <c r="H76" s="555">
        <v>20</v>
      </c>
      <c r="I76" s="654">
        <v>0.38392857142857145</v>
      </c>
      <c r="J76" s="654">
        <v>0.79761904761904767</v>
      </c>
      <c r="K76" s="420">
        <v>65</v>
      </c>
      <c r="L76" s="555">
        <v>1735</v>
      </c>
      <c r="M76" s="86"/>
      <c r="N76" s="86"/>
      <c r="O76" s="8"/>
    </row>
    <row r="77" spans="2:15">
      <c r="B77" s="7"/>
      <c r="C77" s="259" t="s">
        <v>362</v>
      </c>
      <c r="D77" s="283">
        <v>72</v>
      </c>
      <c r="E77" s="263">
        <v>545</v>
      </c>
      <c r="F77" s="263">
        <v>750</v>
      </c>
      <c r="G77" s="263">
        <v>305</v>
      </c>
      <c r="H77" s="263">
        <v>30</v>
      </c>
      <c r="I77" s="655">
        <v>0.33435582822085891</v>
      </c>
      <c r="J77" s="655">
        <v>0.79447852760736193</v>
      </c>
      <c r="K77" s="265">
        <v>350</v>
      </c>
      <c r="L77" s="263">
        <v>1885</v>
      </c>
      <c r="M77" s="282"/>
      <c r="N77" s="282"/>
      <c r="O77" s="8"/>
    </row>
    <row r="78" spans="2:15">
      <c r="B78" s="7"/>
      <c r="C78" s="18" t="s">
        <v>333</v>
      </c>
      <c r="D78" s="283">
        <v>73</v>
      </c>
      <c r="E78" s="556">
        <v>995</v>
      </c>
      <c r="F78" s="556">
        <v>1735</v>
      </c>
      <c r="G78" s="556">
        <v>600</v>
      </c>
      <c r="H78" s="556">
        <v>120</v>
      </c>
      <c r="I78" s="659">
        <v>0.28840579710144926</v>
      </c>
      <c r="J78" s="659">
        <v>0.79130434782608694</v>
      </c>
      <c r="K78" s="22"/>
      <c r="L78" s="556">
        <v>2265</v>
      </c>
      <c r="M78" s="22"/>
      <c r="N78" s="22"/>
      <c r="O78" s="8"/>
    </row>
    <row r="79" spans="2:18" s="92" customFormat="1">
      <c r="B79" s="7"/>
      <c r="C79" s="259" t="s">
        <v>394</v>
      </c>
      <c r="D79" s="283">
        <v>74</v>
      </c>
      <c r="E79" s="263">
        <v>880</v>
      </c>
      <c r="F79" s="263">
        <v>1045</v>
      </c>
      <c r="G79" s="263">
        <v>440</v>
      </c>
      <c r="H79" s="263">
        <v>95</v>
      </c>
      <c r="I79" s="655">
        <v>0.35772357723577236</v>
      </c>
      <c r="J79" s="655">
        <v>0.782520325203252</v>
      </c>
      <c r="K79" s="263">
        <v>5</v>
      </c>
      <c r="L79" s="263">
        <v>1380</v>
      </c>
      <c r="M79" s="634"/>
      <c r="N79" s="634"/>
      <c r="O79" s="368"/>
      <c r="Q79" s="1"/>
      <c r="R79" s="1"/>
    </row>
    <row r="80" spans="2:15">
      <c r="B80" s="7"/>
      <c r="C80" s="259" t="s">
        <v>324</v>
      </c>
      <c r="D80" s="283">
        <v>75</v>
      </c>
      <c r="E80" s="263">
        <v>2730</v>
      </c>
      <c r="F80" s="263">
        <v>2595</v>
      </c>
      <c r="G80" s="263">
        <v>1030</v>
      </c>
      <c r="H80" s="263">
        <v>455</v>
      </c>
      <c r="I80" s="655">
        <v>0.40088105726872247</v>
      </c>
      <c r="J80" s="655">
        <v>0.7819383259911894</v>
      </c>
      <c r="K80" s="263"/>
      <c r="L80" s="263">
        <v>4520</v>
      </c>
      <c r="M80" s="282"/>
      <c r="N80" s="282"/>
      <c r="O80" s="8"/>
    </row>
    <row r="81" spans="2:15">
      <c r="B81" s="7"/>
      <c r="C81" s="259" t="s">
        <v>340</v>
      </c>
      <c r="D81" s="283">
        <v>76</v>
      </c>
      <c r="E81" s="263">
        <v>2485</v>
      </c>
      <c r="F81" s="263">
        <v>3965</v>
      </c>
      <c r="G81" s="263">
        <v>1610</v>
      </c>
      <c r="H81" s="263">
        <v>200</v>
      </c>
      <c r="I81" s="655">
        <v>0.30084745762711862</v>
      </c>
      <c r="J81" s="655">
        <v>0.78087167070217922</v>
      </c>
      <c r="K81" s="263">
        <v>245</v>
      </c>
      <c r="L81" s="263">
        <v>6135</v>
      </c>
      <c r="M81" s="282"/>
      <c r="N81" s="282"/>
      <c r="O81" s="8"/>
    </row>
    <row r="82" spans="2:15">
      <c r="B82" s="7"/>
      <c r="C82" s="259" t="s">
        <v>597</v>
      </c>
      <c r="D82" s="283">
        <v>77</v>
      </c>
      <c r="E82" s="263">
        <v>385</v>
      </c>
      <c r="F82" s="263">
        <v>695</v>
      </c>
      <c r="G82" s="263">
        <v>240</v>
      </c>
      <c r="H82" s="263">
        <v>65</v>
      </c>
      <c r="I82" s="655">
        <v>0.27797833935018051</v>
      </c>
      <c r="J82" s="655">
        <v>0.779783393501805</v>
      </c>
      <c r="K82" s="263"/>
      <c r="L82" s="263">
        <v>610</v>
      </c>
      <c r="M82" s="282"/>
      <c r="N82" s="282"/>
      <c r="O82" s="8"/>
    </row>
    <row r="83" spans="2:15">
      <c r="B83" s="7"/>
      <c r="C83" s="259" t="s">
        <v>366</v>
      </c>
      <c r="D83" s="283">
        <v>78</v>
      </c>
      <c r="E83" s="263">
        <v>1055</v>
      </c>
      <c r="F83" s="263">
        <v>1110</v>
      </c>
      <c r="G83" s="263">
        <v>535</v>
      </c>
      <c r="H83" s="263">
        <v>85</v>
      </c>
      <c r="I83" s="655">
        <v>0.37881508078994613</v>
      </c>
      <c r="J83" s="655">
        <v>0.77737881508079</v>
      </c>
      <c r="K83" s="265">
        <v>120</v>
      </c>
      <c r="L83" s="263">
        <v>3085</v>
      </c>
      <c r="M83" s="282">
        <v>7</v>
      </c>
      <c r="N83" s="282"/>
      <c r="O83" s="8"/>
    </row>
    <row r="84" spans="2:15">
      <c r="B84" s="7"/>
      <c r="C84" s="259" t="s">
        <v>971</v>
      </c>
      <c r="D84" s="283">
        <v>79</v>
      </c>
      <c r="E84" s="263">
        <v>235</v>
      </c>
      <c r="F84" s="263">
        <v>285</v>
      </c>
      <c r="G84" s="263">
        <v>130</v>
      </c>
      <c r="H84" s="263">
        <v>20</v>
      </c>
      <c r="I84" s="655">
        <v>0.35074626865671643</v>
      </c>
      <c r="J84" s="655">
        <v>0.77611940298507465</v>
      </c>
      <c r="K84" s="263">
        <v>20</v>
      </c>
      <c r="L84" s="263">
        <v>185</v>
      </c>
      <c r="M84" s="282"/>
      <c r="N84" s="282"/>
      <c r="O84" s="8"/>
    </row>
    <row r="85" spans="2:15">
      <c r="B85" s="7"/>
      <c r="C85" s="259" t="s">
        <v>382</v>
      </c>
      <c r="D85" s="283">
        <v>80</v>
      </c>
      <c r="E85" s="263">
        <v>885</v>
      </c>
      <c r="F85" s="263">
        <v>1110</v>
      </c>
      <c r="G85" s="263">
        <v>460</v>
      </c>
      <c r="H85" s="263">
        <v>135</v>
      </c>
      <c r="I85" s="655">
        <v>0.34169884169884168</v>
      </c>
      <c r="J85" s="655">
        <v>0.77027027027027029</v>
      </c>
      <c r="K85" s="263">
        <v>10</v>
      </c>
      <c r="L85" s="263">
        <v>2225</v>
      </c>
      <c r="M85" s="282"/>
      <c r="N85" s="282"/>
      <c r="O85" s="8"/>
    </row>
    <row r="86" spans="2:15">
      <c r="B86" s="7"/>
      <c r="C86" s="18" t="s">
        <v>602</v>
      </c>
      <c r="D86" s="283">
        <v>81</v>
      </c>
      <c r="E86" s="556">
        <v>225</v>
      </c>
      <c r="F86" s="556">
        <v>260</v>
      </c>
      <c r="G86" s="556">
        <v>125</v>
      </c>
      <c r="H86" s="556">
        <v>20</v>
      </c>
      <c r="I86" s="366">
        <v>0.35714285714285715</v>
      </c>
      <c r="J86" s="366">
        <v>0.76984126984126988</v>
      </c>
      <c r="K86" s="263"/>
      <c r="L86" s="556">
        <v>150</v>
      </c>
      <c r="M86" s="22"/>
      <c r="N86" s="22"/>
      <c r="O86" s="8"/>
    </row>
    <row r="87" spans="2:15">
      <c r="B87" s="7"/>
      <c r="C87" s="259" t="s">
        <v>374</v>
      </c>
      <c r="D87" s="283">
        <v>82</v>
      </c>
      <c r="E87" s="263">
        <v>895</v>
      </c>
      <c r="F87" s="263">
        <v>1780</v>
      </c>
      <c r="G87" s="263">
        <v>685</v>
      </c>
      <c r="H87" s="263">
        <v>115</v>
      </c>
      <c r="I87" s="655">
        <v>0.25755395683453236</v>
      </c>
      <c r="J87" s="655">
        <v>0.76978417266187049</v>
      </c>
      <c r="K87" s="263"/>
      <c r="L87" s="263">
        <v>2460</v>
      </c>
      <c r="M87" s="282"/>
      <c r="N87" s="282"/>
      <c r="O87" s="8"/>
    </row>
    <row r="88" spans="2:15">
      <c r="B88" s="7"/>
      <c r="C88" s="259" t="s">
        <v>396</v>
      </c>
      <c r="D88" s="283">
        <v>83</v>
      </c>
      <c r="E88" s="263">
        <v>685</v>
      </c>
      <c r="F88" s="263">
        <v>875</v>
      </c>
      <c r="G88" s="263">
        <v>395</v>
      </c>
      <c r="H88" s="263">
        <v>75</v>
      </c>
      <c r="I88" s="655">
        <v>0.33743842364532017</v>
      </c>
      <c r="J88" s="655">
        <v>0.76847290640394084</v>
      </c>
      <c r="K88" s="263"/>
      <c r="L88" s="263">
        <v>3400</v>
      </c>
      <c r="M88" s="282"/>
      <c r="N88" s="282"/>
      <c r="O88" s="8"/>
    </row>
    <row r="89" spans="2:15">
      <c r="B89" s="7"/>
      <c r="C89" s="144" t="s">
        <v>328</v>
      </c>
      <c r="D89" s="283">
        <v>84</v>
      </c>
      <c r="E89" s="146">
        <v>855</v>
      </c>
      <c r="F89" s="146">
        <v>1155</v>
      </c>
      <c r="G89" s="146">
        <v>355</v>
      </c>
      <c r="H89" s="146">
        <v>255</v>
      </c>
      <c r="I89" s="657">
        <v>0.32633587786259544</v>
      </c>
      <c r="J89" s="657">
        <v>0.767175572519084</v>
      </c>
      <c r="K89" s="146">
        <v>795</v>
      </c>
      <c r="L89" s="146">
        <v>4915</v>
      </c>
      <c r="M89" s="282"/>
      <c r="N89" s="282"/>
      <c r="O89" s="8"/>
    </row>
    <row r="90" spans="2:15">
      <c r="B90" s="7"/>
      <c r="C90" s="259" t="s">
        <v>369</v>
      </c>
      <c r="D90" s="283">
        <v>85</v>
      </c>
      <c r="E90" s="263">
        <v>630</v>
      </c>
      <c r="F90" s="263">
        <v>770</v>
      </c>
      <c r="G90" s="263">
        <v>365</v>
      </c>
      <c r="H90" s="263">
        <v>60</v>
      </c>
      <c r="I90" s="655">
        <v>0.34520547945205482</v>
      </c>
      <c r="J90" s="655">
        <v>0.76712328767123283</v>
      </c>
      <c r="K90" s="263">
        <v>15</v>
      </c>
      <c r="L90" s="263">
        <v>1410</v>
      </c>
      <c r="M90" s="282"/>
      <c r="N90" s="282"/>
      <c r="O90" s="8"/>
    </row>
    <row r="91" spans="2:15">
      <c r="B91" s="7"/>
      <c r="C91" s="18" t="s">
        <v>393</v>
      </c>
      <c r="D91" s="283">
        <v>86</v>
      </c>
      <c r="E91" s="555">
        <v>595</v>
      </c>
      <c r="F91" s="555">
        <v>885</v>
      </c>
      <c r="G91" s="555">
        <v>395</v>
      </c>
      <c r="H91" s="555">
        <v>55</v>
      </c>
      <c r="I91" s="654">
        <v>0.30829015544041449</v>
      </c>
      <c r="J91" s="654">
        <v>0.76683937823834192</v>
      </c>
      <c r="K91" s="420">
        <v>25</v>
      </c>
      <c r="L91" s="555">
        <v>2385</v>
      </c>
      <c r="M91" s="86"/>
      <c r="N91" s="86"/>
      <c r="O91" s="8"/>
    </row>
    <row r="92" spans="2:15">
      <c r="B92" s="7"/>
      <c r="C92" s="259" t="s">
        <v>342</v>
      </c>
      <c r="D92" s="283">
        <v>87</v>
      </c>
      <c r="E92" s="263">
        <v>1640</v>
      </c>
      <c r="F92" s="263">
        <v>1845</v>
      </c>
      <c r="G92" s="263">
        <v>865</v>
      </c>
      <c r="H92" s="263">
        <v>210</v>
      </c>
      <c r="I92" s="655">
        <v>0.35964912280701755</v>
      </c>
      <c r="J92" s="655">
        <v>0.76425438596491224</v>
      </c>
      <c r="K92" s="265">
        <v>45</v>
      </c>
      <c r="L92" s="263">
        <v>3465</v>
      </c>
      <c r="M92" s="282"/>
      <c r="N92" s="282"/>
      <c r="O92" s="8"/>
    </row>
    <row r="93" spans="2:15">
      <c r="B93" s="7"/>
      <c r="C93" s="18" t="s">
        <v>346</v>
      </c>
      <c r="D93" s="283">
        <v>88</v>
      </c>
      <c r="E93" s="556">
        <v>1695</v>
      </c>
      <c r="F93" s="556">
        <v>2580</v>
      </c>
      <c r="G93" s="556">
        <v>1185</v>
      </c>
      <c r="H93" s="556">
        <v>170</v>
      </c>
      <c r="I93" s="659">
        <v>0.30106571936056836</v>
      </c>
      <c r="J93" s="659">
        <v>0.75932504440497339</v>
      </c>
      <c r="K93" s="22">
        <v>190</v>
      </c>
      <c r="L93" s="556">
        <v>3735</v>
      </c>
      <c r="M93" s="22"/>
      <c r="N93" s="22"/>
      <c r="O93" s="8"/>
    </row>
    <row r="94" spans="2:15">
      <c r="B94" s="7"/>
      <c r="C94" s="259" t="s">
        <v>323</v>
      </c>
      <c r="D94" s="283">
        <v>89</v>
      </c>
      <c r="E94" s="263">
        <v>1740</v>
      </c>
      <c r="F94" s="263">
        <v>1630</v>
      </c>
      <c r="G94" s="263">
        <v>785</v>
      </c>
      <c r="H94" s="263">
        <v>295</v>
      </c>
      <c r="I94" s="655">
        <v>0.39101123595505616</v>
      </c>
      <c r="J94" s="655">
        <v>0.75730337078651688</v>
      </c>
      <c r="K94" s="263"/>
      <c r="L94" s="263">
        <v>5330</v>
      </c>
      <c r="M94" s="282"/>
      <c r="N94" s="282"/>
      <c r="O94" s="8"/>
    </row>
    <row r="95" spans="2:15">
      <c r="B95" s="7"/>
      <c r="C95" s="259" t="s">
        <v>348</v>
      </c>
      <c r="D95" s="283">
        <v>90</v>
      </c>
      <c r="E95" s="263">
        <v>870</v>
      </c>
      <c r="F95" s="263">
        <v>1280</v>
      </c>
      <c r="G95" s="263">
        <v>600</v>
      </c>
      <c r="H95" s="263">
        <v>90</v>
      </c>
      <c r="I95" s="655">
        <v>0.30633802816901406</v>
      </c>
      <c r="J95" s="655">
        <v>0.75704225352112675</v>
      </c>
      <c r="K95" s="263">
        <v>200</v>
      </c>
      <c r="L95" s="263">
        <v>1850</v>
      </c>
      <c r="M95" s="282"/>
      <c r="N95" s="282"/>
      <c r="O95" s="8"/>
    </row>
    <row r="96" spans="2:15">
      <c r="B96" s="7"/>
      <c r="C96" s="259" t="s">
        <v>364</v>
      </c>
      <c r="D96" s="283">
        <v>91</v>
      </c>
      <c r="E96" s="263">
        <v>1000</v>
      </c>
      <c r="F96" s="263">
        <v>1065</v>
      </c>
      <c r="G96" s="263">
        <v>505</v>
      </c>
      <c r="H96" s="263">
        <v>165</v>
      </c>
      <c r="I96" s="655">
        <v>0.3656307129798903</v>
      </c>
      <c r="J96" s="655">
        <v>0.75502742230347353</v>
      </c>
      <c r="K96" s="263"/>
      <c r="L96" s="263">
        <v>4490</v>
      </c>
      <c r="M96" s="282"/>
      <c r="N96" s="282"/>
      <c r="O96" s="8"/>
    </row>
    <row r="97" spans="2:15">
      <c r="B97" s="7"/>
      <c r="C97" s="259" t="s">
        <v>625</v>
      </c>
      <c r="D97" s="283">
        <v>92</v>
      </c>
      <c r="E97" s="263">
        <v>185</v>
      </c>
      <c r="F97" s="263">
        <v>245</v>
      </c>
      <c r="G97" s="263">
        <v>110</v>
      </c>
      <c r="H97" s="263">
        <v>30</v>
      </c>
      <c r="I97" s="655">
        <v>0.32456140350877194</v>
      </c>
      <c r="J97" s="655">
        <v>0.75438596491228072</v>
      </c>
      <c r="K97" s="265">
        <v>15</v>
      </c>
      <c r="L97" s="263">
        <v>485</v>
      </c>
      <c r="M97" s="282"/>
      <c r="N97" s="282"/>
      <c r="O97" s="8"/>
    </row>
    <row r="98" spans="2:15">
      <c r="B98" s="7"/>
      <c r="C98" s="259" t="s">
        <v>373</v>
      </c>
      <c r="D98" s="283">
        <v>93</v>
      </c>
      <c r="E98" s="263">
        <v>1215</v>
      </c>
      <c r="F98" s="263">
        <v>1035</v>
      </c>
      <c r="G98" s="263">
        <v>565</v>
      </c>
      <c r="H98" s="263">
        <v>170</v>
      </c>
      <c r="I98" s="655">
        <v>0.40703517587939697</v>
      </c>
      <c r="J98" s="655">
        <v>0.75376884422110557</v>
      </c>
      <c r="K98" s="263">
        <v>35</v>
      </c>
      <c r="L98" s="263">
        <v>2535</v>
      </c>
      <c r="M98" s="282"/>
      <c r="N98" s="282"/>
      <c r="O98" s="8"/>
    </row>
    <row r="99" spans="2:15">
      <c r="B99" s="7"/>
      <c r="C99" s="259" t="s">
        <v>652</v>
      </c>
      <c r="D99" s="283">
        <v>94</v>
      </c>
      <c r="E99" s="263">
        <v>270</v>
      </c>
      <c r="F99" s="263">
        <v>340</v>
      </c>
      <c r="G99" s="263">
        <v>170</v>
      </c>
      <c r="H99" s="263">
        <v>30</v>
      </c>
      <c r="I99" s="655">
        <v>0.33333333333333331</v>
      </c>
      <c r="J99" s="655">
        <v>0.75308641975308643</v>
      </c>
      <c r="K99" s="263">
        <v>10</v>
      </c>
      <c r="L99" s="263">
        <v>1210</v>
      </c>
      <c r="M99" s="282"/>
      <c r="N99" s="282"/>
      <c r="O99" s="8"/>
    </row>
    <row r="100" spans="2:15">
      <c r="B100" s="7"/>
      <c r="C100" s="259" t="s">
        <v>349</v>
      </c>
      <c r="D100" s="283">
        <v>95</v>
      </c>
      <c r="E100" s="263">
        <v>1410</v>
      </c>
      <c r="F100" s="263">
        <v>2385</v>
      </c>
      <c r="G100" s="263">
        <v>1100</v>
      </c>
      <c r="H100" s="263">
        <v>145</v>
      </c>
      <c r="I100" s="655">
        <v>0.27976190476190477</v>
      </c>
      <c r="J100" s="655">
        <v>0.75297619047619047</v>
      </c>
      <c r="K100" s="265">
        <v>5</v>
      </c>
      <c r="L100" s="263">
        <v>3725</v>
      </c>
      <c r="M100" s="282"/>
      <c r="N100" s="282"/>
      <c r="O100" s="8"/>
    </row>
    <row r="101" spans="2:15">
      <c r="B101" s="7"/>
      <c r="C101" s="259" t="s">
        <v>935</v>
      </c>
      <c r="D101" s="283">
        <v>96</v>
      </c>
      <c r="E101" s="263">
        <v>210</v>
      </c>
      <c r="F101" s="263">
        <v>320</v>
      </c>
      <c r="G101" s="263">
        <v>140</v>
      </c>
      <c r="H101" s="263">
        <v>35</v>
      </c>
      <c r="I101" s="655">
        <v>0.2978723404255319</v>
      </c>
      <c r="J101" s="655">
        <v>0.75177304964539</v>
      </c>
      <c r="K101" s="263"/>
      <c r="L101" s="263">
        <v>195</v>
      </c>
      <c r="M101" s="282"/>
      <c r="N101" s="282"/>
      <c r="O101" s="8"/>
    </row>
    <row r="102" spans="2:15">
      <c r="B102" s="7"/>
      <c r="C102" s="259" t="s">
        <v>330</v>
      </c>
      <c r="D102" s="283">
        <v>97</v>
      </c>
      <c r="E102" s="263">
        <v>1565</v>
      </c>
      <c r="F102" s="263">
        <v>2905</v>
      </c>
      <c r="G102" s="263">
        <v>1325</v>
      </c>
      <c r="H102" s="263">
        <v>165</v>
      </c>
      <c r="I102" s="655">
        <v>0.26258389261744969</v>
      </c>
      <c r="J102" s="655">
        <v>0.75</v>
      </c>
      <c r="K102" s="265">
        <v>90</v>
      </c>
      <c r="L102" s="263">
        <v>2985</v>
      </c>
      <c r="M102" s="282"/>
      <c r="N102" s="282"/>
      <c r="O102" s="8"/>
    </row>
    <row r="103" spans="2:15">
      <c r="B103" s="7"/>
      <c r="C103" s="259" t="s">
        <v>411</v>
      </c>
      <c r="D103" s="283">
        <v>98</v>
      </c>
      <c r="E103" s="263">
        <v>270</v>
      </c>
      <c r="F103" s="263">
        <v>695</v>
      </c>
      <c r="G103" s="263">
        <v>265</v>
      </c>
      <c r="H103" s="263">
        <v>60</v>
      </c>
      <c r="I103" s="655">
        <v>0.20930232558139536</v>
      </c>
      <c r="J103" s="655">
        <v>0.748062015503876</v>
      </c>
      <c r="K103" s="263">
        <v>10</v>
      </c>
      <c r="L103" s="263">
        <v>845</v>
      </c>
      <c r="M103" s="282"/>
      <c r="N103" s="282"/>
      <c r="O103" s="8"/>
    </row>
    <row r="104" spans="2:15">
      <c r="B104" s="7"/>
      <c r="C104" s="259" t="s">
        <v>387</v>
      </c>
      <c r="D104" s="283">
        <v>99</v>
      </c>
      <c r="E104" s="263">
        <v>540</v>
      </c>
      <c r="F104" s="263">
        <v>845</v>
      </c>
      <c r="G104" s="263">
        <v>425</v>
      </c>
      <c r="H104" s="263">
        <v>45</v>
      </c>
      <c r="I104" s="655">
        <v>0.29110512129380056</v>
      </c>
      <c r="J104" s="655">
        <v>0.74663072776280326</v>
      </c>
      <c r="K104" s="263">
        <v>1145</v>
      </c>
      <c r="L104" s="263">
        <v>2450</v>
      </c>
      <c r="M104" s="282"/>
      <c r="N104" s="282"/>
      <c r="O104" s="8"/>
    </row>
    <row r="105" spans="2:15">
      <c r="B105" s="7"/>
      <c r="C105" s="259" t="s">
        <v>367</v>
      </c>
      <c r="D105" s="283">
        <v>100</v>
      </c>
      <c r="E105" s="263">
        <v>1190</v>
      </c>
      <c r="F105" s="263">
        <v>1475</v>
      </c>
      <c r="G105" s="263">
        <v>725</v>
      </c>
      <c r="H105" s="263">
        <v>180</v>
      </c>
      <c r="I105" s="655">
        <v>0.33333333333333331</v>
      </c>
      <c r="J105" s="655">
        <v>0.74649859943977592</v>
      </c>
      <c r="K105" s="263">
        <v>90</v>
      </c>
      <c r="L105" s="263">
        <v>3275</v>
      </c>
      <c r="M105" s="282"/>
      <c r="N105" s="282"/>
      <c r="O105" s="8"/>
    </row>
    <row r="106" spans="2:15">
      <c r="B106" s="7"/>
      <c r="C106" s="259" t="s">
        <v>361</v>
      </c>
      <c r="D106" s="283">
        <v>101</v>
      </c>
      <c r="E106" s="263">
        <v>505</v>
      </c>
      <c r="F106" s="263">
        <v>630</v>
      </c>
      <c r="G106" s="263">
        <v>320</v>
      </c>
      <c r="H106" s="263">
        <v>70</v>
      </c>
      <c r="I106" s="655">
        <v>0.33114754098360655</v>
      </c>
      <c r="J106" s="655">
        <v>0.74426229508196717</v>
      </c>
      <c r="K106" s="265">
        <v>0</v>
      </c>
      <c r="L106" s="263">
        <v>1530</v>
      </c>
      <c r="M106" s="282"/>
      <c r="N106" s="282"/>
      <c r="O106" s="8"/>
    </row>
    <row r="107" spans="2:15">
      <c r="B107" s="7"/>
      <c r="C107" s="259" t="s">
        <v>325</v>
      </c>
      <c r="D107" s="283">
        <v>102</v>
      </c>
      <c r="E107" s="263">
        <v>1890</v>
      </c>
      <c r="F107" s="263">
        <v>2435</v>
      </c>
      <c r="G107" s="263">
        <v>1115</v>
      </c>
      <c r="H107" s="263">
        <v>380</v>
      </c>
      <c r="I107" s="655">
        <v>0.32474226804123713</v>
      </c>
      <c r="J107" s="655">
        <v>0.743127147766323</v>
      </c>
      <c r="K107" s="263">
        <v>20</v>
      </c>
      <c r="L107" s="263">
        <v>4795</v>
      </c>
      <c r="M107" s="282"/>
      <c r="N107" s="282"/>
      <c r="O107" s="8"/>
    </row>
    <row r="108" spans="2:15">
      <c r="B108" s="7"/>
      <c r="C108" s="259" t="s">
        <v>598</v>
      </c>
      <c r="D108" s="283">
        <v>103</v>
      </c>
      <c r="E108" s="263">
        <v>100</v>
      </c>
      <c r="F108" s="263">
        <v>290</v>
      </c>
      <c r="G108" s="263">
        <v>125</v>
      </c>
      <c r="H108" s="263">
        <v>10</v>
      </c>
      <c r="I108" s="655">
        <v>0.19047619047619047</v>
      </c>
      <c r="J108" s="655">
        <v>0.74285714285714288</v>
      </c>
      <c r="K108" s="263">
        <v>25</v>
      </c>
      <c r="L108" s="263">
        <v>400</v>
      </c>
      <c r="M108" s="282"/>
      <c r="N108" s="282"/>
      <c r="O108" s="8"/>
    </row>
    <row r="109" spans="2:15">
      <c r="B109" s="7"/>
      <c r="C109" s="259" t="s">
        <v>389</v>
      </c>
      <c r="D109" s="283">
        <v>104</v>
      </c>
      <c r="E109" s="263">
        <v>1010</v>
      </c>
      <c r="F109" s="263">
        <v>1925</v>
      </c>
      <c r="G109" s="263">
        <v>755</v>
      </c>
      <c r="H109" s="263">
        <v>270</v>
      </c>
      <c r="I109" s="655">
        <v>0.255050505050505</v>
      </c>
      <c r="J109" s="655">
        <v>0.74116161616161613</v>
      </c>
      <c r="K109" s="263">
        <v>70</v>
      </c>
      <c r="L109" s="263">
        <v>1935</v>
      </c>
      <c r="M109" s="282"/>
      <c r="N109" s="282"/>
      <c r="O109" s="8"/>
    </row>
    <row r="110" spans="2:15">
      <c r="B110" s="7"/>
      <c r="C110" s="259" t="s">
        <v>355</v>
      </c>
      <c r="D110" s="283">
        <v>105</v>
      </c>
      <c r="E110" s="263">
        <v>705</v>
      </c>
      <c r="F110" s="263">
        <v>850</v>
      </c>
      <c r="G110" s="263">
        <v>405</v>
      </c>
      <c r="H110" s="263">
        <v>140</v>
      </c>
      <c r="I110" s="655">
        <v>0.33571428571428569</v>
      </c>
      <c r="J110" s="655">
        <v>0.74047619047619051</v>
      </c>
      <c r="K110" s="263">
        <v>0</v>
      </c>
      <c r="L110" s="263">
        <v>5460</v>
      </c>
      <c r="M110" s="282"/>
      <c r="N110" s="282"/>
      <c r="O110" s="8"/>
    </row>
    <row r="111" spans="2:15">
      <c r="B111" s="7"/>
      <c r="C111" s="259" t="s">
        <v>403</v>
      </c>
      <c r="D111" s="283">
        <v>106</v>
      </c>
      <c r="E111" s="263">
        <v>470</v>
      </c>
      <c r="F111" s="263">
        <v>460</v>
      </c>
      <c r="G111" s="263">
        <v>265</v>
      </c>
      <c r="H111" s="263">
        <v>65</v>
      </c>
      <c r="I111" s="655">
        <v>0.373015873015873</v>
      </c>
      <c r="J111" s="655">
        <v>0.73809523809523814</v>
      </c>
      <c r="K111" s="263"/>
      <c r="L111" s="263">
        <v>1055</v>
      </c>
      <c r="M111" s="282"/>
      <c r="N111" s="282"/>
      <c r="O111" s="8"/>
    </row>
    <row r="112" spans="2:15">
      <c r="B112" s="7"/>
      <c r="C112" s="259" t="s">
        <v>352</v>
      </c>
      <c r="D112" s="283">
        <v>107</v>
      </c>
      <c r="E112" s="263">
        <v>760</v>
      </c>
      <c r="F112" s="263">
        <v>1645</v>
      </c>
      <c r="G112" s="263">
        <v>665</v>
      </c>
      <c r="H112" s="263">
        <v>195</v>
      </c>
      <c r="I112" s="655">
        <v>0.23277182235834609</v>
      </c>
      <c r="J112" s="655">
        <v>0.73660030627871365</v>
      </c>
      <c r="K112" s="263">
        <v>5</v>
      </c>
      <c r="L112" s="263">
        <v>2720</v>
      </c>
      <c r="M112" s="282"/>
      <c r="N112" s="282"/>
      <c r="O112" s="8"/>
    </row>
    <row r="113" spans="2:15">
      <c r="B113" s="7"/>
      <c r="C113" s="259" t="s">
        <v>477</v>
      </c>
      <c r="D113" s="283">
        <v>108</v>
      </c>
      <c r="E113" s="263">
        <v>925</v>
      </c>
      <c r="F113" s="263">
        <v>1655</v>
      </c>
      <c r="G113" s="263">
        <v>840</v>
      </c>
      <c r="H113" s="263">
        <v>85</v>
      </c>
      <c r="I113" s="655">
        <v>0.26390870185449355</v>
      </c>
      <c r="J113" s="655">
        <v>0.73609129814550645</v>
      </c>
      <c r="K113" s="263">
        <v>335</v>
      </c>
      <c r="L113" s="263">
        <v>2365</v>
      </c>
      <c r="M113" s="282"/>
      <c r="N113" s="282"/>
      <c r="O113" s="8"/>
    </row>
    <row r="114" spans="2:15">
      <c r="B114" s="7"/>
      <c r="C114" s="259" t="s">
        <v>599</v>
      </c>
      <c r="D114" s="283">
        <v>109</v>
      </c>
      <c r="E114" s="263">
        <v>270</v>
      </c>
      <c r="F114" s="263">
        <v>480</v>
      </c>
      <c r="G114" s="263">
        <v>185</v>
      </c>
      <c r="H114" s="263">
        <v>85</v>
      </c>
      <c r="I114" s="655">
        <v>0.26470588235294118</v>
      </c>
      <c r="J114" s="655">
        <v>0.73529411764705888</v>
      </c>
      <c r="K114" s="263"/>
      <c r="L114" s="263">
        <v>245</v>
      </c>
      <c r="M114" s="282"/>
      <c r="N114" s="282"/>
      <c r="O114" s="8"/>
    </row>
    <row r="115" spans="2:15">
      <c r="B115" s="7"/>
      <c r="C115" s="259" t="s">
        <v>410</v>
      </c>
      <c r="D115" s="283">
        <v>110</v>
      </c>
      <c r="E115" s="263">
        <v>425</v>
      </c>
      <c r="F115" s="263">
        <v>600</v>
      </c>
      <c r="G115" s="263">
        <v>285</v>
      </c>
      <c r="H115" s="263">
        <v>85</v>
      </c>
      <c r="I115" s="655">
        <v>0.30465949820788529</v>
      </c>
      <c r="J115" s="655">
        <v>0.73476702508960579</v>
      </c>
      <c r="K115" s="263">
        <v>0</v>
      </c>
      <c r="L115" s="263">
        <v>1180</v>
      </c>
      <c r="M115" s="282"/>
      <c r="N115" s="282"/>
      <c r="O115" s="8"/>
    </row>
    <row r="116" spans="2:15">
      <c r="B116" s="7"/>
      <c r="C116" s="259" t="s">
        <v>658</v>
      </c>
      <c r="D116" s="283">
        <v>111</v>
      </c>
      <c r="E116" s="263">
        <v>1250</v>
      </c>
      <c r="F116" s="263">
        <v>1965</v>
      </c>
      <c r="G116" s="263">
        <v>945</v>
      </c>
      <c r="H116" s="263">
        <v>220</v>
      </c>
      <c r="I116" s="655">
        <v>0.28538812785388129</v>
      </c>
      <c r="J116" s="655">
        <v>0.73401826484018262</v>
      </c>
      <c r="K116" s="265">
        <v>30</v>
      </c>
      <c r="L116" s="263">
        <v>3340</v>
      </c>
      <c r="M116" s="282"/>
      <c r="N116" s="282"/>
      <c r="O116" s="8"/>
    </row>
    <row r="117" spans="2:15">
      <c r="B117" s="7"/>
      <c r="C117" s="259" t="s">
        <v>383</v>
      </c>
      <c r="D117" s="283">
        <v>112</v>
      </c>
      <c r="E117" s="263">
        <v>330</v>
      </c>
      <c r="F117" s="263">
        <v>795</v>
      </c>
      <c r="G117" s="263">
        <v>370</v>
      </c>
      <c r="H117" s="263">
        <v>40</v>
      </c>
      <c r="I117" s="655">
        <v>0.21498371335504887</v>
      </c>
      <c r="J117" s="655">
        <v>0.73289902280130292</v>
      </c>
      <c r="K117" s="263">
        <v>420</v>
      </c>
      <c r="L117" s="263">
        <v>2145</v>
      </c>
      <c r="M117" s="282"/>
      <c r="N117" s="282"/>
      <c r="O117" s="8"/>
    </row>
    <row r="118" spans="2:15">
      <c r="B118" s="7"/>
      <c r="C118" s="259" t="s">
        <v>370</v>
      </c>
      <c r="D118" s="283">
        <v>113</v>
      </c>
      <c r="E118" s="263">
        <v>930</v>
      </c>
      <c r="F118" s="263">
        <v>1745</v>
      </c>
      <c r="G118" s="263">
        <v>805</v>
      </c>
      <c r="H118" s="263">
        <v>170</v>
      </c>
      <c r="I118" s="655">
        <v>0.25479452054794521</v>
      </c>
      <c r="J118" s="655">
        <v>0.73287671232876717</v>
      </c>
      <c r="K118" s="263">
        <v>220</v>
      </c>
      <c r="L118" s="263">
        <v>3330</v>
      </c>
      <c r="M118" s="282"/>
      <c r="N118" s="282"/>
      <c r="O118" s="8"/>
    </row>
    <row r="119" spans="2:15">
      <c r="B119" s="7"/>
      <c r="C119" s="259" t="s">
        <v>416</v>
      </c>
      <c r="D119" s="283">
        <v>114</v>
      </c>
      <c r="E119" s="263">
        <v>110</v>
      </c>
      <c r="F119" s="263">
        <v>160</v>
      </c>
      <c r="G119" s="263">
        <v>65</v>
      </c>
      <c r="H119" s="263">
        <v>35</v>
      </c>
      <c r="I119" s="655">
        <v>0.29729729729729731</v>
      </c>
      <c r="J119" s="655">
        <v>0.72972972972972971</v>
      </c>
      <c r="K119" s="263"/>
      <c r="L119" s="263">
        <v>625</v>
      </c>
      <c r="M119" s="282"/>
      <c r="N119" s="282"/>
      <c r="O119" s="8"/>
    </row>
    <row r="120" spans="2:15">
      <c r="B120" s="7"/>
      <c r="C120" s="259" t="s">
        <v>404</v>
      </c>
      <c r="D120" s="283">
        <v>115</v>
      </c>
      <c r="E120" s="263">
        <v>260</v>
      </c>
      <c r="F120" s="263">
        <v>450</v>
      </c>
      <c r="G120" s="263">
        <v>225</v>
      </c>
      <c r="H120" s="263">
        <v>40</v>
      </c>
      <c r="I120" s="655">
        <v>0.26666666666666666</v>
      </c>
      <c r="J120" s="655">
        <v>0.72820512820512817</v>
      </c>
      <c r="K120" s="263"/>
      <c r="L120" s="263">
        <v>1025</v>
      </c>
      <c r="M120" s="282"/>
      <c r="N120" s="282"/>
      <c r="O120" s="8"/>
    </row>
    <row r="121" spans="2:15">
      <c r="B121" s="7"/>
      <c r="C121" s="259" t="s">
        <v>407</v>
      </c>
      <c r="D121" s="283">
        <v>116</v>
      </c>
      <c r="E121" s="263">
        <v>345</v>
      </c>
      <c r="F121" s="263">
        <v>975</v>
      </c>
      <c r="G121" s="263">
        <v>420</v>
      </c>
      <c r="H121" s="263">
        <v>75</v>
      </c>
      <c r="I121" s="655">
        <v>0.19008264462809918</v>
      </c>
      <c r="J121" s="655">
        <v>0.72727272727272729</v>
      </c>
      <c r="K121" s="263"/>
      <c r="L121" s="263">
        <v>1075</v>
      </c>
      <c r="M121" s="282"/>
      <c r="N121" s="282"/>
      <c r="O121" s="8"/>
    </row>
    <row r="122" spans="2:15">
      <c r="B122" s="7"/>
      <c r="C122" s="18" t="s">
        <v>356</v>
      </c>
      <c r="D122" s="283">
        <v>117</v>
      </c>
      <c r="E122" s="555">
        <v>1545</v>
      </c>
      <c r="F122" s="555">
        <v>1940</v>
      </c>
      <c r="G122" s="555">
        <v>1075</v>
      </c>
      <c r="H122" s="555">
        <v>235</v>
      </c>
      <c r="I122" s="654">
        <v>0.32221063607924921</v>
      </c>
      <c r="J122" s="654">
        <v>0.72679874869655892</v>
      </c>
      <c r="K122" s="420">
        <v>5</v>
      </c>
      <c r="L122" s="555">
        <v>5290</v>
      </c>
      <c r="M122" s="660"/>
      <c r="N122" s="660"/>
      <c r="O122" s="8"/>
    </row>
    <row r="123" spans="2:15">
      <c r="B123" s="7"/>
      <c r="C123" s="259" t="s">
        <v>399</v>
      </c>
      <c r="D123" s="283">
        <v>118</v>
      </c>
      <c r="E123" s="263">
        <v>35</v>
      </c>
      <c r="F123" s="263">
        <v>70</v>
      </c>
      <c r="G123" s="263">
        <v>30</v>
      </c>
      <c r="H123" s="263">
        <v>10</v>
      </c>
      <c r="I123" s="655">
        <v>0.2413793103448276</v>
      </c>
      <c r="J123" s="655">
        <v>0.72413793103448276</v>
      </c>
      <c r="K123" s="263">
        <v>290</v>
      </c>
      <c r="L123" s="263">
        <v>240</v>
      </c>
      <c r="M123" s="282"/>
      <c r="N123" s="282"/>
      <c r="O123" s="8"/>
    </row>
    <row r="124" spans="2:16">
      <c r="B124" s="7"/>
      <c r="C124" s="18" t="s">
        <v>950</v>
      </c>
      <c r="D124" s="283">
        <v>119</v>
      </c>
      <c r="E124" s="555">
        <v>600</v>
      </c>
      <c r="F124" s="555">
        <v>855</v>
      </c>
      <c r="G124" s="555">
        <v>425</v>
      </c>
      <c r="H124" s="555">
        <v>135</v>
      </c>
      <c r="I124" s="654">
        <v>0.29776674937965258</v>
      </c>
      <c r="J124" s="654">
        <v>0.72208436724565761</v>
      </c>
      <c r="K124" s="420">
        <v>0</v>
      </c>
      <c r="L124" s="555">
        <v>1830</v>
      </c>
      <c r="M124" s="86"/>
      <c r="N124" s="86"/>
      <c r="O124" s="8"/>
      <c r="P124" s="614"/>
    </row>
    <row r="125" spans="2:15">
      <c r="B125" s="7"/>
      <c r="C125" s="259" t="s">
        <v>338</v>
      </c>
      <c r="D125" s="283">
        <v>120</v>
      </c>
      <c r="E125" s="263">
        <v>1490</v>
      </c>
      <c r="F125" s="263">
        <v>4215</v>
      </c>
      <c r="G125" s="263">
        <v>1895</v>
      </c>
      <c r="H125" s="263">
        <v>320</v>
      </c>
      <c r="I125" s="655">
        <v>0.18813131313131312</v>
      </c>
      <c r="J125" s="655">
        <v>0.72032828282828287</v>
      </c>
      <c r="K125" s="263">
        <v>230</v>
      </c>
      <c r="L125" s="263">
        <v>5410</v>
      </c>
      <c r="M125" s="282"/>
      <c r="N125" s="282"/>
      <c r="O125" s="8"/>
    </row>
    <row r="126" spans="2:15">
      <c r="B126" s="7"/>
      <c r="C126" s="18" t="s">
        <v>401</v>
      </c>
      <c r="D126" s="283">
        <v>121</v>
      </c>
      <c r="E126" s="555">
        <v>165</v>
      </c>
      <c r="F126" s="555">
        <v>180</v>
      </c>
      <c r="G126" s="555">
        <v>110</v>
      </c>
      <c r="H126" s="555">
        <v>25</v>
      </c>
      <c r="I126" s="654">
        <v>0.34375</v>
      </c>
      <c r="J126" s="654">
        <v>0.71875</v>
      </c>
      <c r="K126" s="420">
        <v>480</v>
      </c>
      <c r="L126" s="555">
        <v>2775</v>
      </c>
      <c r="M126" s="86"/>
      <c r="N126" s="86"/>
      <c r="O126" s="8"/>
    </row>
    <row r="127" spans="2:15">
      <c r="B127" s="7"/>
      <c r="C127" s="259" t="s">
        <v>629</v>
      </c>
      <c r="D127" s="283">
        <v>122</v>
      </c>
      <c r="E127" s="263">
        <v>1025</v>
      </c>
      <c r="F127" s="263">
        <v>1440</v>
      </c>
      <c r="G127" s="263">
        <v>790</v>
      </c>
      <c r="H127" s="263">
        <v>185</v>
      </c>
      <c r="I127" s="655">
        <v>0.29796511627906974</v>
      </c>
      <c r="J127" s="655">
        <v>0.71656976744186052</v>
      </c>
      <c r="K127" s="263">
        <v>55</v>
      </c>
      <c r="L127" s="263">
        <v>4520</v>
      </c>
      <c r="M127" s="282"/>
      <c r="N127" s="282"/>
      <c r="O127" s="8"/>
    </row>
    <row r="128" spans="2:15">
      <c r="B128" s="7"/>
      <c r="C128" s="259" t="s">
        <v>744</v>
      </c>
      <c r="D128" s="283">
        <v>123</v>
      </c>
      <c r="E128" s="263">
        <v>290</v>
      </c>
      <c r="F128" s="263">
        <v>600</v>
      </c>
      <c r="G128" s="263">
        <v>295</v>
      </c>
      <c r="H128" s="263">
        <v>60</v>
      </c>
      <c r="I128" s="655">
        <v>0.23293172690763053</v>
      </c>
      <c r="J128" s="655">
        <v>0.714859437751004</v>
      </c>
      <c r="K128" s="263">
        <v>25</v>
      </c>
      <c r="L128" s="263">
        <v>825</v>
      </c>
      <c r="M128" s="282"/>
      <c r="N128" s="282"/>
      <c r="O128" s="8"/>
    </row>
    <row r="129" spans="2:15">
      <c r="B129" s="7"/>
      <c r="C129" s="259" t="s">
        <v>624</v>
      </c>
      <c r="D129" s="283">
        <v>124</v>
      </c>
      <c r="E129" s="263">
        <v>125</v>
      </c>
      <c r="F129" s="263">
        <v>210</v>
      </c>
      <c r="G129" s="263">
        <v>115</v>
      </c>
      <c r="H129" s="263">
        <v>20</v>
      </c>
      <c r="I129" s="655">
        <v>0.26595744680851063</v>
      </c>
      <c r="J129" s="655">
        <v>0.71276595744680848</v>
      </c>
      <c r="K129" s="263"/>
      <c r="L129" s="263">
        <v>485</v>
      </c>
      <c r="M129" s="634"/>
      <c r="N129" s="634"/>
      <c r="O129" s="8"/>
    </row>
    <row r="130" spans="2:15">
      <c r="B130" s="7"/>
      <c r="C130" s="259" t="s">
        <v>359</v>
      </c>
      <c r="D130" s="283">
        <v>125</v>
      </c>
      <c r="E130" s="263">
        <v>860</v>
      </c>
      <c r="F130" s="263">
        <v>1755</v>
      </c>
      <c r="G130" s="263">
        <v>880</v>
      </c>
      <c r="H130" s="263">
        <v>180</v>
      </c>
      <c r="I130" s="655">
        <v>0.23401360544217686</v>
      </c>
      <c r="J130" s="655">
        <v>0.71156462585034008</v>
      </c>
      <c r="K130" s="263">
        <v>5</v>
      </c>
      <c r="L130" s="263">
        <v>3620</v>
      </c>
      <c r="M130" s="282"/>
      <c r="N130" s="282"/>
      <c r="O130" s="8"/>
    </row>
    <row r="131" spans="2:15">
      <c r="B131" s="7"/>
      <c r="C131" s="259" t="s">
        <v>360</v>
      </c>
      <c r="D131" s="283">
        <v>126</v>
      </c>
      <c r="E131" s="263">
        <v>1000</v>
      </c>
      <c r="F131" s="263">
        <v>910</v>
      </c>
      <c r="G131" s="263">
        <v>465</v>
      </c>
      <c r="H131" s="263">
        <v>310</v>
      </c>
      <c r="I131" s="655">
        <v>0.37243947858473</v>
      </c>
      <c r="J131" s="655">
        <v>0.71135940409683429</v>
      </c>
      <c r="K131" s="263">
        <v>5</v>
      </c>
      <c r="L131" s="263">
        <v>3035</v>
      </c>
      <c r="M131" s="282"/>
      <c r="N131" s="282"/>
      <c r="O131" s="8"/>
    </row>
    <row r="132" spans="2:15">
      <c r="B132" s="7"/>
      <c r="C132" s="259" t="s">
        <v>375</v>
      </c>
      <c r="D132" s="283">
        <v>127</v>
      </c>
      <c r="E132" s="263">
        <v>1180</v>
      </c>
      <c r="F132" s="263">
        <v>1350</v>
      </c>
      <c r="G132" s="263">
        <v>750</v>
      </c>
      <c r="H132" s="263">
        <v>280</v>
      </c>
      <c r="I132" s="655">
        <v>0.33146067415730335</v>
      </c>
      <c r="J132" s="655">
        <v>0.7106741573033708</v>
      </c>
      <c r="K132" s="263">
        <v>40</v>
      </c>
      <c r="L132" s="263">
        <v>3020</v>
      </c>
      <c r="M132" s="635"/>
      <c r="N132" s="635"/>
      <c r="O132" s="8"/>
    </row>
    <row r="133" spans="2:15">
      <c r="B133" s="7"/>
      <c r="C133" s="259" t="s">
        <v>600</v>
      </c>
      <c r="D133" s="283">
        <v>128</v>
      </c>
      <c r="E133" s="263">
        <v>190</v>
      </c>
      <c r="F133" s="263">
        <v>310</v>
      </c>
      <c r="G133" s="263">
        <v>165</v>
      </c>
      <c r="H133" s="263">
        <v>40</v>
      </c>
      <c r="I133" s="655">
        <v>0.26950354609929078</v>
      </c>
      <c r="J133" s="655">
        <v>0.70921985815602839</v>
      </c>
      <c r="K133" s="265"/>
      <c r="L133" s="263">
        <v>990</v>
      </c>
      <c r="M133" s="282"/>
      <c r="N133" s="282"/>
      <c r="O133" s="8"/>
    </row>
    <row r="134" spans="2:15">
      <c r="B134" s="7"/>
      <c r="C134" s="259" t="s">
        <v>339</v>
      </c>
      <c r="D134" s="283">
        <v>129</v>
      </c>
      <c r="E134" s="263">
        <v>1080</v>
      </c>
      <c r="F134" s="263">
        <v>1585</v>
      </c>
      <c r="G134" s="263">
        <v>875</v>
      </c>
      <c r="H134" s="263">
        <v>225</v>
      </c>
      <c r="I134" s="655">
        <v>0.28685258964143429</v>
      </c>
      <c r="J134" s="655">
        <v>0.70783532536520588</v>
      </c>
      <c r="K134" s="265"/>
      <c r="L134" s="263">
        <v>3405</v>
      </c>
      <c r="M134" s="282"/>
      <c r="N134" s="282"/>
      <c r="O134" s="8"/>
    </row>
    <row r="135" spans="2:15">
      <c r="B135" s="7"/>
      <c r="C135" s="259" t="s">
        <v>363</v>
      </c>
      <c r="D135" s="283">
        <v>130</v>
      </c>
      <c r="E135" s="263">
        <v>1635</v>
      </c>
      <c r="F135" s="263">
        <v>2475</v>
      </c>
      <c r="G135" s="263">
        <v>1200</v>
      </c>
      <c r="H135" s="263">
        <v>505</v>
      </c>
      <c r="I135" s="655">
        <v>0.28116938950988823</v>
      </c>
      <c r="J135" s="655">
        <v>0.70679277730008594</v>
      </c>
      <c r="K135" s="263">
        <v>40</v>
      </c>
      <c r="L135" s="263">
        <v>3705</v>
      </c>
      <c r="M135" s="282"/>
      <c r="N135" s="282"/>
      <c r="O135" s="8"/>
    </row>
    <row r="136" spans="2:15">
      <c r="B136" s="7"/>
      <c r="C136" s="259" t="s">
        <v>390</v>
      </c>
      <c r="D136" s="283">
        <v>131</v>
      </c>
      <c r="E136" s="263">
        <v>295</v>
      </c>
      <c r="F136" s="263">
        <v>475</v>
      </c>
      <c r="G136" s="263">
        <v>260</v>
      </c>
      <c r="H136" s="263">
        <v>60</v>
      </c>
      <c r="I136" s="655">
        <v>0.27064220183486237</v>
      </c>
      <c r="J136" s="655">
        <v>0.70642201834862384</v>
      </c>
      <c r="K136" s="263"/>
      <c r="L136" s="263">
        <v>3045</v>
      </c>
      <c r="M136" s="282"/>
      <c r="N136" s="282"/>
      <c r="O136" s="8"/>
    </row>
    <row r="137" spans="2:15">
      <c r="B137" s="7"/>
      <c r="C137" s="259" t="s">
        <v>334</v>
      </c>
      <c r="D137" s="283">
        <v>132</v>
      </c>
      <c r="E137" s="263">
        <v>1000</v>
      </c>
      <c r="F137" s="263">
        <v>1145</v>
      </c>
      <c r="G137" s="263">
        <v>625</v>
      </c>
      <c r="H137" s="263">
        <v>270</v>
      </c>
      <c r="I137" s="655">
        <v>0.32894736842105265</v>
      </c>
      <c r="J137" s="655">
        <v>0.70559210526315785</v>
      </c>
      <c r="K137" s="263">
        <v>25</v>
      </c>
      <c r="L137" s="263">
        <v>4470</v>
      </c>
      <c r="M137" s="282"/>
      <c r="N137" s="282"/>
      <c r="O137" s="8"/>
    </row>
    <row r="138" spans="2:15">
      <c r="B138" s="7"/>
      <c r="C138" s="259" t="s">
        <v>413</v>
      </c>
      <c r="D138" s="283">
        <v>133</v>
      </c>
      <c r="E138" s="263">
        <v>500</v>
      </c>
      <c r="F138" s="263">
        <v>635</v>
      </c>
      <c r="G138" s="263">
        <v>400</v>
      </c>
      <c r="H138" s="263">
        <v>75</v>
      </c>
      <c r="I138" s="655">
        <v>0.3105590062111801</v>
      </c>
      <c r="J138" s="655">
        <v>0.70496894409937894</v>
      </c>
      <c r="K138" s="263"/>
      <c r="L138" s="263">
        <v>3455</v>
      </c>
      <c r="M138" s="282"/>
      <c r="N138" s="282"/>
      <c r="O138" s="8"/>
    </row>
    <row r="139" spans="2:15">
      <c r="B139" s="7"/>
      <c r="C139" s="259" t="s">
        <v>377</v>
      </c>
      <c r="D139" s="283">
        <v>134</v>
      </c>
      <c r="E139" s="263">
        <v>355</v>
      </c>
      <c r="F139" s="263">
        <v>735</v>
      </c>
      <c r="G139" s="263">
        <v>400</v>
      </c>
      <c r="H139" s="263">
        <v>60</v>
      </c>
      <c r="I139" s="655">
        <v>0.22903225806451613</v>
      </c>
      <c r="J139" s="655">
        <v>0.70322580645161292</v>
      </c>
      <c r="K139" s="265"/>
      <c r="L139" s="263">
        <v>770</v>
      </c>
      <c r="M139" s="282"/>
      <c r="N139" s="282"/>
      <c r="O139" s="8"/>
    </row>
    <row r="140" spans="2:15">
      <c r="B140" s="7"/>
      <c r="C140" s="259" t="s">
        <v>376</v>
      </c>
      <c r="D140" s="283">
        <v>135</v>
      </c>
      <c r="E140" s="263">
        <v>640</v>
      </c>
      <c r="F140" s="263">
        <v>920</v>
      </c>
      <c r="G140" s="263">
        <v>525</v>
      </c>
      <c r="H140" s="263">
        <v>135</v>
      </c>
      <c r="I140" s="655">
        <v>0.28828828828828829</v>
      </c>
      <c r="J140" s="655">
        <v>0.70270270270270274</v>
      </c>
      <c r="K140" s="265"/>
      <c r="L140" s="263">
        <v>2020</v>
      </c>
      <c r="M140" s="282"/>
      <c r="N140" s="282"/>
      <c r="O140" s="8"/>
    </row>
    <row r="141" spans="2:15">
      <c r="B141" s="7"/>
      <c r="C141" s="259" t="s">
        <v>406</v>
      </c>
      <c r="D141" s="283">
        <v>136</v>
      </c>
      <c r="E141" s="263">
        <v>285</v>
      </c>
      <c r="F141" s="263">
        <v>415</v>
      </c>
      <c r="G141" s="263">
        <v>245</v>
      </c>
      <c r="H141" s="263">
        <v>60</v>
      </c>
      <c r="I141" s="655">
        <v>0.28358208955223879</v>
      </c>
      <c r="J141" s="655">
        <v>0.69651741293532343</v>
      </c>
      <c r="K141" s="263">
        <v>35</v>
      </c>
      <c r="L141" s="263">
        <v>1620</v>
      </c>
      <c r="M141" s="282"/>
      <c r="N141" s="282"/>
      <c r="O141" s="8"/>
    </row>
    <row r="142" spans="2:15">
      <c r="B142" s="7"/>
      <c r="C142" s="259" t="s">
        <v>408</v>
      </c>
      <c r="D142" s="283">
        <v>137</v>
      </c>
      <c r="E142" s="263">
        <v>195</v>
      </c>
      <c r="F142" s="263">
        <v>210</v>
      </c>
      <c r="G142" s="263">
        <v>135</v>
      </c>
      <c r="H142" s="263">
        <v>45</v>
      </c>
      <c r="I142" s="655">
        <v>0.33333333333333331</v>
      </c>
      <c r="J142" s="655">
        <v>0.69230769230769229</v>
      </c>
      <c r="K142" s="263">
        <v>15</v>
      </c>
      <c r="L142" s="263">
        <v>990</v>
      </c>
      <c r="M142" s="282"/>
      <c r="N142" s="282"/>
      <c r="O142" s="8"/>
    </row>
    <row r="143" spans="2:15">
      <c r="B143" s="7"/>
      <c r="C143" s="259" t="s">
        <v>345</v>
      </c>
      <c r="D143" s="283">
        <v>138</v>
      </c>
      <c r="E143" s="263">
        <v>1185</v>
      </c>
      <c r="F143" s="263">
        <v>1790</v>
      </c>
      <c r="G143" s="263">
        <v>970</v>
      </c>
      <c r="H143" s="263">
        <v>405</v>
      </c>
      <c r="I143" s="655">
        <v>0.27241379310344827</v>
      </c>
      <c r="J143" s="655">
        <v>0.68390804597701149</v>
      </c>
      <c r="K143" s="263"/>
      <c r="L143" s="263">
        <v>4045</v>
      </c>
      <c r="M143" s="282"/>
      <c r="N143" s="282"/>
      <c r="O143" s="8"/>
    </row>
    <row r="144" spans="2:15">
      <c r="B144" s="7"/>
      <c r="C144" s="259" t="s">
        <v>996</v>
      </c>
      <c r="D144" s="283">
        <v>139</v>
      </c>
      <c r="E144" s="263">
        <v>120</v>
      </c>
      <c r="F144" s="263">
        <v>170</v>
      </c>
      <c r="G144" s="263">
        <v>110</v>
      </c>
      <c r="H144" s="263">
        <v>25</v>
      </c>
      <c r="I144" s="655">
        <v>0.28235294117647058</v>
      </c>
      <c r="J144" s="655">
        <v>0.68235294117647061</v>
      </c>
      <c r="K144" s="265">
        <v>10</v>
      </c>
      <c r="L144" s="263">
        <v>315</v>
      </c>
      <c r="M144" s="282"/>
      <c r="N144" s="282"/>
      <c r="O144" s="8"/>
    </row>
    <row r="145" spans="2:15">
      <c r="B145" s="7"/>
      <c r="C145" s="259" t="s">
        <v>654</v>
      </c>
      <c r="D145" s="283">
        <v>140</v>
      </c>
      <c r="E145" s="263">
        <v>555</v>
      </c>
      <c r="F145" s="263">
        <v>1300</v>
      </c>
      <c r="G145" s="263">
        <v>760</v>
      </c>
      <c r="H145" s="263">
        <v>110</v>
      </c>
      <c r="I145" s="655">
        <v>0.20366972477064221</v>
      </c>
      <c r="J145" s="655">
        <v>0.68073394495412842</v>
      </c>
      <c r="K145" s="263">
        <v>125</v>
      </c>
      <c r="L145" s="263">
        <v>3110</v>
      </c>
      <c r="M145" s="282"/>
      <c r="N145" s="282"/>
      <c r="O145" s="8"/>
    </row>
    <row r="146" spans="2:15">
      <c r="B146" s="7"/>
      <c r="C146" s="259" t="s">
        <v>610</v>
      </c>
      <c r="D146" s="283">
        <v>141</v>
      </c>
      <c r="E146" s="263">
        <v>40</v>
      </c>
      <c r="F146" s="263">
        <v>140</v>
      </c>
      <c r="G146" s="263">
        <v>55</v>
      </c>
      <c r="H146" s="263">
        <v>30</v>
      </c>
      <c r="I146" s="655">
        <v>0.15094339622641509</v>
      </c>
      <c r="J146" s="655">
        <v>0.67924528301886788</v>
      </c>
      <c r="K146" s="263"/>
      <c r="L146" s="263">
        <v>225</v>
      </c>
      <c r="M146" s="282"/>
      <c r="N146" s="282"/>
      <c r="O146" s="8"/>
    </row>
    <row r="147" spans="2:15">
      <c r="B147" s="7"/>
      <c r="C147" s="259" t="s">
        <v>1444</v>
      </c>
      <c r="D147" s="283">
        <v>142</v>
      </c>
      <c r="E147" s="263">
        <v>70</v>
      </c>
      <c r="F147" s="263">
        <v>120</v>
      </c>
      <c r="G147" s="263">
        <v>70</v>
      </c>
      <c r="H147" s="263">
        <v>20</v>
      </c>
      <c r="I147" s="655">
        <v>0.25</v>
      </c>
      <c r="J147" s="655">
        <v>0.6785714285714286</v>
      </c>
      <c r="K147" s="263">
        <v>0</v>
      </c>
      <c r="L147" s="263">
        <v>95</v>
      </c>
      <c r="M147" s="282"/>
      <c r="N147" s="282"/>
      <c r="O147" s="8"/>
    </row>
    <row r="148" spans="2:15">
      <c r="B148" s="7"/>
      <c r="C148" s="259" t="s">
        <v>655</v>
      </c>
      <c r="D148" s="283">
        <v>143</v>
      </c>
      <c r="E148" s="263">
        <v>375</v>
      </c>
      <c r="F148" s="263">
        <v>515</v>
      </c>
      <c r="G148" s="263">
        <v>255</v>
      </c>
      <c r="H148" s="263">
        <v>170</v>
      </c>
      <c r="I148" s="655">
        <v>0.28517110266159695</v>
      </c>
      <c r="J148" s="655">
        <v>0.67680608365019013</v>
      </c>
      <c r="K148" s="265">
        <v>795</v>
      </c>
      <c r="L148" s="263">
        <v>1795</v>
      </c>
      <c r="M148" s="282"/>
      <c r="N148" s="282"/>
      <c r="O148" s="8"/>
    </row>
    <row r="149" spans="2:15">
      <c r="B149" s="7"/>
      <c r="C149" s="259" t="s">
        <v>391</v>
      </c>
      <c r="D149" s="283">
        <v>144</v>
      </c>
      <c r="E149" s="263">
        <v>405</v>
      </c>
      <c r="F149" s="263">
        <v>595</v>
      </c>
      <c r="G149" s="263">
        <v>330</v>
      </c>
      <c r="H149" s="263">
        <v>155</v>
      </c>
      <c r="I149" s="655">
        <v>0.27272727272727271</v>
      </c>
      <c r="J149" s="655">
        <v>0.67340067340067344</v>
      </c>
      <c r="K149" s="263"/>
      <c r="L149" s="263">
        <v>1700</v>
      </c>
      <c r="M149" s="282"/>
      <c r="N149" s="282"/>
      <c r="O149" s="8"/>
    </row>
    <row r="150" spans="2:15">
      <c r="B150" s="7"/>
      <c r="C150" s="259" t="s">
        <v>397</v>
      </c>
      <c r="D150" s="283">
        <v>145</v>
      </c>
      <c r="E150" s="263">
        <v>525</v>
      </c>
      <c r="F150" s="263">
        <v>1150</v>
      </c>
      <c r="G150" s="263">
        <v>715</v>
      </c>
      <c r="H150" s="263">
        <v>105</v>
      </c>
      <c r="I150" s="655">
        <v>0.21042084168336672</v>
      </c>
      <c r="J150" s="655">
        <v>0.67134268537074149</v>
      </c>
      <c r="K150" s="265"/>
      <c r="L150" s="263">
        <v>1920</v>
      </c>
      <c r="M150" s="282"/>
      <c r="N150" s="282"/>
      <c r="O150" s="8"/>
    </row>
    <row r="151" spans="2:15">
      <c r="B151" s="7"/>
      <c r="C151" s="259" t="s">
        <v>321</v>
      </c>
      <c r="D151" s="283">
        <v>146</v>
      </c>
      <c r="E151" s="263">
        <v>2505</v>
      </c>
      <c r="F151" s="263">
        <v>4270</v>
      </c>
      <c r="G151" s="263">
        <v>2435</v>
      </c>
      <c r="H151" s="263">
        <v>885</v>
      </c>
      <c r="I151" s="655">
        <v>0.24814264487369986</v>
      </c>
      <c r="J151" s="655">
        <v>0.671124318969787</v>
      </c>
      <c r="K151" s="263">
        <v>70</v>
      </c>
      <c r="L151" s="263">
        <v>7080</v>
      </c>
      <c r="M151" s="282"/>
      <c r="N151" s="282"/>
      <c r="O151" s="8"/>
    </row>
    <row r="152" spans="2:15">
      <c r="B152" s="7"/>
      <c r="C152" s="259" t="s">
        <v>336</v>
      </c>
      <c r="D152" s="283">
        <v>147</v>
      </c>
      <c r="E152" s="263">
        <v>1055</v>
      </c>
      <c r="F152" s="263">
        <v>1440</v>
      </c>
      <c r="G152" s="263">
        <v>865</v>
      </c>
      <c r="H152" s="263">
        <v>385</v>
      </c>
      <c r="I152" s="655">
        <v>0.28170894526034712</v>
      </c>
      <c r="J152" s="655">
        <v>0.66622162883845126</v>
      </c>
      <c r="K152" s="265">
        <v>165</v>
      </c>
      <c r="L152" s="263">
        <v>3695</v>
      </c>
      <c r="M152" s="282"/>
      <c r="N152" s="282"/>
      <c r="O152" s="8"/>
    </row>
    <row r="153" spans="2:15">
      <c r="B153" s="7"/>
      <c r="C153" s="259" t="s">
        <v>386</v>
      </c>
      <c r="D153" s="283">
        <v>148</v>
      </c>
      <c r="E153" s="263">
        <v>610</v>
      </c>
      <c r="F153" s="263">
        <v>955</v>
      </c>
      <c r="G153" s="263">
        <v>580</v>
      </c>
      <c r="H153" s="263">
        <v>215</v>
      </c>
      <c r="I153" s="655">
        <v>0.25847457627118642</v>
      </c>
      <c r="J153" s="655">
        <v>0.663135593220339</v>
      </c>
      <c r="K153" s="265"/>
      <c r="L153" s="263">
        <v>2390</v>
      </c>
      <c r="M153" s="282"/>
      <c r="N153" s="282"/>
      <c r="O153" s="8"/>
    </row>
    <row r="154" spans="2:15">
      <c r="B154" s="7"/>
      <c r="C154" s="259" t="s">
        <v>511</v>
      </c>
      <c r="D154" s="283">
        <v>149</v>
      </c>
      <c r="E154" s="263">
        <v>410</v>
      </c>
      <c r="F154" s="263">
        <v>775</v>
      </c>
      <c r="G154" s="263">
        <v>465</v>
      </c>
      <c r="H154" s="263">
        <v>170</v>
      </c>
      <c r="I154" s="655">
        <v>0.22527472527472528</v>
      </c>
      <c r="J154" s="655">
        <v>0.65109890109890112</v>
      </c>
      <c r="K154" s="263"/>
      <c r="L154" s="263">
        <v>1780</v>
      </c>
      <c r="M154" s="282"/>
      <c r="N154" s="282"/>
      <c r="O154" s="8"/>
    </row>
    <row r="155" spans="2:15">
      <c r="B155" s="7"/>
      <c r="C155" s="259" t="s">
        <v>601</v>
      </c>
      <c r="D155" s="283">
        <v>150</v>
      </c>
      <c r="E155" s="263">
        <v>85</v>
      </c>
      <c r="F155" s="263">
        <v>180</v>
      </c>
      <c r="G155" s="263">
        <v>115</v>
      </c>
      <c r="H155" s="263">
        <v>30</v>
      </c>
      <c r="I155" s="655">
        <v>0.2073170731707317</v>
      </c>
      <c r="J155" s="655">
        <v>0.64634146341463417</v>
      </c>
      <c r="K155" s="263"/>
      <c r="L155" s="263">
        <v>545</v>
      </c>
      <c r="M155" s="282"/>
      <c r="N155" s="282"/>
      <c r="O155" s="8"/>
    </row>
    <row r="156" spans="2:15">
      <c r="B156" s="7"/>
      <c r="C156" s="259" t="s">
        <v>372</v>
      </c>
      <c r="D156" s="283">
        <v>151</v>
      </c>
      <c r="E156" s="263">
        <v>535</v>
      </c>
      <c r="F156" s="263">
        <v>790</v>
      </c>
      <c r="G156" s="263">
        <v>570</v>
      </c>
      <c r="H156" s="263">
        <v>165</v>
      </c>
      <c r="I156" s="655">
        <v>0.25970873786407767</v>
      </c>
      <c r="J156" s="655">
        <v>0.64320388349514568</v>
      </c>
      <c r="K156" s="263">
        <v>10</v>
      </c>
      <c r="L156" s="263">
        <v>3065</v>
      </c>
      <c r="M156" s="635"/>
      <c r="N156" s="635"/>
      <c r="O156" s="8"/>
    </row>
    <row r="157" spans="2:15">
      <c r="B157" s="7"/>
      <c r="C157" s="259" t="s">
        <v>353</v>
      </c>
      <c r="D157" s="283">
        <v>152</v>
      </c>
      <c r="E157" s="263">
        <v>1150</v>
      </c>
      <c r="F157" s="263">
        <v>1960</v>
      </c>
      <c r="G157" s="263">
        <v>1350</v>
      </c>
      <c r="H157" s="263">
        <v>460</v>
      </c>
      <c r="I157" s="655">
        <v>0.23373983739837398</v>
      </c>
      <c r="J157" s="655">
        <v>0.63211382113821135</v>
      </c>
      <c r="K157" s="263">
        <v>55</v>
      </c>
      <c r="L157" s="263">
        <v>5075</v>
      </c>
      <c r="M157" s="282"/>
      <c r="N157" s="282"/>
      <c r="O157" s="8"/>
    </row>
    <row r="158" spans="2:15">
      <c r="B158" s="7"/>
      <c r="C158" s="259" t="s">
        <v>937</v>
      </c>
      <c r="D158" s="283">
        <v>153</v>
      </c>
      <c r="E158" s="263">
        <v>30</v>
      </c>
      <c r="F158" s="263">
        <v>35</v>
      </c>
      <c r="G158" s="263">
        <v>30</v>
      </c>
      <c r="H158" s="263">
        <v>10</v>
      </c>
      <c r="I158" s="655">
        <v>0.2857142857142857</v>
      </c>
      <c r="J158" s="655">
        <v>0.61904761904761907</v>
      </c>
      <c r="K158" s="263">
        <v>10</v>
      </c>
      <c r="L158" s="263">
        <v>275</v>
      </c>
      <c r="M158" s="282"/>
      <c r="N158" s="282"/>
      <c r="O158" s="8"/>
    </row>
    <row r="159" spans="2:15">
      <c r="B159" s="7"/>
      <c r="C159" s="259" t="s">
        <v>409</v>
      </c>
      <c r="D159" s="283">
        <v>154</v>
      </c>
      <c r="E159" s="263">
        <v>215</v>
      </c>
      <c r="F159" s="263">
        <v>310</v>
      </c>
      <c r="G159" s="263">
        <v>255</v>
      </c>
      <c r="H159" s="263">
        <v>100</v>
      </c>
      <c r="I159" s="655">
        <v>0.24431818181818182</v>
      </c>
      <c r="J159" s="655">
        <v>0.59659090909090906</v>
      </c>
      <c r="K159" s="265"/>
      <c r="L159" s="263">
        <v>1025</v>
      </c>
      <c r="M159" s="282"/>
      <c r="N159" s="282"/>
      <c r="O159" s="8"/>
    </row>
    <row r="160" spans="2:15">
      <c r="B160" s="7"/>
      <c r="C160" s="259" t="s">
        <v>398</v>
      </c>
      <c r="D160" s="283">
        <v>155</v>
      </c>
      <c r="E160" s="263">
        <v>295</v>
      </c>
      <c r="F160" s="263">
        <v>625</v>
      </c>
      <c r="G160" s="263">
        <v>495</v>
      </c>
      <c r="H160" s="263">
        <v>145</v>
      </c>
      <c r="I160" s="655">
        <v>0.1891025641025641</v>
      </c>
      <c r="J160" s="655">
        <v>0.58974358974358976</v>
      </c>
      <c r="K160" s="265"/>
      <c r="L160" s="263">
        <v>1285</v>
      </c>
      <c r="M160" s="282"/>
      <c r="N160" s="282"/>
      <c r="O160" s="8"/>
    </row>
    <row r="161" spans="2:15">
      <c r="B161" s="7"/>
      <c r="C161" s="259" t="s">
        <v>402</v>
      </c>
      <c r="D161" s="283">
        <v>156</v>
      </c>
      <c r="E161" s="263">
        <v>420</v>
      </c>
      <c r="F161" s="263">
        <v>880</v>
      </c>
      <c r="G161" s="263">
        <v>645</v>
      </c>
      <c r="H161" s="263">
        <v>315</v>
      </c>
      <c r="I161" s="655">
        <v>0.18584070796460178</v>
      </c>
      <c r="J161" s="655">
        <v>0.5752212389380531</v>
      </c>
      <c r="K161" s="263">
        <v>115</v>
      </c>
      <c r="L161" s="263">
        <v>1190</v>
      </c>
      <c r="M161" s="282"/>
      <c r="N161" s="282"/>
      <c r="O161" s="8"/>
    </row>
    <row r="162" spans="2:15">
      <c r="B162" s="7"/>
      <c r="C162" s="18" t="s">
        <v>765</v>
      </c>
      <c r="D162" s="283">
        <v>157</v>
      </c>
      <c r="E162" s="556">
        <v>20</v>
      </c>
      <c r="F162" s="556">
        <v>60</v>
      </c>
      <c r="G162" s="556">
        <v>65</v>
      </c>
      <c r="H162" s="556">
        <v>10</v>
      </c>
      <c r="I162" s="366">
        <v>0.12903225806451613</v>
      </c>
      <c r="J162" s="366">
        <v>0.5161290322580645</v>
      </c>
      <c r="K162" s="263">
        <v>0</v>
      </c>
      <c r="L162" s="556">
        <v>70</v>
      </c>
      <c r="M162" s="22"/>
      <c r="N162" s="22"/>
      <c r="O162" s="8"/>
    </row>
    <row r="163" spans="2:15">
      <c r="B163" s="7"/>
      <c r="C163" s="259" t="s">
        <v>365</v>
      </c>
      <c r="D163" s="283">
        <v>158</v>
      </c>
      <c r="E163" s="263">
        <v>5</v>
      </c>
      <c r="F163" s="263">
        <v>15</v>
      </c>
      <c r="G163" s="263">
        <v>15</v>
      </c>
      <c r="H163" s="263">
        <v>5</v>
      </c>
      <c r="I163" s="655">
        <v>0.125</v>
      </c>
      <c r="J163" s="655">
        <v>0.5</v>
      </c>
      <c r="K163" s="263"/>
      <c r="L163" s="263">
        <v>325</v>
      </c>
      <c r="M163" s="282"/>
      <c r="N163" s="282"/>
      <c r="O163" s="8"/>
    </row>
    <row r="164" spans="2:15">
      <c r="B164" s="7"/>
      <c r="C164" s="259" t="s">
        <v>596</v>
      </c>
      <c r="D164" s="283">
        <v>159</v>
      </c>
      <c r="E164" s="263">
        <v>20</v>
      </c>
      <c r="F164" s="263">
        <v>65</v>
      </c>
      <c r="G164" s="263">
        <v>30</v>
      </c>
      <c r="H164" s="263">
        <v>75</v>
      </c>
      <c r="I164" s="655">
        <v>0.10526315789473684</v>
      </c>
      <c r="J164" s="655">
        <v>0.44736842105263158</v>
      </c>
      <c r="K164" s="265"/>
      <c r="L164" s="263">
        <v>465</v>
      </c>
      <c r="M164" s="282"/>
      <c r="N164" s="282"/>
      <c r="O164" s="8"/>
    </row>
    <row r="165" spans="2:15">
      <c r="B165" s="7"/>
      <c r="D165" s="2"/>
      <c r="E165" s="31"/>
      <c r="F165" s="31"/>
      <c r="G165" s="31"/>
      <c r="H165" s="31"/>
      <c r="I165" s="508"/>
      <c r="J165" s="508"/>
      <c r="K165" s="2"/>
      <c r="L165" s="31"/>
      <c r="M165" s="2"/>
      <c r="N165" s="2"/>
      <c r="O165" s="8"/>
    </row>
    <row r="166" spans="2:15">
      <c r="B166" s="7"/>
      <c r="C166" s="81" t="s">
        <v>551</v>
      </c>
      <c r="D166" s="2"/>
      <c r="E166" s="2"/>
      <c r="F166" s="2"/>
      <c r="G166" s="2"/>
      <c r="H166" s="2"/>
      <c r="I166" s="2"/>
      <c r="J166" s="2"/>
      <c r="K166" s="2"/>
      <c r="L166" s="2"/>
      <c r="M166" s="2"/>
      <c r="N166" s="2"/>
      <c r="O166" s="8"/>
    </row>
    <row r="167" spans="2:15">
      <c r="B167" s="7"/>
      <c r="C167" s="24" t="s">
        <v>1454</v>
      </c>
      <c r="D167" s="2"/>
      <c r="E167" s="2"/>
      <c r="F167" s="2"/>
      <c r="G167" s="2"/>
      <c r="H167" s="2"/>
      <c r="I167" s="2"/>
      <c r="J167" s="2"/>
      <c r="K167" s="2"/>
      <c r="L167" s="2"/>
      <c r="M167" s="2"/>
      <c r="N167" s="2"/>
      <c r="O167" s="8"/>
    </row>
    <row r="168" spans="2:15" ht="17.25" thickBot="1">
      <c r="B168" s="9"/>
      <c r="C168" s="221" t="s">
        <v>1449</v>
      </c>
      <c r="D168" s="12"/>
      <c r="E168" s="12"/>
      <c r="F168" s="12"/>
      <c r="G168" s="12"/>
      <c r="H168" s="12"/>
      <c r="I168" s="12"/>
      <c r="J168" s="12"/>
      <c r="K168" s="12"/>
      <c r="L168" s="12"/>
      <c r="M168" s="12"/>
      <c r="N168" s="12"/>
      <c r="O168" s="10"/>
    </row>
    <row r="171" spans="10:10">
      <c r="J171" s="440"/>
    </row>
    <row r="172" spans="10:10">
      <c r="J172" s="440"/>
    </row>
    <row r="173" spans="10:10">
      <c r="J173" s="829"/>
    </row>
  </sheetData>
  <autoFilter ref="C5:N164"/>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5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6">
    <tabColor theme="6"/>
    <pageSetUpPr fitToPage="1"/>
  </sheetPr>
  <dimension ref="A1:K239"/>
  <sheetViews>
    <sheetView topLeftCell="A1" view="normal" workbookViewId="0">
      <pane ySplit="5" topLeftCell="A37" activePane="bottomLeft" state="frozen"/>
      <selection pane="bottomLeft" activeCell="C52" sqref="C52"/>
    </sheetView>
  </sheetViews>
  <sheetFormatPr defaultColWidth="9.28515625" defaultRowHeight="16.5"/>
  <cols>
    <col min="1" max="1" width="8.5703125" style="1" customWidth="1"/>
    <col min="2" max="2" width="2.7109375" style="1" customWidth="1"/>
    <col min="3" max="3" width="52" style="1" customWidth="1"/>
    <col min="4" max="5" width="27.41796875" style="1" customWidth="1"/>
    <col min="6" max="6" width="25.7109375" style="1" customWidth="1"/>
    <col min="7" max="7" width="18.7109375" style="1" customWidth="1"/>
    <col min="8" max="8" width="14.27734375" style="1" customWidth="1"/>
    <col min="9" max="9" width="15.7109375" style="1" customWidth="1"/>
    <col min="10" max="10" width="2.7109375" style="1" customWidth="1"/>
    <col min="11" max="16384" width="9.27734375" style="1" customWidth="1"/>
  </cols>
  <sheetData>
    <row r="1" ht="15" customHeight="1" thickBot="1"/>
    <row r="2" spans="2:10">
      <c r="B2" s="4"/>
      <c r="C2" s="5"/>
      <c r="D2" s="5"/>
      <c r="E2" s="5"/>
      <c r="F2" s="11"/>
      <c r="G2" s="11"/>
      <c r="H2" s="11"/>
      <c r="I2" s="11"/>
      <c r="J2" s="6"/>
    </row>
    <row r="3" spans="2:10">
      <c r="B3" s="7"/>
      <c r="C3" s="13" t="s">
        <v>1750</v>
      </c>
      <c r="D3" s="13"/>
      <c r="E3" s="13"/>
      <c r="F3" s="2"/>
      <c r="G3" s="2"/>
      <c r="H3" s="2"/>
      <c r="I3" s="2"/>
      <c r="J3" s="8"/>
    </row>
    <row r="4" spans="2:10">
      <c r="B4" s="7"/>
      <c r="C4" s="418" t="s">
        <v>772</v>
      </c>
      <c r="E4" s="95" t="s">
        <v>605</v>
      </c>
      <c r="G4" s="2"/>
      <c r="H4" s="2"/>
      <c r="I4" s="2"/>
      <c r="J4" s="8"/>
    </row>
    <row r="5" spans="2:10" s="141" customFormat="1" ht="96.75" customHeight="1">
      <c r="B5" s="216"/>
      <c r="C5" s="223" t="s">
        <v>222</v>
      </c>
      <c r="D5" s="224" t="s">
        <v>1404</v>
      </c>
      <c r="E5" s="224" t="s">
        <v>1735</v>
      </c>
      <c r="F5" s="224" t="s">
        <v>1736</v>
      </c>
      <c r="G5" s="142" t="s">
        <v>1737</v>
      </c>
      <c r="H5" s="217" t="s">
        <v>1738</v>
      </c>
      <c r="I5" s="143" t="s">
        <v>1739</v>
      </c>
      <c r="J5" s="214"/>
    </row>
    <row r="6" spans="2:10">
      <c r="B6" s="7"/>
      <c r="C6" s="445" t="s">
        <v>951</v>
      </c>
      <c r="D6" s="22" t="s">
        <v>266</v>
      </c>
      <c r="E6" s="778">
        <v>1</v>
      </c>
      <c r="F6" s="22">
        <v>50</v>
      </c>
      <c r="G6" s="780">
        <v>0</v>
      </c>
      <c r="H6" s="780">
        <v>0</v>
      </c>
      <c r="I6" s="133"/>
      <c r="J6" s="8"/>
    </row>
    <row r="7" spans="2:10">
      <c r="B7" s="7"/>
      <c r="C7" s="445" t="s">
        <v>936</v>
      </c>
      <c r="D7" s="22" t="s">
        <v>266</v>
      </c>
      <c r="E7" s="778">
        <v>1</v>
      </c>
      <c r="F7" s="22">
        <v>15</v>
      </c>
      <c r="G7" s="780">
        <v>0</v>
      </c>
      <c r="H7" s="780"/>
      <c r="I7" s="133"/>
      <c r="J7" s="8"/>
    </row>
    <row r="8" spans="2:10">
      <c r="B8" s="7"/>
      <c r="C8" s="445" t="s">
        <v>427</v>
      </c>
      <c r="D8" s="22" t="s">
        <v>266</v>
      </c>
      <c r="E8" s="778">
        <v>1</v>
      </c>
      <c r="F8" s="22">
        <v>20</v>
      </c>
      <c r="G8" s="780"/>
      <c r="H8" s="780">
        <v>0</v>
      </c>
      <c r="I8" s="133"/>
      <c r="J8" s="8"/>
    </row>
    <row r="9" spans="2:10">
      <c r="B9" s="7"/>
      <c r="C9" s="445" t="s">
        <v>415</v>
      </c>
      <c r="D9" s="22" t="s">
        <v>266</v>
      </c>
      <c r="E9" s="778">
        <v>1</v>
      </c>
      <c r="F9" s="22">
        <v>5</v>
      </c>
      <c r="G9" s="780">
        <v>0</v>
      </c>
      <c r="H9" s="780"/>
      <c r="I9" s="133"/>
      <c r="J9" s="8"/>
    </row>
    <row r="10" spans="2:10">
      <c r="B10" s="7"/>
      <c r="C10" s="445" t="s">
        <v>598</v>
      </c>
      <c r="D10" s="22">
        <v>5</v>
      </c>
      <c r="E10" s="778">
        <v>0.97333333333333338</v>
      </c>
      <c r="F10" s="22">
        <v>365</v>
      </c>
      <c r="G10" s="780">
        <v>10</v>
      </c>
      <c r="H10" s="780">
        <v>0</v>
      </c>
      <c r="I10" s="133"/>
      <c r="J10" s="8"/>
    </row>
    <row r="11" spans="2:10">
      <c r="B11" s="7"/>
      <c r="C11" s="445" t="s">
        <v>430</v>
      </c>
      <c r="D11" s="22">
        <v>6</v>
      </c>
      <c r="E11" s="778">
        <v>0.95833333333333337</v>
      </c>
      <c r="F11" s="22">
        <v>115</v>
      </c>
      <c r="G11" s="780">
        <v>5</v>
      </c>
      <c r="H11" s="780">
        <v>0</v>
      </c>
      <c r="I11" s="133"/>
      <c r="J11" s="8"/>
    </row>
    <row r="12" spans="2:10">
      <c r="B12" s="7"/>
      <c r="C12" s="445" t="s">
        <v>425</v>
      </c>
      <c r="D12" s="22">
        <v>7</v>
      </c>
      <c r="E12" s="778">
        <v>0.95652173913043481</v>
      </c>
      <c r="F12" s="22">
        <v>110</v>
      </c>
      <c r="G12" s="780">
        <v>0</v>
      </c>
      <c r="H12" s="780">
        <v>5</v>
      </c>
      <c r="I12" s="133"/>
      <c r="J12" s="8"/>
    </row>
    <row r="13" spans="2:10">
      <c r="B13" s="7"/>
      <c r="C13" s="445" t="s">
        <v>1135</v>
      </c>
      <c r="D13" s="22">
        <v>8</v>
      </c>
      <c r="E13" s="778">
        <v>0.94736842105263153</v>
      </c>
      <c r="F13" s="22">
        <v>180</v>
      </c>
      <c r="G13" s="780">
        <v>5</v>
      </c>
      <c r="H13" s="780">
        <v>5</v>
      </c>
      <c r="I13" s="148"/>
      <c r="J13" s="8"/>
    </row>
    <row r="14" spans="2:10">
      <c r="B14" s="7"/>
      <c r="C14" s="445" t="s">
        <v>420</v>
      </c>
      <c r="D14" s="22" t="s">
        <v>1279</v>
      </c>
      <c r="E14" s="778">
        <v>0.94444444444444442</v>
      </c>
      <c r="F14" s="22">
        <v>85</v>
      </c>
      <c r="G14" s="780">
        <v>0</v>
      </c>
      <c r="H14" s="780">
        <v>5</v>
      </c>
      <c r="I14" s="148"/>
      <c r="J14" s="8"/>
    </row>
    <row r="15" spans="2:10">
      <c r="B15" s="7"/>
      <c r="C15" s="445" t="s">
        <v>996</v>
      </c>
      <c r="D15" s="22" t="s">
        <v>1279</v>
      </c>
      <c r="E15" s="778">
        <v>0.94444444444444442</v>
      </c>
      <c r="F15" s="22">
        <v>255</v>
      </c>
      <c r="G15" s="780">
        <v>5</v>
      </c>
      <c r="H15" s="780">
        <v>10</v>
      </c>
      <c r="I15" s="133"/>
      <c r="J15" s="8"/>
    </row>
    <row r="16" spans="2:10">
      <c r="B16" s="7"/>
      <c r="C16" s="445" t="s">
        <v>381</v>
      </c>
      <c r="D16" s="22">
        <v>11</v>
      </c>
      <c r="E16" s="778">
        <v>0.94418604651162785</v>
      </c>
      <c r="F16" s="22">
        <v>1015</v>
      </c>
      <c r="G16" s="780">
        <v>35</v>
      </c>
      <c r="H16" s="780">
        <v>25</v>
      </c>
      <c r="I16" s="133"/>
      <c r="J16" s="8"/>
    </row>
    <row r="17" spans="2:10">
      <c r="B17" s="7"/>
      <c r="C17" s="445" t="s">
        <v>414</v>
      </c>
      <c r="D17" s="22">
        <v>12</v>
      </c>
      <c r="E17" s="778">
        <v>0.94285714285714284</v>
      </c>
      <c r="F17" s="22">
        <v>330</v>
      </c>
      <c r="G17" s="780">
        <v>15</v>
      </c>
      <c r="H17" s="780">
        <v>5</v>
      </c>
      <c r="I17" s="133"/>
      <c r="J17" s="8"/>
    </row>
    <row r="18" spans="2:10">
      <c r="B18" s="7"/>
      <c r="C18" s="445" t="s">
        <v>670</v>
      </c>
      <c r="D18" s="22">
        <v>13</v>
      </c>
      <c r="E18" s="778">
        <v>0.9375</v>
      </c>
      <c r="F18" s="22">
        <v>450</v>
      </c>
      <c r="G18" s="780">
        <v>15</v>
      </c>
      <c r="H18" s="780">
        <v>15</v>
      </c>
      <c r="I18" s="133"/>
      <c r="J18" s="8"/>
    </row>
    <row r="19" spans="2:10">
      <c r="B19" s="7"/>
      <c r="C19" s="445" t="s">
        <v>745</v>
      </c>
      <c r="D19" s="22">
        <v>14</v>
      </c>
      <c r="E19" s="778">
        <v>0.93333333333333335</v>
      </c>
      <c r="F19" s="22">
        <v>70</v>
      </c>
      <c r="G19" s="780">
        <v>0</v>
      </c>
      <c r="H19" s="780">
        <v>5</v>
      </c>
      <c r="I19" s="133"/>
      <c r="J19" s="8"/>
    </row>
    <row r="20" spans="2:10">
      <c r="B20" s="7"/>
      <c r="C20" s="445" t="s">
        <v>407</v>
      </c>
      <c r="D20" s="22">
        <v>15</v>
      </c>
      <c r="E20" s="778">
        <v>0.93269230769230771</v>
      </c>
      <c r="F20" s="22">
        <v>970</v>
      </c>
      <c r="G20" s="780">
        <v>35</v>
      </c>
      <c r="H20" s="780">
        <v>35</v>
      </c>
      <c r="I20" s="133"/>
      <c r="J20" s="8"/>
    </row>
    <row r="21" spans="2:10">
      <c r="B21" s="7"/>
      <c r="C21" s="445" t="s">
        <v>182</v>
      </c>
      <c r="D21" s="22">
        <v>16</v>
      </c>
      <c r="E21" s="778">
        <v>0.93059125964010281</v>
      </c>
      <c r="F21" s="22">
        <v>1810</v>
      </c>
      <c r="G21" s="780">
        <v>90</v>
      </c>
      <c r="H21" s="780">
        <v>45</v>
      </c>
      <c r="I21" s="133"/>
      <c r="J21" s="8"/>
    </row>
    <row r="22" spans="2:10">
      <c r="B22" s="7"/>
      <c r="C22" s="445" t="s">
        <v>655</v>
      </c>
      <c r="D22" s="22">
        <v>17</v>
      </c>
      <c r="E22" s="778">
        <v>0.93034825870646765</v>
      </c>
      <c r="F22" s="22">
        <v>935</v>
      </c>
      <c r="G22" s="780">
        <v>40</v>
      </c>
      <c r="H22" s="780">
        <v>30</v>
      </c>
      <c r="I22" s="133"/>
      <c r="J22" s="8"/>
    </row>
    <row r="23" spans="2:10">
      <c r="B23" s="7"/>
      <c r="C23" s="445" t="s">
        <v>486</v>
      </c>
      <c r="D23" s="22">
        <v>18</v>
      </c>
      <c r="E23" s="778">
        <v>0.92909535452322733</v>
      </c>
      <c r="F23" s="22">
        <v>1900</v>
      </c>
      <c r="G23" s="780">
        <v>75</v>
      </c>
      <c r="H23" s="780">
        <v>70</v>
      </c>
      <c r="I23" s="133"/>
      <c r="J23" s="8"/>
    </row>
    <row r="24" spans="2:10">
      <c r="B24" s="7"/>
      <c r="C24" s="445" t="s">
        <v>428</v>
      </c>
      <c r="D24" s="22">
        <v>19</v>
      </c>
      <c r="E24" s="778">
        <v>0.9285714285714286</v>
      </c>
      <c r="F24" s="22">
        <v>130</v>
      </c>
      <c r="G24" s="780">
        <v>5</v>
      </c>
      <c r="H24" s="780">
        <v>5</v>
      </c>
      <c r="I24" s="133"/>
      <c r="J24" s="8"/>
    </row>
    <row r="25" spans="2:10">
      <c r="B25" s="7"/>
      <c r="C25" s="445" t="s">
        <v>378</v>
      </c>
      <c r="D25" s="22">
        <v>20</v>
      </c>
      <c r="E25" s="778">
        <v>0.9273927392739274</v>
      </c>
      <c r="F25" s="22">
        <v>1405</v>
      </c>
      <c r="G25" s="780">
        <v>50</v>
      </c>
      <c r="H25" s="780">
        <v>60</v>
      </c>
      <c r="I25" s="133"/>
      <c r="J25" s="8"/>
    </row>
    <row r="26" spans="2:10">
      <c r="B26" s="7"/>
      <c r="C26" s="445" t="s">
        <v>399</v>
      </c>
      <c r="D26" s="22">
        <v>21</v>
      </c>
      <c r="E26" s="778">
        <v>0.926829268292683</v>
      </c>
      <c r="F26" s="22">
        <v>190</v>
      </c>
      <c r="G26" s="780">
        <v>10</v>
      </c>
      <c r="H26" s="780">
        <v>5</v>
      </c>
      <c r="I26" s="148"/>
      <c r="J26" s="8"/>
    </row>
    <row r="27" spans="2:10">
      <c r="B27" s="7"/>
      <c r="C27" s="445" t="s">
        <v>326</v>
      </c>
      <c r="D27" s="22">
        <v>22</v>
      </c>
      <c r="E27" s="778">
        <v>0.92420537897310517</v>
      </c>
      <c r="F27" s="22">
        <v>1890</v>
      </c>
      <c r="G27" s="780">
        <v>85</v>
      </c>
      <c r="H27" s="780">
        <v>70</v>
      </c>
      <c r="I27" s="133"/>
      <c r="J27" s="8"/>
    </row>
    <row r="28" spans="2:10">
      <c r="B28" s="7"/>
      <c r="C28" s="445" t="s">
        <v>329</v>
      </c>
      <c r="D28" s="22">
        <v>23</v>
      </c>
      <c r="E28" s="778">
        <v>0.924</v>
      </c>
      <c r="F28" s="22">
        <v>1155</v>
      </c>
      <c r="G28" s="780">
        <v>50</v>
      </c>
      <c r="H28" s="780">
        <v>45</v>
      </c>
      <c r="I28" s="133"/>
      <c r="J28" s="8"/>
    </row>
    <row r="29" spans="2:10">
      <c r="B29" s="7"/>
      <c r="C29" s="445" t="s">
        <v>511</v>
      </c>
      <c r="D29" s="22">
        <v>24</v>
      </c>
      <c r="E29" s="778">
        <v>0.92342342342342343</v>
      </c>
      <c r="F29" s="22">
        <v>1025</v>
      </c>
      <c r="G29" s="780">
        <v>45</v>
      </c>
      <c r="H29" s="780">
        <v>40</v>
      </c>
      <c r="I29" s="133"/>
      <c r="J29" s="8"/>
    </row>
    <row r="30" spans="2:10">
      <c r="B30" s="7"/>
      <c r="C30" s="445" t="s">
        <v>668</v>
      </c>
      <c r="D30" s="22">
        <v>25</v>
      </c>
      <c r="E30" s="778">
        <v>0.92024539877300615</v>
      </c>
      <c r="F30" s="22">
        <v>2250</v>
      </c>
      <c r="G30" s="780">
        <v>130</v>
      </c>
      <c r="H30" s="780">
        <v>65</v>
      </c>
      <c r="I30" s="148"/>
      <c r="J30" s="8"/>
    </row>
    <row r="31" spans="2:10">
      <c r="B31" s="7"/>
      <c r="C31" s="445" t="s">
        <v>328</v>
      </c>
      <c r="D31" s="22">
        <v>26</v>
      </c>
      <c r="E31" s="778">
        <v>0.91954022988505746</v>
      </c>
      <c r="F31" s="22">
        <v>1600</v>
      </c>
      <c r="G31" s="780">
        <v>70</v>
      </c>
      <c r="H31" s="780">
        <v>70</v>
      </c>
      <c r="I31" s="133"/>
      <c r="J31" s="8"/>
    </row>
    <row r="32" spans="2:10">
      <c r="B32" s="7"/>
      <c r="C32" s="445" t="s">
        <v>411</v>
      </c>
      <c r="D32" s="22">
        <v>27</v>
      </c>
      <c r="E32" s="778">
        <v>0.91911764705882348</v>
      </c>
      <c r="F32" s="22">
        <v>625</v>
      </c>
      <c r="G32" s="780">
        <v>25</v>
      </c>
      <c r="H32" s="780">
        <v>30</v>
      </c>
      <c r="I32" s="133"/>
      <c r="J32" s="8"/>
    </row>
    <row r="33" spans="2:10">
      <c r="B33" s="7"/>
      <c r="C33" s="445" t="s">
        <v>350</v>
      </c>
      <c r="D33" s="22">
        <v>28</v>
      </c>
      <c r="E33" s="778">
        <v>0.91789473684210521</v>
      </c>
      <c r="F33" s="22">
        <v>2180</v>
      </c>
      <c r="G33" s="780">
        <v>100</v>
      </c>
      <c r="H33" s="780">
        <v>95</v>
      </c>
      <c r="I33" s="133"/>
      <c r="J33" s="8"/>
    </row>
    <row r="34" spans="2:10">
      <c r="B34" s="7"/>
      <c r="C34" s="445" t="s">
        <v>935</v>
      </c>
      <c r="D34" s="22">
        <v>29</v>
      </c>
      <c r="E34" s="778">
        <v>0.9178082191780822</v>
      </c>
      <c r="F34" s="22">
        <v>335</v>
      </c>
      <c r="G34" s="780">
        <v>10</v>
      </c>
      <c r="H34" s="780">
        <v>20</v>
      </c>
      <c r="I34" s="133"/>
      <c r="J34" s="8"/>
    </row>
    <row r="35" spans="2:10">
      <c r="B35" s="7"/>
      <c r="C35" s="445" t="s">
        <v>505</v>
      </c>
      <c r="D35" s="22">
        <v>30</v>
      </c>
      <c r="E35" s="778">
        <v>0.9173553719008265</v>
      </c>
      <c r="F35" s="22">
        <v>1110</v>
      </c>
      <c r="G35" s="780">
        <v>45</v>
      </c>
      <c r="H35" s="780">
        <v>55</v>
      </c>
      <c r="I35" s="133"/>
      <c r="J35" s="8"/>
    </row>
    <row r="36" spans="2:10">
      <c r="B36" s="7"/>
      <c r="C36" s="445" t="s">
        <v>322</v>
      </c>
      <c r="D36" s="22">
        <v>31</v>
      </c>
      <c r="E36" s="778">
        <v>0.91732283464566933</v>
      </c>
      <c r="F36" s="22">
        <v>1165</v>
      </c>
      <c r="G36" s="780">
        <v>55</v>
      </c>
      <c r="H36" s="780">
        <v>50</v>
      </c>
      <c r="I36" s="133"/>
      <c r="J36" s="8"/>
    </row>
    <row r="37" spans="2:10">
      <c r="B37" s="7"/>
      <c r="C37" s="445" t="s">
        <v>333</v>
      </c>
      <c r="D37" s="22">
        <v>32</v>
      </c>
      <c r="E37" s="778">
        <v>0.91666666666666663</v>
      </c>
      <c r="F37" s="22">
        <v>1485</v>
      </c>
      <c r="G37" s="780">
        <v>55</v>
      </c>
      <c r="H37" s="780">
        <v>80</v>
      </c>
      <c r="I37" s="133"/>
      <c r="J37" s="8"/>
    </row>
    <row r="38" spans="2:10">
      <c r="B38" s="7"/>
      <c r="C38" s="445" t="s">
        <v>351</v>
      </c>
      <c r="D38" s="22" t="s">
        <v>517</v>
      </c>
      <c r="E38" s="778">
        <v>0.91616766467065869</v>
      </c>
      <c r="F38" s="22">
        <v>1530</v>
      </c>
      <c r="G38" s="780">
        <v>65</v>
      </c>
      <c r="H38" s="780">
        <v>75</v>
      </c>
      <c r="I38" s="133"/>
      <c r="J38" s="8"/>
    </row>
    <row r="39" spans="2:10">
      <c r="B39" s="7"/>
      <c r="C39" s="445" t="s">
        <v>362</v>
      </c>
      <c r="D39" s="22" t="s">
        <v>517</v>
      </c>
      <c r="E39" s="778">
        <v>0.91616766467065869</v>
      </c>
      <c r="F39" s="22">
        <v>765</v>
      </c>
      <c r="G39" s="780">
        <v>30</v>
      </c>
      <c r="H39" s="780">
        <v>40</v>
      </c>
      <c r="I39" s="133"/>
      <c r="J39" s="8"/>
    </row>
    <row r="40" spans="2:10">
      <c r="B40" s="7"/>
      <c r="C40" s="445" t="s">
        <v>214</v>
      </c>
      <c r="D40" s="22">
        <v>35</v>
      </c>
      <c r="E40" s="778">
        <v>0.916083916083916</v>
      </c>
      <c r="F40" s="22">
        <v>655</v>
      </c>
      <c r="G40" s="780">
        <v>40</v>
      </c>
      <c r="H40" s="780">
        <v>20</v>
      </c>
      <c r="I40" s="133"/>
      <c r="J40" s="8"/>
    </row>
    <row r="41" spans="2:10">
      <c r="B41" s="7"/>
      <c r="C41" s="445" t="s">
        <v>216</v>
      </c>
      <c r="D41" s="22">
        <v>36</v>
      </c>
      <c r="E41" s="778">
        <v>0.91570881226053635</v>
      </c>
      <c r="F41" s="22">
        <v>2390</v>
      </c>
      <c r="G41" s="780">
        <v>115</v>
      </c>
      <c r="H41" s="780">
        <v>105</v>
      </c>
      <c r="I41" s="133"/>
      <c r="J41" s="8"/>
    </row>
    <row r="42" spans="2:10">
      <c r="B42" s="7"/>
      <c r="C42" s="445" t="s">
        <v>658</v>
      </c>
      <c r="D42" s="22">
        <v>37</v>
      </c>
      <c r="E42" s="778">
        <v>0.91469194312796209</v>
      </c>
      <c r="F42" s="22">
        <v>1930</v>
      </c>
      <c r="G42" s="780">
        <v>85</v>
      </c>
      <c r="H42" s="780">
        <v>95</v>
      </c>
      <c r="I42" s="133"/>
      <c r="J42" s="8"/>
    </row>
    <row r="43" spans="2:10">
      <c r="B43" s="7"/>
      <c r="C43" s="445" t="s">
        <v>652</v>
      </c>
      <c r="D43" s="22">
        <v>38</v>
      </c>
      <c r="E43" s="778">
        <v>0.91463414634146345</v>
      </c>
      <c r="F43" s="22">
        <v>375</v>
      </c>
      <c r="G43" s="780">
        <v>25</v>
      </c>
      <c r="H43" s="780">
        <v>10</v>
      </c>
      <c r="I43" s="133"/>
      <c r="J43" s="8"/>
    </row>
    <row r="44" spans="2:10">
      <c r="B44" s="7"/>
      <c r="C44" s="445" t="s">
        <v>396</v>
      </c>
      <c r="D44" s="22">
        <v>39</v>
      </c>
      <c r="E44" s="778">
        <v>0.914396887159533</v>
      </c>
      <c r="F44" s="22">
        <v>1175</v>
      </c>
      <c r="G44" s="780">
        <v>60</v>
      </c>
      <c r="H44" s="780">
        <v>50</v>
      </c>
      <c r="I44" s="133"/>
      <c r="J44" s="8"/>
    </row>
    <row r="45" spans="2:10">
      <c r="B45" s="7"/>
      <c r="C45" s="445" t="s">
        <v>325</v>
      </c>
      <c r="D45" s="22">
        <v>40</v>
      </c>
      <c r="E45" s="778">
        <v>0.91437802907915988</v>
      </c>
      <c r="F45" s="22">
        <v>2830</v>
      </c>
      <c r="G45" s="780">
        <v>120</v>
      </c>
      <c r="H45" s="780">
        <v>145</v>
      </c>
      <c r="I45" s="133"/>
      <c r="J45" s="8"/>
    </row>
    <row r="46" spans="2:10">
      <c r="B46" s="7"/>
      <c r="C46" s="445" t="s">
        <v>178</v>
      </c>
      <c r="D46" s="22">
        <v>41</v>
      </c>
      <c r="E46" s="778">
        <v>0.91340782122905029</v>
      </c>
      <c r="F46" s="22">
        <v>1635</v>
      </c>
      <c r="G46" s="780">
        <v>65</v>
      </c>
      <c r="H46" s="780">
        <v>90</v>
      </c>
      <c r="I46" s="133"/>
      <c r="J46" s="8"/>
    </row>
    <row r="47" spans="2:10">
      <c r="B47" s="7"/>
      <c r="C47" s="445" t="s">
        <v>765</v>
      </c>
      <c r="D47" s="22" t="s">
        <v>524</v>
      </c>
      <c r="E47" s="778">
        <v>0.91304347826086951</v>
      </c>
      <c r="F47" s="22">
        <v>105</v>
      </c>
      <c r="G47" s="780">
        <v>5</v>
      </c>
      <c r="H47" s="780">
        <v>5</v>
      </c>
      <c r="I47" s="133"/>
      <c r="J47" s="8"/>
    </row>
    <row r="48" spans="2:10">
      <c r="B48" s="7"/>
      <c r="C48" s="445" t="s">
        <v>383</v>
      </c>
      <c r="D48" s="22" t="s">
        <v>524</v>
      </c>
      <c r="E48" s="778">
        <v>0.91304347826086951</v>
      </c>
      <c r="F48" s="22">
        <v>840</v>
      </c>
      <c r="G48" s="780">
        <v>40</v>
      </c>
      <c r="H48" s="780">
        <v>40</v>
      </c>
      <c r="I48" s="133"/>
      <c r="J48" s="8"/>
    </row>
    <row r="49" spans="2:10">
      <c r="B49" s="7"/>
      <c r="C49" s="445" t="s">
        <v>219</v>
      </c>
      <c r="D49" s="22">
        <v>44</v>
      </c>
      <c r="E49" s="778">
        <v>0.912621359223301</v>
      </c>
      <c r="F49" s="22">
        <v>1880</v>
      </c>
      <c r="G49" s="780">
        <v>80</v>
      </c>
      <c r="H49" s="780">
        <v>100</v>
      </c>
      <c r="I49" s="133">
        <v>1</v>
      </c>
      <c r="J49" s="8"/>
    </row>
    <row r="50" spans="2:10">
      <c r="B50" s="7"/>
      <c r="C50" s="445" t="s">
        <v>330</v>
      </c>
      <c r="D50" s="22">
        <v>45</v>
      </c>
      <c r="E50" s="778">
        <v>0.91247672253258849</v>
      </c>
      <c r="F50" s="22">
        <v>2450</v>
      </c>
      <c r="G50" s="780">
        <v>115</v>
      </c>
      <c r="H50" s="780">
        <v>120</v>
      </c>
      <c r="I50" s="133"/>
      <c r="J50" s="8"/>
    </row>
    <row r="51" spans="2:10">
      <c r="B51" s="7"/>
      <c r="C51" s="445" t="s">
        <v>358</v>
      </c>
      <c r="D51" s="22">
        <v>46</v>
      </c>
      <c r="E51" s="778">
        <v>0.91245791245791241</v>
      </c>
      <c r="F51" s="22">
        <v>1355</v>
      </c>
      <c r="G51" s="780">
        <v>60</v>
      </c>
      <c r="H51" s="780">
        <v>70</v>
      </c>
      <c r="I51" s="133"/>
      <c r="J51" s="8"/>
    </row>
    <row r="52" spans="2:10">
      <c r="B52" s="7"/>
      <c r="C52" s="502" t="s">
        <v>546</v>
      </c>
      <c r="D52" s="147">
        <v>47</v>
      </c>
      <c r="E52" s="779">
        <v>0.91208791208791207</v>
      </c>
      <c r="F52" s="147">
        <v>415</v>
      </c>
      <c r="G52" s="781">
        <v>30</v>
      </c>
      <c r="H52" s="781">
        <v>10</v>
      </c>
      <c r="I52" s="147">
        <v>2</v>
      </c>
      <c r="J52" s="8"/>
    </row>
    <row r="53" spans="2:10">
      <c r="B53" s="7"/>
      <c r="C53" s="445" t="s">
        <v>1444</v>
      </c>
      <c r="D53" s="22" t="s">
        <v>1536</v>
      </c>
      <c r="E53" s="778">
        <v>0.91176470588235292</v>
      </c>
      <c r="F53" s="22">
        <v>155</v>
      </c>
      <c r="G53" s="780">
        <v>5</v>
      </c>
      <c r="H53" s="780">
        <v>10</v>
      </c>
      <c r="I53" s="133"/>
      <c r="J53" s="8"/>
    </row>
    <row r="54" spans="2:10">
      <c r="B54" s="7"/>
      <c r="C54" s="445" t="s">
        <v>391</v>
      </c>
      <c r="D54" s="22" t="s">
        <v>1536</v>
      </c>
      <c r="E54" s="778">
        <v>0.91176470588235292</v>
      </c>
      <c r="F54" s="22">
        <v>620</v>
      </c>
      <c r="G54" s="780">
        <v>35</v>
      </c>
      <c r="H54" s="780">
        <v>25</v>
      </c>
      <c r="I54" s="133"/>
      <c r="J54" s="8"/>
    </row>
    <row r="55" spans="2:10">
      <c r="B55" s="7"/>
      <c r="C55" s="445" t="s">
        <v>398</v>
      </c>
      <c r="D55" s="22">
        <v>50</v>
      </c>
      <c r="E55" s="778">
        <v>0.91139240506329111</v>
      </c>
      <c r="F55" s="22">
        <v>1080</v>
      </c>
      <c r="G55" s="780">
        <v>50</v>
      </c>
      <c r="H55" s="780">
        <v>55</v>
      </c>
      <c r="I55" s="133"/>
      <c r="J55" s="8"/>
    </row>
    <row r="56" spans="2:10">
      <c r="B56" s="7"/>
      <c r="C56" s="445" t="s">
        <v>377</v>
      </c>
      <c r="D56" s="22">
        <v>51</v>
      </c>
      <c r="E56" s="778">
        <v>0.91056910569105687</v>
      </c>
      <c r="F56" s="22">
        <v>560</v>
      </c>
      <c r="G56" s="780">
        <v>25</v>
      </c>
      <c r="H56" s="780">
        <v>30</v>
      </c>
      <c r="I56" s="133"/>
      <c r="J56" s="8"/>
    </row>
    <row r="57" spans="2:10">
      <c r="B57" s="7"/>
      <c r="C57" s="445" t="s">
        <v>374</v>
      </c>
      <c r="D57" s="22">
        <v>52</v>
      </c>
      <c r="E57" s="778">
        <v>0.90985915492957747</v>
      </c>
      <c r="F57" s="22">
        <v>1615</v>
      </c>
      <c r="G57" s="780">
        <v>65</v>
      </c>
      <c r="H57" s="780">
        <v>95</v>
      </c>
      <c r="I57" s="133"/>
      <c r="J57" s="8"/>
    </row>
    <row r="58" spans="2:10">
      <c r="B58" s="7"/>
      <c r="C58" s="445" t="s">
        <v>744</v>
      </c>
      <c r="D58" s="22">
        <v>53</v>
      </c>
      <c r="E58" s="778">
        <v>0.90977443609022557</v>
      </c>
      <c r="F58" s="22">
        <v>605</v>
      </c>
      <c r="G58" s="780">
        <v>45</v>
      </c>
      <c r="H58" s="780">
        <v>15</v>
      </c>
      <c r="I58" s="148"/>
      <c r="J58" s="8"/>
    </row>
    <row r="59" spans="2:10">
      <c r="B59" s="7"/>
      <c r="C59" s="445" t="s">
        <v>341</v>
      </c>
      <c r="D59" s="22">
        <v>54</v>
      </c>
      <c r="E59" s="778">
        <v>0.90960451977401124</v>
      </c>
      <c r="F59" s="22">
        <v>1610</v>
      </c>
      <c r="G59" s="780">
        <v>80</v>
      </c>
      <c r="H59" s="780">
        <v>80</v>
      </c>
      <c r="I59" s="133"/>
      <c r="J59" s="8"/>
    </row>
    <row r="60" spans="2:10">
      <c r="B60" s="7"/>
      <c r="C60" s="445" t="s">
        <v>477</v>
      </c>
      <c r="D60" s="22">
        <v>55</v>
      </c>
      <c r="E60" s="778">
        <v>0.90949227373068431</v>
      </c>
      <c r="F60" s="22">
        <v>2060</v>
      </c>
      <c r="G60" s="780">
        <v>110</v>
      </c>
      <c r="H60" s="780">
        <v>95</v>
      </c>
      <c r="I60" s="133"/>
      <c r="J60" s="8"/>
    </row>
    <row r="61" spans="2:10">
      <c r="B61" s="7"/>
      <c r="C61" s="445" t="s">
        <v>324</v>
      </c>
      <c r="D61" s="22">
        <v>56</v>
      </c>
      <c r="E61" s="778">
        <v>0.90921595598349381</v>
      </c>
      <c r="F61" s="22">
        <v>3305</v>
      </c>
      <c r="G61" s="780">
        <v>150</v>
      </c>
      <c r="H61" s="780">
        <v>180</v>
      </c>
      <c r="I61" s="133"/>
      <c r="J61" s="8"/>
    </row>
    <row r="62" spans="2:10">
      <c r="B62" s="7"/>
      <c r="C62" s="445" t="s">
        <v>387</v>
      </c>
      <c r="D62" s="22">
        <v>57</v>
      </c>
      <c r="E62" s="778">
        <v>0.90878378378378377</v>
      </c>
      <c r="F62" s="22">
        <v>1345</v>
      </c>
      <c r="G62" s="780">
        <v>70</v>
      </c>
      <c r="H62" s="780">
        <v>65</v>
      </c>
      <c r="I62" s="133"/>
      <c r="J62" s="8"/>
    </row>
    <row r="63" spans="2:10">
      <c r="B63" s="7"/>
      <c r="C63" s="445" t="s">
        <v>338</v>
      </c>
      <c r="D63" s="22">
        <v>58</v>
      </c>
      <c r="E63" s="778">
        <v>0.908745247148289</v>
      </c>
      <c r="F63" s="22">
        <v>3585</v>
      </c>
      <c r="G63" s="780">
        <v>165</v>
      </c>
      <c r="H63" s="780">
        <v>195</v>
      </c>
      <c r="I63" s="133"/>
      <c r="J63" s="8"/>
    </row>
    <row r="64" spans="2:10">
      <c r="B64" s="7"/>
      <c r="C64" s="445" t="s">
        <v>382</v>
      </c>
      <c r="D64" s="22">
        <v>59</v>
      </c>
      <c r="E64" s="778">
        <v>0.90845070422535212</v>
      </c>
      <c r="F64" s="22">
        <v>1290</v>
      </c>
      <c r="G64" s="780">
        <v>70</v>
      </c>
      <c r="H64" s="780">
        <v>60</v>
      </c>
      <c r="I64" s="133"/>
      <c r="J64" s="8"/>
    </row>
    <row r="65" spans="2:10">
      <c r="B65" s="7"/>
      <c r="C65" s="445" t="s">
        <v>1294</v>
      </c>
      <c r="D65" s="22">
        <v>60</v>
      </c>
      <c r="E65" s="778">
        <v>0.908256880733945</v>
      </c>
      <c r="F65" s="22">
        <v>495</v>
      </c>
      <c r="G65" s="780">
        <v>30</v>
      </c>
      <c r="H65" s="780">
        <v>20</v>
      </c>
      <c r="I65" s="133"/>
      <c r="J65" s="8"/>
    </row>
    <row r="66" spans="2:10">
      <c r="B66" s="7"/>
      <c r="C66" s="445" t="s">
        <v>349</v>
      </c>
      <c r="D66" s="22" t="s">
        <v>1281</v>
      </c>
      <c r="E66" s="778">
        <v>0.90816326530612246</v>
      </c>
      <c r="F66" s="22">
        <v>2225</v>
      </c>
      <c r="G66" s="780">
        <v>105</v>
      </c>
      <c r="H66" s="780">
        <v>120</v>
      </c>
      <c r="I66" s="133"/>
      <c r="J66" s="8"/>
    </row>
    <row r="67" spans="2:10">
      <c r="B67" s="7"/>
      <c r="C67" s="445" t="s">
        <v>950</v>
      </c>
      <c r="D67" s="22" t="s">
        <v>1281</v>
      </c>
      <c r="E67" s="778">
        <v>0.90816326530612246</v>
      </c>
      <c r="F67" s="22">
        <v>890</v>
      </c>
      <c r="G67" s="780">
        <v>45</v>
      </c>
      <c r="H67" s="780">
        <v>45</v>
      </c>
      <c r="I67" s="133"/>
      <c r="J67" s="8"/>
    </row>
    <row r="68" spans="2:10">
      <c r="B68" s="7"/>
      <c r="C68" s="445" t="s">
        <v>405</v>
      </c>
      <c r="D68" s="22">
        <v>63</v>
      </c>
      <c r="E68" s="778">
        <v>0.90797546012269936</v>
      </c>
      <c r="F68" s="22">
        <v>740</v>
      </c>
      <c r="G68" s="780">
        <v>35</v>
      </c>
      <c r="H68" s="780">
        <v>40</v>
      </c>
      <c r="I68" s="133"/>
      <c r="J68" s="8"/>
    </row>
    <row r="69" spans="2:10">
      <c r="B69" s="7"/>
      <c r="C69" s="445" t="s">
        <v>335</v>
      </c>
      <c r="D69" s="22">
        <v>64</v>
      </c>
      <c r="E69" s="778">
        <v>0.90769230769230769</v>
      </c>
      <c r="F69" s="22">
        <v>885</v>
      </c>
      <c r="G69" s="780">
        <v>40</v>
      </c>
      <c r="H69" s="780">
        <v>50</v>
      </c>
      <c r="I69" s="133"/>
      <c r="J69" s="8"/>
    </row>
    <row r="70" spans="2:10">
      <c r="B70" s="7"/>
      <c r="C70" s="445" t="s">
        <v>379</v>
      </c>
      <c r="D70" s="22">
        <v>65</v>
      </c>
      <c r="E70" s="778">
        <v>0.907563025210084</v>
      </c>
      <c r="F70" s="22">
        <v>1080</v>
      </c>
      <c r="G70" s="780">
        <v>50</v>
      </c>
      <c r="H70" s="780">
        <v>60</v>
      </c>
      <c r="I70" s="133"/>
      <c r="J70" s="8"/>
    </row>
    <row r="71" spans="2:10">
      <c r="B71" s="7"/>
      <c r="C71" s="445" t="s">
        <v>175</v>
      </c>
      <c r="D71" s="22">
        <v>66</v>
      </c>
      <c r="E71" s="778">
        <v>0.90740740740740744</v>
      </c>
      <c r="F71" s="22">
        <v>1715</v>
      </c>
      <c r="G71" s="780">
        <v>90</v>
      </c>
      <c r="H71" s="780">
        <v>85</v>
      </c>
      <c r="I71" s="133"/>
      <c r="J71" s="8"/>
    </row>
    <row r="72" spans="2:10">
      <c r="B72" s="7"/>
      <c r="C72" s="445" t="s">
        <v>352</v>
      </c>
      <c r="D72" s="22">
        <v>67</v>
      </c>
      <c r="E72" s="778">
        <v>0.90654205607476634</v>
      </c>
      <c r="F72" s="22">
        <v>1455</v>
      </c>
      <c r="G72" s="780">
        <v>75</v>
      </c>
      <c r="H72" s="780">
        <v>75</v>
      </c>
      <c r="I72" s="133"/>
      <c r="J72" s="8"/>
    </row>
    <row r="73" spans="2:10">
      <c r="B73" s="7"/>
      <c r="C73" s="445" t="s">
        <v>376</v>
      </c>
      <c r="D73" s="22">
        <v>68</v>
      </c>
      <c r="E73" s="778">
        <v>0.90635451505016718</v>
      </c>
      <c r="F73" s="22">
        <v>1355</v>
      </c>
      <c r="G73" s="780">
        <v>85</v>
      </c>
      <c r="H73" s="780">
        <v>55</v>
      </c>
      <c r="I73" s="133"/>
      <c r="J73" s="8"/>
    </row>
    <row r="74" spans="2:10">
      <c r="B74" s="7"/>
      <c r="C74" s="445" t="s">
        <v>773</v>
      </c>
      <c r="D74" s="22">
        <v>69</v>
      </c>
      <c r="E74" s="778">
        <v>0.90625</v>
      </c>
      <c r="F74" s="22">
        <v>145</v>
      </c>
      <c r="G74" s="780">
        <v>0</v>
      </c>
      <c r="H74" s="780">
        <v>15</v>
      </c>
      <c r="I74" s="133"/>
      <c r="J74" s="8"/>
    </row>
    <row r="75" spans="2:10">
      <c r="B75" s="7"/>
      <c r="C75" s="445" t="s">
        <v>176</v>
      </c>
      <c r="D75" s="22">
        <v>70</v>
      </c>
      <c r="E75" s="778">
        <v>0.90561797752808992</v>
      </c>
      <c r="F75" s="22">
        <v>2015</v>
      </c>
      <c r="G75" s="780">
        <v>115</v>
      </c>
      <c r="H75" s="780">
        <v>95</v>
      </c>
      <c r="I75" s="133"/>
      <c r="J75" s="8"/>
    </row>
    <row r="76" spans="2:10">
      <c r="B76" s="7"/>
      <c r="C76" s="445" t="s">
        <v>665</v>
      </c>
      <c r="D76" s="22">
        <v>71</v>
      </c>
      <c r="E76" s="778">
        <v>0.90476190476190477</v>
      </c>
      <c r="F76" s="22">
        <v>95</v>
      </c>
      <c r="G76" s="780">
        <v>5</v>
      </c>
      <c r="H76" s="780">
        <v>5</v>
      </c>
      <c r="I76" s="133"/>
      <c r="J76" s="8"/>
    </row>
    <row r="77" spans="2:10">
      <c r="B77" s="7"/>
      <c r="C77" s="445" t="s">
        <v>177</v>
      </c>
      <c r="D77" s="22">
        <v>72</v>
      </c>
      <c r="E77" s="778">
        <v>0.90451388888888884</v>
      </c>
      <c r="F77" s="22">
        <v>2605</v>
      </c>
      <c r="G77" s="780">
        <v>125</v>
      </c>
      <c r="H77" s="780">
        <v>150</v>
      </c>
      <c r="I77" s="133"/>
      <c r="J77" s="8"/>
    </row>
    <row r="78" spans="2:10">
      <c r="B78" s="7"/>
      <c r="C78" s="445" t="s">
        <v>625</v>
      </c>
      <c r="D78" s="22">
        <v>73</v>
      </c>
      <c r="E78" s="778">
        <v>0.90410958904109584</v>
      </c>
      <c r="F78" s="22">
        <v>330</v>
      </c>
      <c r="G78" s="780">
        <v>20</v>
      </c>
      <c r="H78" s="780">
        <v>15</v>
      </c>
      <c r="I78" s="133"/>
      <c r="J78" s="8"/>
    </row>
    <row r="79" spans="2:10">
      <c r="B79" s="7"/>
      <c r="C79" s="445" t="s">
        <v>348</v>
      </c>
      <c r="D79" s="22">
        <v>74</v>
      </c>
      <c r="E79" s="778">
        <v>0.90391459074733094</v>
      </c>
      <c r="F79" s="22">
        <v>1270</v>
      </c>
      <c r="G79" s="780">
        <v>65</v>
      </c>
      <c r="H79" s="780">
        <v>70</v>
      </c>
      <c r="I79" s="133"/>
      <c r="J79" s="8"/>
    </row>
    <row r="80" spans="2:10">
      <c r="B80" s="7"/>
      <c r="C80" s="445" t="s">
        <v>344</v>
      </c>
      <c r="D80" s="22">
        <v>75</v>
      </c>
      <c r="E80" s="778">
        <v>0.90252707581227432</v>
      </c>
      <c r="F80" s="22">
        <v>1250</v>
      </c>
      <c r="G80" s="780">
        <v>65</v>
      </c>
      <c r="H80" s="780">
        <v>70</v>
      </c>
      <c r="I80" s="133"/>
      <c r="J80" s="8"/>
    </row>
    <row r="81" spans="2:10">
      <c r="B81" s="7"/>
      <c r="C81" s="445" t="s">
        <v>241</v>
      </c>
      <c r="D81" s="22">
        <v>76</v>
      </c>
      <c r="E81" s="778">
        <v>0.902127659574468</v>
      </c>
      <c r="F81" s="22">
        <v>3180</v>
      </c>
      <c r="G81" s="780">
        <v>175</v>
      </c>
      <c r="H81" s="780">
        <v>170</v>
      </c>
      <c r="I81" s="133">
        <v>3</v>
      </c>
      <c r="J81" s="8"/>
    </row>
    <row r="82" spans="2:10">
      <c r="B82" s="7"/>
      <c r="C82" s="445" t="s">
        <v>599</v>
      </c>
      <c r="D82" s="22">
        <v>77</v>
      </c>
      <c r="E82" s="778">
        <v>0.90196078431372551</v>
      </c>
      <c r="F82" s="22">
        <v>460</v>
      </c>
      <c r="G82" s="780">
        <v>20</v>
      </c>
      <c r="H82" s="780">
        <v>30</v>
      </c>
      <c r="I82" s="133"/>
      <c r="J82" s="8"/>
    </row>
    <row r="83" spans="2:10">
      <c r="B83" s="7"/>
      <c r="C83" s="445" t="s">
        <v>410</v>
      </c>
      <c r="D83" s="22">
        <v>78</v>
      </c>
      <c r="E83" s="778">
        <v>0.90116279069767447</v>
      </c>
      <c r="F83" s="22">
        <v>775</v>
      </c>
      <c r="G83" s="780">
        <v>55</v>
      </c>
      <c r="H83" s="780">
        <v>30</v>
      </c>
      <c r="I83" s="133"/>
      <c r="J83" s="8"/>
    </row>
    <row r="84" spans="2:10">
      <c r="B84" s="7"/>
      <c r="C84" s="445" t="s">
        <v>386</v>
      </c>
      <c r="D84" s="22">
        <v>79</v>
      </c>
      <c r="E84" s="778">
        <v>0.90090090090090091</v>
      </c>
      <c r="F84" s="22">
        <v>1000</v>
      </c>
      <c r="G84" s="780">
        <v>60</v>
      </c>
      <c r="H84" s="780">
        <v>50</v>
      </c>
      <c r="I84" s="133"/>
      <c r="J84" s="8"/>
    </row>
    <row r="85" spans="2:10">
      <c r="B85" s="7"/>
      <c r="C85" s="445" t="s">
        <v>211</v>
      </c>
      <c r="D85" s="22">
        <v>80</v>
      </c>
      <c r="E85" s="778">
        <v>0.90033783783783783</v>
      </c>
      <c r="F85" s="22">
        <v>2665</v>
      </c>
      <c r="G85" s="780">
        <v>155</v>
      </c>
      <c r="H85" s="780">
        <v>140</v>
      </c>
      <c r="I85" s="133"/>
      <c r="J85" s="8"/>
    </row>
    <row r="86" spans="2:10">
      <c r="B86" s="7"/>
      <c r="C86" s="445" t="s">
        <v>610</v>
      </c>
      <c r="D86" s="22" t="s">
        <v>454</v>
      </c>
      <c r="E86" s="778">
        <v>0.9</v>
      </c>
      <c r="F86" s="22">
        <v>180</v>
      </c>
      <c r="G86" s="780">
        <v>10</v>
      </c>
      <c r="H86" s="780">
        <v>10</v>
      </c>
      <c r="I86" s="133"/>
      <c r="J86" s="8"/>
    </row>
    <row r="87" spans="2:10">
      <c r="B87" s="7"/>
      <c r="C87" s="445" t="s">
        <v>215</v>
      </c>
      <c r="D87" s="22" t="s">
        <v>454</v>
      </c>
      <c r="E87" s="778">
        <v>0.9</v>
      </c>
      <c r="F87" s="22">
        <v>2835</v>
      </c>
      <c r="G87" s="780">
        <v>185</v>
      </c>
      <c r="H87" s="780">
        <v>130</v>
      </c>
      <c r="I87" s="133"/>
      <c r="J87" s="8"/>
    </row>
    <row r="88" spans="2:10">
      <c r="B88" s="7"/>
      <c r="C88" s="445" t="s">
        <v>346</v>
      </c>
      <c r="D88" s="22">
        <v>83</v>
      </c>
      <c r="E88" s="778">
        <v>0.8998144712430427</v>
      </c>
      <c r="F88" s="22">
        <v>2425</v>
      </c>
      <c r="G88" s="780">
        <v>115</v>
      </c>
      <c r="H88" s="780">
        <v>155</v>
      </c>
      <c r="I88" s="133"/>
      <c r="J88" s="8"/>
    </row>
    <row r="89" spans="2:10">
      <c r="B89" s="7"/>
      <c r="C89" s="445" t="s">
        <v>213</v>
      </c>
      <c r="D89" s="22">
        <v>84</v>
      </c>
      <c r="E89" s="778">
        <v>0.89961389961389959</v>
      </c>
      <c r="F89" s="22">
        <v>1165</v>
      </c>
      <c r="G89" s="780">
        <v>85</v>
      </c>
      <c r="H89" s="780">
        <v>45</v>
      </c>
      <c r="I89" s="133"/>
      <c r="J89" s="8"/>
    </row>
    <row r="90" spans="2:10">
      <c r="B90" s="7"/>
      <c r="C90" s="445" t="s">
        <v>600</v>
      </c>
      <c r="D90" s="22">
        <v>85</v>
      </c>
      <c r="E90" s="778">
        <v>0.89743589743589747</v>
      </c>
      <c r="F90" s="22">
        <v>350</v>
      </c>
      <c r="G90" s="780">
        <v>15</v>
      </c>
      <c r="H90" s="780">
        <v>25</v>
      </c>
      <c r="I90" s="133"/>
      <c r="J90" s="8"/>
    </row>
    <row r="91" spans="2:10">
      <c r="B91" s="7"/>
      <c r="C91" s="445" t="s">
        <v>57</v>
      </c>
      <c r="D91" s="22">
        <v>86</v>
      </c>
      <c r="E91" s="778">
        <v>0.89731051344743273</v>
      </c>
      <c r="F91" s="22">
        <v>1835</v>
      </c>
      <c r="G91" s="780">
        <v>100</v>
      </c>
      <c r="H91" s="780">
        <v>110</v>
      </c>
      <c r="I91" s="133"/>
      <c r="J91" s="8"/>
    </row>
    <row r="92" spans="2:10">
      <c r="B92" s="7"/>
      <c r="C92" s="445" t="s">
        <v>375</v>
      </c>
      <c r="D92" s="22">
        <v>87</v>
      </c>
      <c r="E92" s="778">
        <v>0.897196261682243</v>
      </c>
      <c r="F92" s="22">
        <v>1440</v>
      </c>
      <c r="G92" s="780">
        <v>85</v>
      </c>
      <c r="H92" s="780">
        <v>80</v>
      </c>
      <c r="I92" s="133"/>
      <c r="J92" s="8"/>
    </row>
    <row r="93" spans="2:10">
      <c r="B93" s="7"/>
      <c r="C93" s="445" t="s">
        <v>274</v>
      </c>
      <c r="D93" s="22">
        <v>88</v>
      </c>
      <c r="E93" s="778">
        <v>0.89686924493554332</v>
      </c>
      <c r="F93" s="22">
        <v>2435</v>
      </c>
      <c r="G93" s="780">
        <v>130</v>
      </c>
      <c r="H93" s="780">
        <v>150</v>
      </c>
      <c r="I93" s="133"/>
      <c r="J93" s="8"/>
    </row>
    <row r="94" spans="2:10">
      <c r="B94" s="7"/>
      <c r="C94" s="445" t="s">
        <v>404</v>
      </c>
      <c r="D94" s="22">
        <v>89</v>
      </c>
      <c r="E94" s="778">
        <v>0.896551724137931</v>
      </c>
      <c r="F94" s="22">
        <v>520</v>
      </c>
      <c r="G94" s="780">
        <v>30</v>
      </c>
      <c r="H94" s="780">
        <v>30</v>
      </c>
      <c r="I94" s="133"/>
      <c r="J94" s="8"/>
    </row>
    <row r="95" spans="2:10">
      <c r="B95" s="7"/>
      <c r="C95" s="445" t="s">
        <v>342</v>
      </c>
      <c r="D95" s="22">
        <v>90</v>
      </c>
      <c r="E95" s="778">
        <v>0.89548693586698336</v>
      </c>
      <c r="F95" s="22">
        <v>1885</v>
      </c>
      <c r="G95" s="780">
        <v>90</v>
      </c>
      <c r="H95" s="780">
        <v>130</v>
      </c>
      <c r="I95" s="133"/>
      <c r="J95" s="8"/>
    </row>
    <row r="96" spans="2:10">
      <c r="B96" s="7"/>
      <c r="C96" s="445" t="s">
        <v>602</v>
      </c>
      <c r="D96" s="22" t="s">
        <v>519</v>
      </c>
      <c r="E96" s="778">
        <v>0.89473684210526316</v>
      </c>
      <c r="F96" s="22">
        <v>340</v>
      </c>
      <c r="G96" s="780">
        <v>15</v>
      </c>
      <c r="H96" s="780">
        <v>25</v>
      </c>
      <c r="I96" s="133"/>
      <c r="J96" s="8"/>
    </row>
    <row r="97" spans="2:10">
      <c r="B97" s="7"/>
      <c r="C97" s="445" t="s">
        <v>597</v>
      </c>
      <c r="D97" s="22" t="s">
        <v>519</v>
      </c>
      <c r="E97" s="778">
        <v>0.89473684210526316</v>
      </c>
      <c r="F97" s="22">
        <v>680</v>
      </c>
      <c r="G97" s="780">
        <v>30</v>
      </c>
      <c r="H97" s="780">
        <v>50</v>
      </c>
      <c r="I97" s="133"/>
      <c r="J97" s="8"/>
    </row>
    <row r="98" spans="2:10">
      <c r="B98" s="7"/>
      <c r="C98" s="445" t="s">
        <v>249</v>
      </c>
      <c r="D98" s="22">
        <v>93</v>
      </c>
      <c r="E98" s="778">
        <v>0.89411764705882357</v>
      </c>
      <c r="F98" s="22">
        <v>380</v>
      </c>
      <c r="G98" s="780">
        <v>30</v>
      </c>
      <c r="H98" s="780">
        <v>15</v>
      </c>
      <c r="I98" s="133"/>
      <c r="J98" s="8"/>
    </row>
    <row r="99" spans="2:10">
      <c r="B99" s="7"/>
      <c r="C99" s="445" t="s">
        <v>174</v>
      </c>
      <c r="D99" s="22">
        <v>94</v>
      </c>
      <c r="E99" s="778">
        <v>0.89393939393939392</v>
      </c>
      <c r="F99" s="22">
        <v>2360</v>
      </c>
      <c r="G99" s="780">
        <v>140</v>
      </c>
      <c r="H99" s="780">
        <v>140</v>
      </c>
      <c r="I99" s="133"/>
      <c r="J99" s="8"/>
    </row>
    <row r="100" spans="2:10">
      <c r="B100" s="7"/>
      <c r="C100" s="445" t="s">
        <v>327</v>
      </c>
      <c r="D100" s="22">
        <v>95</v>
      </c>
      <c r="E100" s="778">
        <v>0.89341692789968652</v>
      </c>
      <c r="F100" s="22">
        <v>1425</v>
      </c>
      <c r="G100" s="780">
        <v>80</v>
      </c>
      <c r="H100" s="780">
        <v>90</v>
      </c>
      <c r="I100" s="133"/>
      <c r="J100" s="8"/>
    </row>
    <row r="101" spans="2:10">
      <c r="B101" s="7"/>
      <c r="C101" s="445" t="s">
        <v>389</v>
      </c>
      <c r="D101" s="22">
        <v>96</v>
      </c>
      <c r="E101" s="778">
        <v>0.89268292682926831</v>
      </c>
      <c r="F101" s="22">
        <v>1830</v>
      </c>
      <c r="G101" s="780">
        <v>105</v>
      </c>
      <c r="H101" s="780">
        <v>115</v>
      </c>
      <c r="I101" s="133"/>
      <c r="J101" s="8"/>
    </row>
    <row r="102" spans="2:10">
      <c r="B102" s="7"/>
      <c r="C102" s="445" t="s">
        <v>368</v>
      </c>
      <c r="D102" s="22">
        <v>97</v>
      </c>
      <c r="E102" s="778">
        <v>0.89224137931034486</v>
      </c>
      <c r="F102" s="22">
        <v>1035</v>
      </c>
      <c r="G102" s="780">
        <v>45</v>
      </c>
      <c r="H102" s="780">
        <v>80</v>
      </c>
      <c r="I102" s="133"/>
      <c r="J102" s="8"/>
    </row>
    <row r="103" spans="2:10">
      <c r="B103" s="7"/>
      <c r="C103" s="445" t="s">
        <v>416</v>
      </c>
      <c r="D103" s="22" t="s">
        <v>463</v>
      </c>
      <c r="E103" s="778">
        <v>0.89189189189189189</v>
      </c>
      <c r="F103" s="22">
        <v>165</v>
      </c>
      <c r="G103" s="780">
        <v>10</v>
      </c>
      <c r="H103" s="780">
        <v>10</v>
      </c>
      <c r="I103" s="133"/>
      <c r="J103" s="8"/>
    </row>
    <row r="104" spans="2:10">
      <c r="B104" s="7"/>
      <c r="C104" s="445" t="s">
        <v>601</v>
      </c>
      <c r="D104" s="22" t="s">
        <v>463</v>
      </c>
      <c r="E104" s="778">
        <v>0.89189189189189189</v>
      </c>
      <c r="F104" s="22">
        <v>330</v>
      </c>
      <c r="G104" s="780">
        <v>25</v>
      </c>
      <c r="H104" s="780">
        <v>15</v>
      </c>
      <c r="I104" s="133"/>
      <c r="J104" s="8"/>
    </row>
    <row r="105" spans="2:10">
      <c r="B105" s="7"/>
      <c r="C105" s="445" t="s">
        <v>971</v>
      </c>
      <c r="D105" s="22">
        <v>100</v>
      </c>
      <c r="E105" s="778">
        <v>0.890625</v>
      </c>
      <c r="F105" s="22">
        <v>285</v>
      </c>
      <c r="G105" s="780">
        <v>10</v>
      </c>
      <c r="H105" s="780">
        <v>25</v>
      </c>
      <c r="I105" s="133"/>
      <c r="J105" s="8"/>
    </row>
    <row r="106" spans="2:10">
      <c r="B106" s="7"/>
      <c r="C106" s="445" t="s">
        <v>336</v>
      </c>
      <c r="D106" s="22">
        <v>101</v>
      </c>
      <c r="E106" s="778">
        <v>0.89014084507042257</v>
      </c>
      <c r="F106" s="22">
        <v>1580</v>
      </c>
      <c r="G106" s="780">
        <v>95</v>
      </c>
      <c r="H106" s="780">
        <v>100</v>
      </c>
      <c r="I106" s="133"/>
      <c r="J106" s="8"/>
    </row>
    <row r="107" spans="2:10">
      <c r="B107" s="7"/>
      <c r="C107" s="445" t="s">
        <v>369</v>
      </c>
      <c r="D107" s="22">
        <v>102</v>
      </c>
      <c r="E107" s="778">
        <v>0.88957055214723924</v>
      </c>
      <c r="F107" s="22">
        <v>725</v>
      </c>
      <c r="G107" s="780">
        <v>40</v>
      </c>
      <c r="H107" s="780">
        <v>50</v>
      </c>
      <c r="I107" s="133"/>
      <c r="J107" s="8"/>
    </row>
    <row r="108" spans="2:10">
      <c r="B108" s="7"/>
      <c r="C108" s="445" t="s">
        <v>331</v>
      </c>
      <c r="D108" s="22">
        <v>103</v>
      </c>
      <c r="E108" s="778">
        <v>0.8892215568862275</v>
      </c>
      <c r="F108" s="22">
        <v>1485</v>
      </c>
      <c r="G108" s="780">
        <v>85</v>
      </c>
      <c r="H108" s="780">
        <v>100</v>
      </c>
      <c r="I108" s="133"/>
      <c r="J108" s="8"/>
    </row>
    <row r="109" spans="2:10">
      <c r="B109" s="7"/>
      <c r="C109" s="445" t="s">
        <v>218</v>
      </c>
      <c r="D109" s="22">
        <v>104</v>
      </c>
      <c r="E109" s="778">
        <v>0.888135593220339</v>
      </c>
      <c r="F109" s="22">
        <v>1310</v>
      </c>
      <c r="G109" s="780">
        <v>105</v>
      </c>
      <c r="H109" s="780">
        <v>60</v>
      </c>
      <c r="I109" s="133"/>
      <c r="J109" s="8"/>
    </row>
    <row r="110" spans="2:10">
      <c r="B110" s="7"/>
      <c r="C110" s="445" t="s">
        <v>403</v>
      </c>
      <c r="D110" s="22">
        <v>105</v>
      </c>
      <c r="E110" s="778">
        <v>0.888</v>
      </c>
      <c r="F110" s="22">
        <v>555</v>
      </c>
      <c r="G110" s="780">
        <v>30</v>
      </c>
      <c r="H110" s="780">
        <v>40</v>
      </c>
      <c r="I110" s="133"/>
      <c r="J110" s="8"/>
    </row>
    <row r="111" spans="2:10">
      <c r="B111" s="7"/>
      <c r="C111" s="445" t="s">
        <v>347</v>
      </c>
      <c r="D111" s="22">
        <v>106</v>
      </c>
      <c r="E111" s="778">
        <v>0.88782051282051277</v>
      </c>
      <c r="F111" s="22">
        <v>1385</v>
      </c>
      <c r="G111" s="780">
        <v>80</v>
      </c>
      <c r="H111" s="780">
        <v>95</v>
      </c>
      <c r="I111" s="133"/>
      <c r="J111" s="8"/>
    </row>
    <row r="112" spans="2:10">
      <c r="B112" s="7"/>
      <c r="C112" s="445" t="s">
        <v>180</v>
      </c>
      <c r="D112" s="22">
        <v>107</v>
      </c>
      <c r="E112" s="778">
        <v>0.88775510204081631</v>
      </c>
      <c r="F112" s="22">
        <v>1740</v>
      </c>
      <c r="G112" s="780">
        <v>120</v>
      </c>
      <c r="H112" s="780">
        <v>100</v>
      </c>
      <c r="I112" s="133"/>
      <c r="J112" s="8"/>
    </row>
    <row r="113" spans="2:10">
      <c r="B113" s="7"/>
      <c r="C113" s="445" t="s">
        <v>629</v>
      </c>
      <c r="D113" s="22">
        <v>108</v>
      </c>
      <c r="E113" s="778">
        <v>0.8875739644970414</v>
      </c>
      <c r="F113" s="22">
        <v>1500</v>
      </c>
      <c r="G113" s="780">
        <v>100</v>
      </c>
      <c r="H113" s="780">
        <v>90</v>
      </c>
      <c r="I113" s="133"/>
      <c r="J113" s="8"/>
    </row>
    <row r="114" spans="2:10">
      <c r="B114" s="7"/>
      <c r="C114" s="445" t="s">
        <v>401</v>
      </c>
      <c r="D114" s="22">
        <v>109</v>
      </c>
      <c r="E114" s="778">
        <v>0.8868778280542986</v>
      </c>
      <c r="F114" s="22">
        <v>980</v>
      </c>
      <c r="G114" s="780">
        <v>90</v>
      </c>
      <c r="H114" s="780">
        <v>35</v>
      </c>
      <c r="I114" s="133"/>
      <c r="J114" s="8"/>
    </row>
    <row r="115" spans="2:10">
      <c r="B115" s="7"/>
      <c r="C115" s="445" t="s">
        <v>212</v>
      </c>
      <c r="D115" s="22">
        <v>110</v>
      </c>
      <c r="E115" s="778">
        <v>0.88610038610038611</v>
      </c>
      <c r="F115" s="22">
        <v>2295</v>
      </c>
      <c r="G115" s="780">
        <v>150</v>
      </c>
      <c r="H115" s="780">
        <v>145</v>
      </c>
      <c r="I115" s="133"/>
      <c r="J115" s="8"/>
    </row>
    <row r="116" spans="2:10">
      <c r="B116" s="7"/>
      <c r="C116" s="445" t="s">
        <v>343</v>
      </c>
      <c r="D116" s="22">
        <v>111</v>
      </c>
      <c r="E116" s="778">
        <v>0.88585607940446653</v>
      </c>
      <c r="F116" s="22">
        <v>1785</v>
      </c>
      <c r="G116" s="780">
        <v>95</v>
      </c>
      <c r="H116" s="780">
        <v>135</v>
      </c>
      <c r="I116" s="133"/>
      <c r="J116" s="8"/>
    </row>
    <row r="117" spans="2:10">
      <c r="B117" s="7"/>
      <c r="C117" s="445" t="s">
        <v>340</v>
      </c>
      <c r="D117" s="22">
        <v>112</v>
      </c>
      <c r="E117" s="778">
        <v>0.88577154308617234</v>
      </c>
      <c r="F117" s="22">
        <v>2210</v>
      </c>
      <c r="G117" s="780">
        <v>125</v>
      </c>
      <c r="H117" s="780">
        <v>160</v>
      </c>
      <c r="I117" s="133"/>
      <c r="J117" s="8"/>
    </row>
    <row r="118" spans="2:10">
      <c r="B118" s="7"/>
      <c r="C118" s="445" t="s">
        <v>332</v>
      </c>
      <c r="D118" s="22" t="s">
        <v>465</v>
      </c>
      <c r="E118" s="778">
        <v>0.88484848484848488</v>
      </c>
      <c r="F118" s="22">
        <v>730</v>
      </c>
      <c r="G118" s="780">
        <v>40</v>
      </c>
      <c r="H118" s="780">
        <v>55</v>
      </c>
      <c r="I118" s="133"/>
      <c r="J118" s="8"/>
    </row>
    <row r="119" spans="2:10">
      <c r="B119" s="7"/>
      <c r="C119" s="445" t="s">
        <v>393</v>
      </c>
      <c r="D119" s="22" t="s">
        <v>465</v>
      </c>
      <c r="E119" s="778">
        <v>0.88484848484848488</v>
      </c>
      <c r="F119" s="22">
        <v>730</v>
      </c>
      <c r="G119" s="780">
        <v>50</v>
      </c>
      <c r="H119" s="780">
        <v>45</v>
      </c>
      <c r="I119" s="133"/>
      <c r="J119" s="8"/>
    </row>
    <row r="120" spans="2:10">
      <c r="B120" s="7"/>
      <c r="C120" s="445" t="s">
        <v>364</v>
      </c>
      <c r="D120" s="22">
        <v>115</v>
      </c>
      <c r="E120" s="778">
        <v>0.88461538461538458</v>
      </c>
      <c r="F120" s="22">
        <v>1265</v>
      </c>
      <c r="G120" s="780">
        <v>85</v>
      </c>
      <c r="H120" s="780">
        <v>80</v>
      </c>
      <c r="I120" s="133"/>
      <c r="J120" s="8"/>
    </row>
    <row r="121" spans="2:10">
      <c r="B121" s="7"/>
      <c r="C121" s="445" t="s">
        <v>220</v>
      </c>
      <c r="D121" s="22">
        <v>116</v>
      </c>
      <c r="E121" s="778">
        <v>0.88452655889145493</v>
      </c>
      <c r="F121" s="22">
        <v>1915</v>
      </c>
      <c r="G121" s="780">
        <v>120</v>
      </c>
      <c r="H121" s="780">
        <v>130</v>
      </c>
      <c r="I121" s="133"/>
      <c r="J121" s="8"/>
    </row>
    <row r="122" spans="2:10">
      <c r="B122" s="7"/>
      <c r="C122" s="445" t="s">
        <v>323</v>
      </c>
      <c r="D122" s="22">
        <v>117</v>
      </c>
      <c r="E122" s="778">
        <v>0.88366336633663367</v>
      </c>
      <c r="F122" s="22">
        <v>1785</v>
      </c>
      <c r="G122" s="780">
        <v>110</v>
      </c>
      <c r="H122" s="780">
        <v>125</v>
      </c>
      <c r="I122" s="133"/>
      <c r="J122" s="8"/>
    </row>
    <row r="123" spans="2:10">
      <c r="B123" s="7"/>
      <c r="C123" s="445" t="s">
        <v>179</v>
      </c>
      <c r="D123" s="22">
        <v>118</v>
      </c>
      <c r="E123" s="778">
        <v>0.881508078994614</v>
      </c>
      <c r="F123" s="22">
        <v>2455</v>
      </c>
      <c r="G123" s="780">
        <v>165</v>
      </c>
      <c r="H123" s="780">
        <v>165</v>
      </c>
      <c r="I123" s="133"/>
      <c r="J123" s="8"/>
    </row>
    <row r="124" spans="2:10">
      <c r="B124" s="7"/>
      <c r="C124" s="445" t="s">
        <v>367</v>
      </c>
      <c r="D124" s="22">
        <v>119</v>
      </c>
      <c r="E124" s="778">
        <v>0.88109756097560976</v>
      </c>
      <c r="F124" s="22">
        <v>1445</v>
      </c>
      <c r="G124" s="780">
        <v>80</v>
      </c>
      <c r="H124" s="780">
        <v>115</v>
      </c>
      <c r="I124" s="133"/>
      <c r="J124" s="8"/>
    </row>
    <row r="125" spans="2:10">
      <c r="B125" s="7"/>
      <c r="C125" s="445" t="s">
        <v>334</v>
      </c>
      <c r="D125" s="22">
        <v>120</v>
      </c>
      <c r="E125" s="778">
        <v>0.88039867109634551</v>
      </c>
      <c r="F125" s="22">
        <v>1325</v>
      </c>
      <c r="G125" s="780">
        <v>85</v>
      </c>
      <c r="H125" s="780">
        <v>95</v>
      </c>
      <c r="I125" s="133"/>
      <c r="J125" s="8"/>
    </row>
    <row r="126" spans="2:10">
      <c r="B126" s="7"/>
      <c r="C126" s="445" t="s">
        <v>345</v>
      </c>
      <c r="D126" s="22">
        <v>121</v>
      </c>
      <c r="E126" s="778">
        <v>0.88038277511961727</v>
      </c>
      <c r="F126" s="22">
        <v>920</v>
      </c>
      <c r="G126" s="780">
        <v>65</v>
      </c>
      <c r="H126" s="780">
        <v>60</v>
      </c>
      <c r="I126" s="133"/>
      <c r="J126" s="8"/>
    </row>
    <row r="127" spans="2:10">
      <c r="B127" s="7"/>
      <c r="C127" s="445" t="s">
        <v>426</v>
      </c>
      <c r="D127" s="22">
        <v>122</v>
      </c>
      <c r="E127" s="778">
        <v>0.88</v>
      </c>
      <c r="F127" s="22">
        <v>110</v>
      </c>
      <c r="G127" s="780">
        <v>5</v>
      </c>
      <c r="H127" s="780">
        <v>10</v>
      </c>
      <c r="I127" s="133"/>
      <c r="J127" s="8"/>
    </row>
    <row r="128" spans="2:10">
      <c r="B128" s="7"/>
      <c r="C128" s="445" t="s">
        <v>356</v>
      </c>
      <c r="D128" s="22">
        <v>123</v>
      </c>
      <c r="E128" s="778">
        <v>0.87935656836461129</v>
      </c>
      <c r="F128" s="22">
        <v>1640</v>
      </c>
      <c r="G128" s="780">
        <v>125</v>
      </c>
      <c r="H128" s="780">
        <v>100</v>
      </c>
      <c r="I128" s="133"/>
      <c r="J128" s="8"/>
    </row>
    <row r="129" spans="2:10">
      <c r="B129" s="7"/>
      <c r="C129" s="445" t="s">
        <v>237</v>
      </c>
      <c r="D129" s="22">
        <v>124</v>
      </c>
      <c r="E129" s="778">
        <v>0.87820512820512819</v>
      </c>
      <c r="F129" s="22">
        <v>1370</v>
      </c>
      <c r="G129" s="780">
        <v>100</v>
      </c>
      <c r="H129" s="780">
        <v>90</v>
      </c>
      <c r="I129" s="133">
        <v>4</v>
      </c>
      <c r="J129" s="8"/>
    </row>
    <row r="130" spans="2:10">
      <c r="B130" s="7"/>
      <c r="C130" s="445" t="s">
        <v>373</v>
      </c>
      <c r="D130" s="22">
        <v>125</v>
      </c>
      <c r="E130" s="778">
        <v>0.87795275590551181</v>
      </c>
      <c r="F130" s="22">
        <v>1115</v>
      </c>
      <c r="G130" s="780">
        <v>80</v>
      </c>
      <c r="H130" s="780">
        <v>75</v>
      </c>
      <c r="I130" s="133"/>
      <c r="J130" s="8"/>
    </row>
    <row r="131" spans="2:10">
      <c r="B131" s="7"/>
      <c r="C131" s="445" t="s">
        <v>353</v>
      </c>
      <c r="D131" s="22">
        <v>126</v>
      </c>
      <c r="E131" s="778">
        <v>0.87620889748549324</v>
      </c>
      <c r="F131" s="22">
        <v>2265</v>
      </c>
      <c r="G131" s="780">
        <v>140</v>
      </c>
      <c r="H131" s="780">
        <v>180</v>
      </c>
      <c r="I131" s="133"/>
      <c r="J131" s="8"/>
    </row>
    <row r="132" spans="2:10">
      <c r="B132" s="7"/>
      <c r="C132" s="445" t="s">
        <v>372</v>
      </c>
      <c r="D132" s="22">
        <v>127</v>
      </c>
      <c r="E132" s="778">
        <v>0.875968992248062</v>
      </c>
      <c r="F132" s="22">
        <v>565</v>
      </c>
      <c r="G132" s="780">
        <v>35</v>
      </c>
      <c r="H132" s="780">
        <v>45</v>
      </c>
      <c r="I132" s="133"/>
      <c r="J132" s="8"/>
    </row>
    <row r="133" spans="2:10">
      <c r="B133" s="7"/>
      <c r="C133" s="445" t="s">
        <v>240</v>
      </c>
      <c r="D133" s="22" t="s">
        <v>468</v>
      </c>
      <c r="E133" s="778">
        <v>0.875</v>
      </c>
      <c r="F133" s="22">
        <v>1295</v>
      </c>
      <c r="G133" s="780">
        <v>95</v>
      </c>
      <c r="H133" s="780">
        <v>90</v>
      </c>
      <c r="I133" s="133">
        <v>5</v>
      </c>
      <c r="J133" s="8"/>
    </row>
    <row r="134" spans="2:10">
      <c r="B134" s="7"/>
      <c r="C134" s="445" t="s">
        <v>418</v>
      </c>
      <c r="D134" s="22" t="s">
        <v>468</v>
      </c>
      <c r="E134" s="778">
        <v>0.875</v>
      </c>
      <c r="F134" s="22">
        <v>35</v>
      </c>
      <c r="G134" s="780">
        <v>5</v>
      </c>
      <c r="H134" s="780">
        <v>0</v>
      </c>
      <c r="I134" s="133"/>
      <c r="J134" s="8"/>
    </row>
    <row r="135" spans="2:10">
      <c r="B135" s="7"/>
      <c r="C135" s="445" t="s">
        <v>419</v>
      </c>
      <c r="D135" s="22" t="s">
        <v>468</v>
      </c>
      <c r="E135" s="778">
        <v>0.875</v>
      </c>
      <c r="F135" s="22">
        <v>35</v>
      </c>
      <c r="G135" s="780">
        <v>5</v>
      </c>
      <c r="H135" s="780"/>
      <c r="I135" s="133"/>
      <c r="J135" s="8"/>
    </row>
    <row r="136" spans="2:10">
      <c r="B136" s="7"/>
      <c r="C136" s="445" t="s">
        <v>417</v>
      </c>
      <c r="D136" s="22" t="s">
        <v>468</v>
      </c>
      <c r="E136" s="778">
        <v>0.875</v>
      </c>
      <c r="F136" s="22">
        <v>105</v>
      </c>
      <c r="G136" s="780">
        <v>10</v>
      </c>
      <c r="H136" s="780">
        <v>5</v>
      </c>
      <c r="I136" s="133"/>
      <c r="J136" s="8"/>
    </row>
    <row r="137" spans="2:10">
      <c r="B137" s="7"/>
      <c r="C137" s="445" t="s">
        <v>394</v>
      </c>
      <c r="D137" s="22">
        <v>132</v>
      </c>
      <c r="E137" s="778">
        <v>0.87439613526570048</v>
      </c>
      <c r="F137" s="22">
        <v>905</v>
      </c>
      <c r="G137" s="780">
        <v>55</v>
      </c>
      <c r="H137" s="780">
        <v>75</v>
      </c>
      <c r="I137" s="133"/>
      <c r="J137" s="8"/>
    </row>
    <row r="138" spans="2:10">
      <c r="B138" s="7"/>
      <c r="C138" s="445" t="s">
        <v>654</v>
      </c>
      <c r="D138" s="22">
        <v>133</v>
      </c>
      <c r="E138" s="778">
        <v>0.87265917602996257</v>
      </c>
      <c r="F138" s="22">
        <v>1165</v>
      </c>
      <c r="G138" s="780">
        <v>55</v>
      </c>
      <c r="H138" s="780">
        <v>115</v>
      </c>
      <c r="I138" s="133"/>
      <c r="J138" s="8"/>
    </row>
    <row r="139" spans="2:10">
      <c r="B139" s="7"/>
      <c r="C139" s="445" t="s">
        <v>371</v>
      </c>
      <c r="D139" s="22">
        <v>134</v>
      </c>
      <c r="E139" s="778">
        <v>0.87134502923976609</v>
      </c>
      <c r="F139" s="22">
        <v>745</v>
      </c>
      <c r="G139" s="780">
        <v>60</v>
      </c>
      <c r="H139" s="780">
        <v>50</v>
      </c>
      <c r="I139" s="133"/>
      <c r="J139" s="8"/>
    </row>
    <row r="140" spans="2:10">
      <c r="B140" s="7"/>
      <c r="C140" s="445" t="s">
        <v>402</v>
      </c>
      <c r="D140" s="22">
        <v>135</v>
      </c>
      <c r="E140" s="778">
        <v>0.87096774193548387</v>
      </c>
      <c r="F140" s="22">
        <v>810</v>
      </c>
      <c r="G140" s="780">
        <v>75</v>
      </c>
      <c r="H140" s="780">
        <v>45</v>
      </c>
      <c r="I140" s="133"/>
      <c r="J140" s="8"/>
    </row>
    <row r="141" spans="2:10">
      <c r="B141" s="7"/>
      <c r="C141" s="445" t="s">
        <v>339</v>
      </c>
      <c r="D141" s="22">
        <v>136</v>
      </c>
      <c r="E141" s="778">
        <v>0.87058823529411766</v>
      </c>
      <c r="F141" s="22">
        <v>1480</v>
      </c>
      <c r="G141" s="780">
        <v>100</v>
      </c>
      <c r="H141" s="780">
        <v>120</v>
      </c>
      <c r="I141" s="133"/>
      <c r="J141" s="8"/>
    </row>
    <row r="142" spans="2:10">
      <c r="B142" s="7"/>
      <c r="C142" s="445" t="s">
        <v>632</v>
      </c>
      <c r="D142" s="22">
        <v>137</v>
      </c>
      <c r="E142" s="778">
        <v>0.86956521739130432</v>
      </c>
      <c r="F142" s="22">
        <v>1600</v>
      </c>
      <c r="G142" s="780">
        <v>105</v>
      </c>
      <c r="H142" s="780">
        <v>135</v>
      </c>
      <c r="I142" s="133">
        <v>6</v>
      </c>
      <c r="J142" s="8"/>
    </row>
    <row r="143" spans="2:10">
      <c r="B143" s="7"/>
      <c r="C143" s="445" t="s">
        <v>363</v>
      </c>
      <c r="D143" s="22">
        <v>138</v>
      </c>
      <c r="E143" s="778">
        <v>0.86817325800376643</v>
      </c>
      <c r="F143" s="22">
        <v>2305</v>
      </c>
      <c r="G143" s="780">
        <v>150</v>
      </c>
      <c r="H143" s="780">
        <v>200</v>
      </c>
      <c r="I143" s="133"/>
      <c r="J143" s="8"/>
    </row>
    <row r="144" spans="2:10">
      <c r="B144" s="7"/>
      <c r="C144" s="445" t="s">
        <v>596</v>
      </c>
      <c r="D144" s="22">
        <v>139</v>
      </c>
      <c r="E144" s="778">
        <v>0.86567164179104472</v>
      </c>
      <c r="F144" s="22">
        <v>290</v>
      </c>
      <c r="G144" s="780">
        <v>30</v>
      </c>
      <c r="H144" s="780">
        <v>15</v>
      </c>
      <c r="I144" s="133"/>
      <c r="J144" s="8"/>
    </row>
    <row r="145" spans="2:10">
      <c r="B145" s="7"/>
      <c r="C145" s="445" t="s">
        <v>395</v>
      </c>
      <c r="D145" s="22">
        <v>140</v>
      </c>
      <c r="E145" s="778">
        <v>0.864406779661017</v>
      </c>
      <c r="F145" s="22">
        <v>510</v>
      </c>
      <c r="G145" s="780">
        <v>35</v>
      </c>
      <c r="H145" s="780">
        <v>45</v>
      </c>
      <c r="I145" s="133"/>
      <c r="J145" s="8"/>
    </row>
    <row r="146" spans="2:10">
      <c r="B146" s="7"/>
      <c r="C146" s="445" t="s">
        <v>360</v>
      </c>
      <c r="D146" s="22">
        <v>141</v>
      </c>
      <c r="E146" s="778">
        <v>0.86381322957198448</v>
      </c>
      <c r="F146" s="22">
        <v>1110</v>
      </c>
      <c r="G146" s="780">
        <v>90</v>
      </c>
      <c r="H146" s="780">
        <v>85</v>
      </c>
      <c r="I146" s="133"/>
      <c r="J146" s="8"/>
    </row>
    <row r="147" spans="2:10">
      <c r="B147" s="7"/>
      <c r="C147" s="445" t="s">
        <v>397</v>
      </c>
      <c r="D147" s="22">
        <v>142</v>
      </c>
      <c r="E147" s="778">
        <v>0.86086956521739133</v>
      </c>
      <c r="F147" s="22">
        <v>990</v>
      </c>
      <c r="G147" s="780">
        <v>80</v>
      </c>
      <c r="H147" s="780">
        <v>80</v>
      </c>
      <c r="I147" s="133"/>
      <c r="J147" s="8"/>
    </row>
    <row r="148" spans="2:10">
      <c r="B148" s="7"/>
      <c r="C148" s="445" t="s">
        <v>366</v>
      </c>
      <c r="D148" s="22">
        <v>143</v>
      </c>
      <c r="E148" s="778">
        <v>0.86046511627906974</v>
      </c>
      <c r="F148" s="22">
        <v>925</v>
      </c>
      <c r="G148" s="780">
        <v>75</v>
      </c>
      <c r="H148" s="780">
        <v>75</v>
      </c>
      <c r="I148" s="133">
        <v>7</v>
      </c>
      <c r="J148" s="8"/>
    </row>
    <row r="149" spans="2:10">
      <c r="B149" s="7"/>
      <c r="C149" s="445" t="s">
        <v>746</v>
      </c>
      <c r="D149" s="22">
        <v>144</v>
      </c>
      <c r="E149" s="778">
        <v>0.85972850678733037</v>
      </c>
      <c r="F149" s="22">
        <v>950</v>
      </c>
      <c r="G149" s="780">
        <v>80</v>
      </c>
      <c r="H149" s="780">
        <v>75</v>
      </c>
      <c r="I149" s="133"/>
      <c r="J149" s="8"/>
    </row>
    <row r="150" spans="2:10">
      <c r="B150" s="7"/>
      <c r="C150" s="445" t="s">
        <v>361</v>
      </c>
      <c r="D150" s="22">
        <v>145</v>
      </c>
      <c r="E150" s="778">
        <v>0.8582677165354331</v>
      </c>
      <c r="F150" s="22">
        <v>545</v>
      </c>
      <c r="G150" s="780">
        <v>45</v>
      </c>
      <c r="H150" s="780">
        <v>45</v>
      </c>
      <c r="I150" s="133"/>
      <c r="J150" s="8"/>
    </row>
    <row r="151" spans="2:10">
      <c r="B151" s="7"/>
      <c r="C151" s="445" t="s">
        <v>422</v>
      </c>
      <c r="D151" s="22">
        <v>146</v>
      </c>
      <c r="E151" s="778">
        <v>0.8571428571428571</v>
      </c>
      <c r="F151" s="22">
        <v>60</v>
      </c>
      <c r="G151" s="780">
        <v>5</v>
      </c>
      <c r="H151" s="780">
        <v>5</v>
      </c>
      <c r="I151" s="133"/>
      <c r="J151" s="8"/>
    </row>
    <row r="152" spans="2:10">
      <c r="B152" s="7"/>
      <c r="C152" s="445" t="s">
        <v>406</v>
      </c>
      <c r="D152" s="22">
        <v>147</v>
      </c>
      <c r="E152" s="778">
        <v>0.851063829787234</v>
      </c>
      <c r="F152" s="22">
        <v>600</v>
      </c>
      <c r="G152" s="780">
        <v>60</v>
      </c>
      <c r="H152" s="780">
        <v>45</v>
      </c>
      <c r="I152" s="133"/>
      <c r="J152" s="8"/>
    </row>
    <row r="153" spans="2:10">
      <c r="B153" s="7"/>
      <c r="C153" s="445" t="s">
        <v>359</v>
      </c>
      <c r="D153" s="22">
        <v>148</v>
      </c>
      <c r="E153" s="778">
        <v>0.849802371541502</v>
      </c>
      <c r="F153" s="22">
        <v>1075</v>
      </c>
      <c r="G153" s="780">
        <v>80</v>
      </c>
      <c r="H153" s="780">
        <v>110</v>
      </c>
      <c r="I153" s="133"/>
      <c r="J153" s="8"/>
    </row>
    <row r="154" spans="2:10">
      <c r="B154" s="7"/>
      <c r="C154" s="445" t="s">
        <v>355</v>
      </c>
      <c r="D154" s="22">
        <v>149</v>
      </c>
      <c r="E154" s="778">
        <v>0.8458149779735683</v>
      </c>
      <c r="F154" s="22">
        <v>960</v>
      </c>
      <c r="G154" s="780">
        <v>80</v>
      </c>
      <c r="H154" s="780">
        <v>95</v>
      </c>
      <c r="I154" s="133"/>
      <c r="J154" s="8"/>
    </row>
    <row r="155" spans="2:10">
      <c r="B155" s="7"/>
      <c r="C155" s="445" t="s">
        <v>408</v>
      </c>
      <c r="D155" s="22">
        <v>150</v>
      </c>
      <c r="E155" s="778">
        <v>0.84482758620689657</v>
      </c>
      <c r="F155" s="22">
        <v>245</v>
      </c>
      <c r="G155" s="780">
        <v>25</v>
      </c>
      <c r="H155" s="780">
        <v>20</v>
      </c>
      <c r="I155" s="133"/>
      <c r="J155" s="8"/>
    </row>
    <row r="156" spans="2:10">
      <c r="B156" s="7"/>
      <c r="C156" s="445" t="s">
        <v>624</v>
      </c>
      <c r="D156" s="22">
        <v>151</v>
      </c>
      <c r="E156" s="778">
        <v>0.84313725490196079</v>
      </c>
      <c r="F156" s="22">
        <v>215</v>
      </c>
      <c r="G156" s="780">
        <v>20</v>
      </c>
      <c r="H156" s="780">
        <v>20</v>
      </c>
      <c r="I156" s="133"/>
      <c r="J156" s="8"/>
    </row>
    <row r="157" spans="2:10">
      <c r="B157" s="7"/>
      <c r="C157" s="445" t="s">
        <v>370</v>
      </c>
      <c r="D157" s="22">
        <v>152</v>
      </c>
      <c r="E157" s="778">
        <v>0.8287937743190662</v>
      </c>
      <c r="F157" s="22">
        <v>1065</v>
      </c>
      <c r="G157" s="780">
        <v>110</v>
      </c>
      <c r="H157" s="780">
        <v>110</v>
      </c>
      <c r="I157" s="133"/>
      <c r="J157" s="8"/>
    </row>
    <row r="158" spans="2:10">
      <c r="B158" s="7"/>
      <c r="C158" s="445" t="s">
        <v>409</v>
      </c>
      <c r="D158" s="22">
        <v>153</v>
      </c>
      <c r="E158" s="778">
        <v>0.82608695652173914</v>
      </c>
      <c r="F158" s="22">
        <v>380</v>
      </c>
      <c r="G158" s="780">
        <v>40</v>
      </c>
      <c r="H158" s="780">
        <v>40</v>
      </c>
      <c r="I158" s="133"/>
      <c r="J158" s="8"/>
    </row>
    <row r="159" spans="2:10">
      <c r="B159" s="7"/>
      <c r="C159" s="445" t="s">
        <v>413</v>
      </c>
      <c r="D159" s="22">
        <v>154</v>
      </c>
      <c r="E159" s="778">
        <v>0.81388012618296535</v>
      </c>
      <c r="F159" s="22">
        <v>1290</v>
      </c>
      <c r="G159" s="780">
        <v>185</v>
      </c>
      <c r="H159" s="780">
        <v>110</v>
      </c>
      <c r="I159" s="133"/>
      <c r="J159" s="8"/>
    </row>
    <row r="160" spans="2:10">
      <c r="B160" s="7"/>
      <c r="C160" s="445" t="s">
        <v>390</v>
      </c>
      <c r="D160" s="22">
        <v>155</v>
      </c>
      <c r="E160" s="778">
        <v>0.81034482758620685</v>
      </c>
      <c r="F160" s="22">
        <v>235</v>
      </c>
      <c r="G160" s="780">
        <v>30</v>
      </c>
      <c r="H160" s="780">
        <v>25</v>
      </c>
      <c r="I160" s="133"/>
      <c r="J160" s="8"/>
    </row>
    <row r="161" spans="2:10">
      <c r="B161" s="7"/>
      <c r="F161" s="2"/>
      <c r="G161" s="2"/>
      <c r="H161" s="2"/>
      <c r="I161" s="2"/>
      <c r="J161" s="8"/>
    </row>
    <row r="162" spans="2:10">
      <c r="B162" s="7"/>
      <c r="C162" s="81" t="s">
        <v>551</v>
      </c>
      <c r="D162" s="81"/>
      <c r="E162" s="81"/>
      <c r="F162" s="2"/>
      <c r="G162" s="2"/>
      <c r="H162" s="2"/>
      <c r="I162" s="2"/>
      <c r="J162" s="8"/>
    </row>
    <row r="163" spans="2:10">
      <c r="B163" s="7"/>
      <c r="C163" s="24" t="s">
        <v>1740</v>
      </c>
      <c r="D163" s="24"/>
      <c r="E163" s="24"/>
      <c r="F163" s="2"/>
      <c r="G163" s="2"/>
      <c r="H163" s="2"/>
      <c r="I163" s="2"/>
      <c r="J163" s="8"/>
    </row>
    <row r="164" spans="2:10" ht="17.25" thickBot="1">
      <c r="B164" s="9"/>
      <c r="C164" s="221" t="s">
        <v>1676</v>
      </c>
      <c r="D164" s="14"/>
      <c r="E164" s="14"/>
      <c r="F164" s="12"/>
      <c r="G164" s="12"/>
      <c r="H164" s="12"/>
      <c r="I164" s="12"/>
      <c r="J164" s="10"/>
    </row>
    <row r="166" spans="3:11">
      <c r="C166" s="212"/>
      <c r="D166" s="212"/>
      <c r="E166" s="212"/>
      <c r="F166" s="212"/>
      <c r="G166" s="212"/>
      <c r="H166" s="212"/>
      <c r="I166" s="212"/>
      <c r="J166" s="212"/>
      <c r="K166" s="212"/>
    </row>
    <row r="167" spans="3:11">
      <c r="C167" s="212"/>
      <c r="D167" s="212"/>
      <c r="E167" s="212"/>
      <c r="F167" s="212"/>
      <c r="G167" s="212"/>
      <c r="H167" s="212"/>
      <c r="I167" s="212"/>
      <c r="J167" s="212"/>
      <c r="K167" s="212"/>
    </row>
    <row r="168" spans="3:11">
      <c r="C168" s="212"/>
      <c r="D168" s="212"/>
      <c r="E168" s="212"/>
      <c r="F168" s="212"/>
      <c r="G168" s="212"/>
      <c r="H168" s="212"/>
      <c r="I168" s="212"/>
      <c r="J168" s="212"/>
      <c r="K168" s="212"/>
    </row>
    <row r="169" spans="3:11">
      <c r="C169" s="212"/>
      <c r="D169" s="212"/>
      <c r="E169" s="212"/>
      <c r="F169" s="212"/>
      <c r="G169" s="212"/>
      <c r="H169" s="212"/>
      <c r="I169" s="212"/>
      <c r="J169" s="212"/>
      <c r="K169" s="212"/>
    </row>
    <row r="170" spans="3:11" ht="41.25" customHeight="1">
      <c r="C170" s="212"/>
      <c r="D170" s="212"/>
      <c r="E170" s="212"/>
      <c r="F170" s="212"/>
      <c r="G170" s="212"/>
      <c r="H170" s="212"/>
      <c r="I170" s="212"/>
      <c r="J170" s="212"/>
      <c r="K170" s="212"/>
    </row>
    <row r="171" spans="3:11">
      <c r="C171" s="212"/>
      <c r="D171" s="212"/>
      <c r="E171" s="212"/>
      <c r="F171" s="212"/>
      <c r="G171" s="212"/>
      <c r="H171" s="212"/>
      <c r="I171" s="212"/>
      <c r="J171" s="212"/>
      <c r="K171" s="212"/>
    </row>
    <row r="172" spans="3:11">
      <c r="C172" s="212"/>
      <c r="D172" s="212"/>
      <c r="E172" s="212"/>
      <c r="F172" s="212"/>
      <c r="G172" s="212"/>
      <c r="H172" s="212"/>
      <c r="I172" s="212"/>
      <c r="J172" s="212"/>
      <c r="K172" s="212"/>
    </row>
    <row r="173" spans="3:11">
      <c r="C173" s="212"/>
      <c r="D173" s="212"/>
      <c r="E173" s="212"/>
      <c r="F173" s="212"/>
      <c r="G173" s="212"/>
      <c r="H173" s="212"/>
      <c r="I173" s="212"/>
      <c r="J173" s="212"/>
      <c r="K173" s="212"/>
    </row>
    <row r="174" spans="3:11">
      <c r="C174" s="212"/>
      <c r="D174" s="212"/>
      <c r="E174" s="212"/>
      <c r="F174" s="212"/>
      <c r="G174" s="212"/>
      <c r="H174" s="212"/>
      <c r="I174" s="212"/>
      <c r="J174" s="212"/>
      <c r="K174" s="212"/>
    </row>
    <row r="175" spans="3:11">
      <c r="C175" s="212"/>
      <c r="D175" s="212"/>
      <c r="E175" s="212"/>
      <c r="F175" s="212"/>
      <c r="G175" s="212"/>
      <c r="H175" s="212"/>
      <c r="I175" s="212"/>
      <c r="J175" s="212"/>
      <c r="K175" s="212"/>
    </row>
    <row r="176" spans="3:11">
      <c r="C176" s="212"/>
      <c r="D176" s="212"/>
      <c r="E176" s="212"/>
      <c r="F176" s="212"/>
      <c r="G176" s="212"/>
      <c r="H176" s="212"/>
      <c r="I176" s="212"/>
      <c r="J176" s="212"/>
      <c r="K176" s="212"/>
    </row>
    <row r="177" spans="3:11">
      <c r="C177" s="212"/>
      <c r="D177" s="212"/>
      <c r="E177" s="212"/>
      <c r="F177" s="212"/>
      <c r="G177" s="212"/>
      <c r="H177" s="212"/>
      <c r="I177" s="212"/>
      <c r="J177" s="212"/>
      <c r="K177" s="212"/>
    </row>
    <row r="178" spans="3:11">
      <c r="C178" s="212"/>
      <c r="D178" s="212"/>
      <c r="E178" s="212"/>
      <c r="F178" s="212"/>
      <c r="G178" s="212"/>
      <c r="H178" s="212"/>
      <c r="I178" s="212"/>
      <c r="J178" s="212"/>
      <c r="K178" s="212"/>
    </row>
    <row r="179" spans="3:11">
      <c r="C179" s="212"/>
      <c r="D179" s="212"/>
      <c r="E179" s="212"/>
      <c r="F179" s="212"/>
      <c r="G179" s="212"/>
      <c r="H179" s="212"/>
      <c r="I179" s="212"/>
      <c r="J179" s="212"/>
      <c r="K179" s="212"/>
    </row>
    <row r="180" spans="3:11">
      <c r="C180" s="212"/>
      <c r="D180" s="212"/>
      <c r="E180" s="212"/>
      <c r="F180" s="212"/>
      <c r="G180" s="212"/>
      <c r="H180" s="212"/>
      <c r="I180" s="212"/>
      <c r="J180" s="212"/>
      <c r="K180" s="212"/>
    </row>
    <row r="181" spans="3:11">
      <c r="C181" s="212"/>
      <c r="D181" s="212"/>
      <c r="E181" s="212"/>
      <c r="F181" s="212"/>
      <c r="G181" s="212"/>
      <c r="H181" s="212"/>
      <c r="I181" s="212"/>
      <c r="J181" s="212"/>
      <c r="K181" s="212"/>
    </row>
    <row r="182" spans="3:11" ht="84" customHeight="1">
      <c r="C182" s="212"/>
      <c r="D182" s="212"/>
      <c r="E182" s="212"/>
      <c r="F182" s="212"/>
      <c r="G182" s="212"/>
      <c r="H182" s="212"/>
      <c r="I182" s="212"/>
      <c r="J182" s="212"/>
      <c r="K182" s="212"/>
    </row>
    <row r="183" spans="3:11">
      <c r="C183" s="212"/>
      <c r="D183" s="212"/>
      <c r="E183" s="212"/>
      <c r="F183" s="212"/>
      <c r="G183" s="212"/>
      <c r="H183" s="212"/>
      <c r="I183" s="212"/>
      <c r="J183" s="212"/>
      <c r="K183" s="212"/>
    </row>
    <row r="184" spans="3:11">
      <c r="C184" s="212"/>
      <c r="D184" s="212"/>
      <c r="E184" s="212"/>
      <c r="F184" s="212"/>
      <c r="G184" s="212"/>
      <c r="H184" s="212"/>
      <c r="I184" s="212"/>
      <c r="J184" s="212"/>
      <c r="K184" s="212"/>
    </row>
    <row r="185" spans="3:11">
      <c r="C185" s="212"/>
      <c r="D185" s="212"/>
      <c r="E185" s="212"/>
      <c r="F185" s="212"/>
      <c r="G185" s="212"/>
      <c r="H185" s="212"/>
      <c r="I185" s="212"/>
      <c r="J185" s="212"/>
      <c r="K185" s="212"/>
    </row>
    <row r="186" spans="3:11">
      <c r="C186" s="212"/>
      <c r="D186" s="212"/>
      <c r="E186" s="212"/>
      <c r="F186" s="212"/>
      <c r="G186" s="212"/>
      <c r="H186" s="212"/>
      <c r="I186" s="212"/>
      <c r="J186" s="212"/>
      <c r="K186" s="212"/>
    </row>
    <row r="187" spans="3:11">
      <c r="C187" s="212"/>
      <c r="D187" s="212"/>
      <c r="E187" s="212"/>
      <c r="F187" s="212"/>
      <c r="G187" s="212"/>
      <c r="H187" s="212"/>
      <c r="I187" s="212"/>
      <c r="J187" s="212"/>
      <c r="K187" s="212"/>
    </row>
    <row r="188" spans="3:11">
      <c r="C188" s="212"/>
      <c r="D188" s="212"/>
      <c r="E188" s="212"/>
      <c r="F188" s="212"/>
      <c r="G188" s="212"/>
      <c r="H188" s="212"/>
      <c r="I188" s="212"/>
      <c r="J188" s="212"/>
      <c r="K188" s="212"/>
    </row>
    <row r="189" spans="3:11">
      <c r="C189" s="212"/>
      <c r="D189" s="212"/>
      <c r="E189" s="212"/>
      <c r="F189" s="212"/>
      <c r="G189" s="212"/>
      <c r="H189" s="212"/>
      <c r="I189" s="212"/>
      <c r="J189" s="212"/>
      <c r="K189" s="212"/>
    </row>
    <row r="190" spans="3:11" ht="27.75" customHeight="1">
      <c r="C190" s="212"/>
      <c r="D190" s="212"/>
      <c r="E190" s="212"/>
      <c r="F190" s="212"/>
      <c r="G190" s="212"/>
      <c r="H190" s="212"/>
      <c r="I190" s="212"/>
      <c r="J190" s="212"/>
      <c r="K190" s="212"/>
    </row>
    <row r="191" spans="3:11">
      <c r="C191" s="212"/>
      <c r="D191" s="212"/>
      <c r="E191" s="212"/>
      <c r="F191" s="212"/>
      <c r="G191" s="212"/>
      <c r="H191" s="212"/>
      <c r="I191" s="212"/>
      <c r="J191" s="212"/>
      <c r="K191" s="212"/>
    </row>
    <row r="192" spans="3:11" ht="47.25" customHeight="1">
      <c r="C192" s="212"/>
      <c r="D192" s="212"/>
      <c r="E192" s="212"/>
      <c r="F192" s="212"/>
      <c r="G192" s="212"/>
      <c r="H192" s="212"/>
      <c r="I192" s="212"/>
      <c r="J192" s="212"/>
      <c r="K192" s="212"/>
    </row>
    <row r="193" spans="3:11" ht="114" customHeight="1">
      <c r="C193" s="212"/>
      <c r="D193" s="212"/>
      <c r="E193" s="212"/>
      <c r="F193" s="212"/>
      <c r="G193" s="212"/>
      <c r="H193" s="212"/>
      <c r="I193" s="212"/>
      <c r="J193" s="212"/>
      <c r="K193" s="212"/>
    </row>
    <row r="194" spans="3:11">
      <c r="C194" s="212"/>
      <c r="D194" s="212"/>
      <c r="E194" s="212"/>
      <c r="F194" s="212"/>
      <c r="G194" s="212"/>
      <c r="H194" s="212"/>
      <c r="I194" s="212"/>
      <c r="J194" s="212"/>
      <c r="K194" s="212"/>
    </row>
    <row r="195" spans="3:11" ht="42.75" customHeight="1">
      <c r="C195" s="212"/>
      <c r="D195" s="212"/>
      <c r="E195" s="212"/>
      <c r="F195" s="212"/>
      <c r="G195" s="212"/>
      <c r="H195" s="212"/>
      <c r="I195" s="212"/>
      <c r="J195" s="212"/>
      <c r="K195" s="212"/>
    </row>
    <row r="196" spans="3:11" ht="51.75" customHeight="1">
      <c r="C196" s="212"/>
      <c r="D196" s="212"/>
      <c r="E196" s="212"/>
      <c r="F196" s="212"/>
      <c r="G196" s="212"/>
      <c r="H196" s="212"/>
      <c r="I196" s="212"/>
      <c r="J196" s="212"/>
      <c r="K196" s="212"/>
    </row>
    <row r="197" spans="3:11" ht="46.5" customHeight="1">
      <c r="C197" s="212"/>
      <c r="D197" s="212"/>
      <c r="E197" s="212"/>
      <c r="F197" s="212"/>
      <c r="G197" s="212"/>
      <c r="H197" s="212"/>
      <c r="I197" s="212"/>
      <c r="J197" s="212"/>
      <c r="K197" s="212"/>
    </row>
    <row r="198" spans="3:11" customHeight="1">
      <c r="C198" s="212"/>
      <c r="D198" s="212"/>
      <c r="E198" s="212"/>
      <c r="F198" s="212"/>
      <c r="G198" s="212"/>
      <c r="H198" s="212"/>
      <c r="I198" s="212"/>
      <c r="J198" s="212"/>
      <c r="K198" s="212"/>
    </row>
    <row r="199" spans="3:11" ht="28.5" customHeight="1">
      <c r="C199" s="212"/>
      <c r="D199" s="212"/>
      <c r="E199" s="212"/>
      <c r="F199" s="212"/>
      <c r="G199" s="212"/>
      <c r="H199" s="212"/>
      <c r="I199" s="212"/>
      <c r="J199" s="212"/>
      <c r="K199" s="212"/>
    </row>
    <row r="200" spans="3:11" customHeight="1">
      <c r="C200" s="212"/>
      <c r="D200" s="212"/>
      <c r="E200" s="212"/>
      <c r="F200" s="212"/>
      <c r="G200" s="212"/>
      <c r="H200" s="212"/>
      <c r="I200" s="212"/>
      <c r="J200" s="212"/>
      <c r="K200" s="212"/>
    </row>
    <row r="201" spans="3:11">
      <c r="C201" s="212"/>
      <c r="D201" s="212"/>
      <c r="E201" s="212"/>
      <c r="F201" s="212"/>
      <c r="G201" s="212"/>
      <c r="H201" s="212"/>
      <c r="I201" s="212"/>
      <c r="J201" s="212"/>
      <c r="K201" s="212"/>
    </row>
    <row r="202" spans="3:11" customHeight="1">
      <c r="C202" s="212"/>
      <c r="D202" s="212"/>
      <c r="E202" s="212"/>
      <c r="F202" s="212"/>
      <c r="G202" s="212"/>
      <c r="H202" s="212"/>
      <c r="I202" s="212"/>
      <c r="J202" s="212"/>
      <c r="K202" s="212"/>
    </row>
    <row r="203" spans="3:11">
      <c r="C203" s="212"/>
      <c r="D203" s="212"/>
      <c r="E203" s="212"/>
      <c r="F203" s="212"/>
      <c r="G203" s="212"/>
      <c r="H203" s="212"/>
      <c r="I203" s="212"/>
      <c r="J203" s="212"/>
      <c r="K203" s="212"/>
    </row>
    <row r="204" spans="3:11" customHeight="1">
      <c r="C204" s="212"/>
      <c r="D204" s="212"/>
      <c r="E204" s="212"/>
      <c r="F204" s="212"/>
      <c r="G204" s="212"/>
      <c r="H204" s="212"/>
      <c r="I204" s="212"/>
      <c r="J204" s="212"/>
      <c r="K204" s="212"/>
    </row>
    <row r="205" spans="3:11">
      <c r="C205" s="212"/>
      <c r="D205" s="212"/>
      <c r="E205" s="212"/>
      <c r="F205" s="212"/>
      <c r="G205" s="212"/>
      <c r="H205" s="212"/>
      <c r="I205" s="212"/>
      <c r="J205" s="212"/>
      <c r="K205" s="212"/>
    </row>
    <row r="206" spans="3:11">
      <c r="C206" s="212"/>
      <c r="D206" s="212"/>
      <c r="E206" s="212"/>
      <c r="F206" s="212"/>
      <c r="G206" s="212"/>
      <c r="H206" s="212"/>
      <c r="I206" s="212"/>
      <c r="J206" s="212"/>
      <c r="K206" s="212"/>
    </row>
    <row r="207" spans="3:11">
      <c r="C207" s="212"/>
      <c r="D207" s="212"/>
      <c r="E207" s="212"/>
      <c r="F207" s="212"/>
      <c r="G207" s="212"/>
      <c r="H207" s="212"/>
      <c r="I207" s="212"/>
      <c r="J207" s="212"/>
      <c r="K207" s="212"/>
    </row>
    <row r="208" spans="3:11">
      <c r="C208" s="212"/>
      <c r="D208" s="212"/>
      <c r="E208" s="212"/>
      <c r="F208" s="212"/>
      <c r="G208" s="212"/>
      <c r="H208" s="212"/>
      <c r="I208" s="212"/>
      <c r="J208" s="212"/>
      <c r="K208" s="212"/>
    </row>
    <row r="209" spans="3:11" ht="51" customHeight="1">
      <c r="C209" s="212"/>
      <c r="D209" s="212"/>
      <c r="E209" s="212"/>
      <c r="F209" s="212"/>
      <c r="G209" s="212"/>
      <c r="H209" s="212"/>
      <c r="I209" s="212"/>
      <c r="J209" s="212"/>
      <c r="K209" s="212"/>
    </row>
    <row r="210" spans="3:11">
      <c r="C210" s="212"/>
      <c r="D210" s="212"/>
      <c r="E210" s="212"/>
      <c r="F210" s="212"/>
      <c r="G210" s="212"/>
      <c r="H210" s="212"/>
      <c r="I210" s="212"/>
      <c r="J210" s="212"/>
      <c r="K210" s="212"/>
    </row>
    <row r="211" spans="3:11">
      <c r="C211" s="212"/>
      <c r="D211" s="212"/>
      <c r="E211" s="212"/>
      <c r="F211" s="212"/>
      <c r="G211" s="212"/>
      <c r="H211" s="212"/>
      <c r="I211" s="212"/>
      <c r="J211" s="212"/>
      <c r="K211" s="212"/>
    </row>
    <row r="212" spans="3:11">
      <c r="C212" s="212"/>
      <c r="D212" s="212"/>
      <c r="E212" s="212"/>
      <c r="F212" s="212"/>
      <c r="G212" s="212"/>
      <c r="H212" s="212"/>
      <c r="I212" s="212"/>
      <c r="J212" s="212"/>
      <c r="K212" s="212"/>
    </row>
    <row r="213" spans="3:11">
      <c r="C213" s="212"/>
      <c r="D213" s="212"/>
      <c r="E213" s="212"/>
      <c r="F213" s="212"/>
      <c r="G213" s="212"/>
      <c r="H213" s="212"/>
      <c r="I213" s="212"/>
      <c r="J213" s="212"/>
      <c r="K213" s="212"/>
    </row>
    <row r="214" spans="3:11" customHeight="1">
      <c r="C214" s="212"/>
      <c r="D214" s="212"/>
      <c r="E214" s="212"/>
      <c r="F214" s="212"/>
      <c r="G214" s="212"/>
      <c r="H214" s="212"/>
      <c r="I214" s="212"/>
      <c r="J214" s="212"/>
      <c r="K214" s="212"/>
    </row>
    <row r="215" spans="3:11">
      <c r="C215" s="212"/>
      <c r="D215" s="212"/>
      <c r="E215" s="212"/>
      <c r="F215" s="212"/>
      <c r="G215" s="212"/>
      <c r="H215" s="212"/>
      <c r="I215" s="212"/>
      <c r="J215" s="212"/>
      <c r="K215" s="212"/>
    </row>
    <row r="216" spans="3:11">
      <c r="C216" s="212"/>
      <c r="D216" s="212"/>
      <c r="E216" s="212"/>
      <c r="F216" s="212"/>
      <c r="G216" s="212"/>
      <c r="H216" s="212"/>
      <c r="I216" s="212"/>
      <c r="J216" s="212"/>
      <c r="K216" s="212"/>
    </row>
    <row r="217" spans="3:11">
      <c r="C217" s="212" t="str">
        <f>C52</f>
        <v>St George's, University of London</v>
      </c>
      <c r="D217" s="212">
        <f>D52</f>
        <v>47</v>
      </c>
      <c r="E217" s="880">
        <f>E52</f>
        <v>0.91208791208791207</v>
      </c>
      <c r="F217" s="212">
        <f>F52</f>
        <v>415</v>
      </c>
      <c r="G217" s="212">
        <f>G52</f>
        <v>30</v>
      </c>
      <c r="H217" s="212">
        <f>H52</f>
        <v>10</v>
      </c>
      <c r="I217" s="212">
        <f>I52</f>
        <v>2</v>
      </c>
      <c r="J217" s="212"/>
      <c r="K217" s="212"/>
    </row>
    <row r="218" spans="3:11">
      <c r="C218" s="212" t="str">
        <f>C149</f>
        <v>City, University of London</v>
      </c>
      <c r="D218" s="212">
        <f>D149</f>
        <v>144</v>
      </c>
      <c r="E218" s="880">
        <f>E149</f>
        <v>0.85972850678733037</v>
      </c>
      <c r="F218" s="212">
        <f>F149</f>
        <v>950</v>
      </c>
      <c r="G218" s="212">
        <f>G149</f>
        <v>80</v>
      </c>
      <c r="H218" s="212">
        <f>H149</f>
        <v>75</v>
      </c>
      <c r="I218" s="212">
        <f>I149</f>
        <v>0</v>
      </c>
      <c r="J218" s="212"/>
      <c r="K218" s="212"/>
    </row>
    <row r="219" spans="3:11">
      <c r="C219" s="879" t="s">
        <v>2012</v>
      </c>
      <c r="D219" s="212"/>
      <c r="E219" s="212"/>
      <c r="F219" s="212"/>
      <c r="G219" s="212"/>
      <c r="H219" s="212"/>
      <c r="I219" s="212"/>
      <c r="J219" s="212"/>
      <c r="K219" s="212"/>
    </row>
    <row r="220" spans="3:11">
      <c r="C220" s="212"/>
      <c r="D220" s="212"/>
      <c r="E220" s="212"/>
      <c r="F220" s="212"/>
      <c r="G220" s="212"/>
      <c r="H220" s="212"/>
      <c r="I220" s="212"/>
      <c r="J220" s="212"/>
      <c r="K220" s="212"/>
    </row>
    <row r="221" spans="3:11">
      <c r="C221" s="212"/>
      <c r="D221" s="212"/>
      <c r="E221" s="212"/>
      <c r="F221" s="212"/>
      <c r="G221" s="212"/>
      <c r="H221" s="212"/>
      <c r="I221" s="212"/>
      <c r="J221" s="212"/>
      <c r="K221" s="212"/>
    </row>
    <row r="222" spans="3:11">
      <c r="C222" s="212"/>
      <c r="D222" s="212"/>
      <c r="E222" s="212"/>
      <c r="F222" s="212"/>
      <c r="G222" s="212"/>
      <c r="H222" s="212"/>
      <c r="I222" s="212"/>
      <c r="J222" s="212"/>
      <c r="K222" s="212"/>
    </row>
    <row r="223" spans="3:11">
      <c r="C223" s="212"/>
      <c r="D223" s="212"/>
      <c r="E223" s="212"/>
      <c r="F223" s="212"/>
      <c r="G223" s="212"/>
      <c r="H223" s="212"/>
      <c r="I223" s="212"/>
      <c r="J223" s="212"/>
      <c r="K223" s="212"/>
    </row>
    <row r="224" spans="3:11">
      <c r="C224" s="212"/>
      <c r="D224" s="212"/>
      <c r="E224" s="212"/>
      <c r="F224" s="212"/>
      <c r="G224" s="212"/>
      <c r="H224" s="212"/>
      <c r="I224" s="212"/>
      <c r="J224" s="212"/>
      <c r="K224" s="212"/>
    </row>
    <row r="225" spans="3:11">
      <c r="C225" s="212"/>
      <c r="D225" s="212"/>
      <c r="E225" s="212"/>
      <c r="F225" s="212"/>
      <c r="G225" s="212"/>
      <c r="H225" s="212"/>
      <c r="I225" s="212"/>
      <c r="J225" s="212"/>
      <c r="K225" s="212"/>
    </row>
    <row r="226" spans="3:11">
      <c r="C226" s="212"/>
      <c r="D226" s="212"/>
      <c r="E226" s="212"/>
      <c r="F226" s="212"/>
      <c r="G226" s="212"/>
      <c r="H226" s="212"/>
      <c r="I226" s="212"/>
      <c r="J226" s="212"/>
      <c r="K226" s="212"/>
    </row>
    <row r="227" spans="3:11">
      <c r="C227" s="212"/>
      <c r="D227" s="212"/>
      <c r="E227" s="212"/>
      <c r="F227" s="212"/>
      <c r="G227" s="212"/>
      <c r="H227" s="212"/>
      <c r="I227" s="212"/>
      <c r="J227" s="212"/>
      <c r="K227" s="212"/>
    </row>
    <row r="228" spans="3:11">
      <c r="C228" s="212"/>
      <c r="D228" s="212"/>
      <c r="E228" s="212"/>
      <c r="F228" s="212"/>
      <c r="G228" s="212"/>
      <c r="H228" s="212"/>
      <c r="I228" s="212"/>
      <c r="J228" s="212"/>
      <c r="K228" s="212"/>
    </row>
    <row r="229" spans="3:11">
      <c r="C229" s="212"/>
      <c r="D229" s="212"/>
      <c r="E229" s="212"/>
      <c r="F229" s="212"/>
      <c r="G229" s="212"/>
      <c r="H229" s="212"/>
      <c r="I229" s="212"/>
      <c r="J229" s="212"/>
      <c r="K229" s="212"/>
    </row>
    <row r="230" spans="3:11">
      <c r="C230" s="212"/>
      <c r="D230" s="212"/>
      <c r="E230" s="212"/>
      <c r="F230" s="212"/>
      <c r="G230" s="212"/>
      <c r="H230" s="212"/>
      <c r="I230" s="212"/>
      <c r="J230" s="212"/>
      <c r="K230" s="212"/>
    </row>
    <row r="231" spans="3:11">
      <c r="C231" s="212"/>
      <c r="D231" s="212"/>
      <c r="E231" s="212"/>
      <c r="F231" s="212"/>
      <c r="G231" s="212"/>
      <c r="H231" s="212"/>
      <c r="I231" s="212"/>
      <c r="J231" s="212"/>
      <c r="K231" s="212"/>
    </row>
    <row r="232" spans="3:11">
      <c r="C232" s="212"/>
      <c r="D232" s="212"/>
      <c r="E232" s="212"/>
      <c r="F232" s="212"/>
      <c r="G232" s="212"/>
      <c r="H232" s="212"/>
      <c r="I232" s="212"/>
      <c r="J232" s="212"/>
      <c r="K232" s="212"/>
    </row>
    <row r="233" spans="3:11">
      <c r="C233" s="212"/>
      <c r="D233" s="212"/>
      <c r="E233" s="212"/>
      <c r="F233" s="212"/>
      <c r="G233" s="212"/>
      <c r="H233" s="212"/>
      <c r="I233" s="212"/>
      <c r="J233" s="212"/>
      <c r="K233" s="212"/>
    </row>
    <row r="234" spans="3:11">
      <c r="C234" s="212"/>
      <c r="D234" s="212"/>
      <c r="E234" s="212"/>
      <c r="F234" s="212"/>
      <c r="G234" s="212"/>
      <c r="H234" s="212"/>
      <c r="I234" s="212"/>
      <c r="J234" s="212"/>
      <c r="K234" s="212"/>
    </row>
    <row r="235" spans="3:11">
      <c r="C235" s="212"/>
      <c r="D235" s="212"/>
      <c r="E235" s="212"/>
      <c r="F235" s="212"/>
      <c r="G235" s="212"/>
      <c r="H235" s="212"/>
      <c r="I235" s="212"/>
      <c r="J235" s="212"/>
      <c r="K235" s="212"/>
    </row>
    <row r="236" spans="3:11" ht="36.75" customHeight="1">
      <c r="C236" s="212"/>
      <c r="D236" s="212"/>
      <c r="E236" s="212"/>
      <c r="F236" s="212"/>
      <c r="G236" s="212"/>
      <c r="H236" s="212"/>
      <c r="I236" s="212"/>
      <c r="J236" s="212"/>
      <c r="K236" s="212"/>
    </row>
    <row r="237" spans="3:11">
      <c r="C237" s="212"/>
      <c r="D237" s="212"/>
      <c r="E237" s="212"/>
      <c r="F237" s="212"/>
      <c r="G237" s="212"/>
      <c r="H237" s="212"/>
      <c r="I237" s="212"/>
      <c r="J237" s="212"/>
      <c r="K237" s="212"/>
    </row>
    <row r="238" spans="3:11" ht="33" customHeight="1">
      <c r="C238" s="212"/>
      <c r="D238" s="212"/>
      <c r="E238" s="212"/>
      <c r="F238" s="212"/>
      <c r="G238" s="212"/>
      <c r="H238" s="212"/>
      <c r="I238" s="212"/>
      <c r="J238" s="212"/>
      <c r="K238" s="212"/>
    </row>
    <row r="239" spans="3:11">
      <c r="C239" s="212"/>
      <c r="D239" s="212"/>
      <c r="E239" s="212"/>
      <c r="F239" s="212"/>
      <c r="G239" s="212"/>
      <c r="H239" s="212"/>
      <c r="I239" s="212"/>
      <c r="J239" s="212"/>
      <c r="K239" s="212"/>
    </row>
  </sheetData>
  <autoFilter ref="C5:I160"/>
  <hyperlinks>
    <hyperlink ref="C4" location="Contents!A1" display="Click here to return to contents"/>
  </hyperlinks>
  <pageMargins left="0.75" right="0.75" top="1" bottom="1" header="0.5" footer="0.5"/>
  <pageSetup paperSize="9" scale="26" orientation="portrait" horizontalDpi="1200" verticalDpi="1200"/>
  <headerFooter scaleWithDoc="1" alignWithMargins="0" differentFirst="0" differentOddEven="0">
    <oddHeader>&amp;LPlanning Unit</oddHeader>
    <oddFooter>&amp;L&amp;8&amp;Z&amp;F&amp;R&amp;8&amp;D&amp;T</oddFooter>
  </headerFooter>
  <drawing r:id="rId2"/>
  <extLst/>
</worksheet>
</file>

<file path=xl/worksheets/sheet5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6"/>
  </sheetPr>
  <dimension ref="A1:K225"/>
  <sheetViews>
    <sheetView topLeftCell="A1" view="normal" workbookViewId="0">
      <pane ySplit="5" topLeftCell="A6" activePane="bottomLeft" state="frozen"/>
      <selection pane="bottomLeft" activeCell="C15" sqref="C15"/>
    </sheetView>
  </sheetViews>
  <sheetFormatPr defaultColWidth="9.28515625" defaultRowHeight="16.5"/>
  <cols>
    <col min="1" max="1" width="8.5703125" style="1" customWidth="1"/>
    <col min="2" max="2" width="2.7109375" style="1" customWidth="1"/>
    <col min="3" max="3" width="52" style="1" customWidth="1"/>
    <col min="4" max="5" width="21.7109375" style="1" customWidth="1"/>
    <col min="6" max="7" width="18" style="1" customWidth="1"/>
    <col min="8" max="8" width="18.7109375" style="1" customWidth="1"/>
    <col min="9" max="9" width="14.27734375" style="1" bestFit="1" customWidth="1"/>
    <col min="10" max="10" width="15.7109375" style="1" customWidth="1"/>
    <col min="11" max="11" width="2.7109375" style="1" customWidth="1"/>
    <col min="12" max="16384" width="9.27734375" style="1" customWidth="1"/>
  </cols>
  <sheetData>
    <row r="1" ht="15" customHeight="1" thickBot="1"/>
    <row r="2" spans="2:11">
      <c r="B2" s="4"/>
      <c r="C2" s="5"/>
      <c r="D2" s="5"/>
      <c r="E2" s="5"/>
      <c r="F2" s="11"/>
      <c r="G2" s="11"/>
      <c r="H2" s="11"/>
      <c r="I2" s="11"/>
      <c r="J2" s="11"/>
      <c r="K2" s="6"/>
    </row>
    <row r="3" spans="2:11">
      <c r="B3" s="7"/>
      <c r="C3" s="13" t="s">
        <v>1747</v>
      </c>
      <c r="D3" s="13"/>
      <c r="E3" s="13"/>
      <c r="F3" s="2"/>
      <c r="G3" s="2"/>
      <c r="H3" s="2"/>
      <c r="I3" s="2"/>
      <c r="J3" s="2"/>
      <c r="K3" s="8"/>
    </row>
    <row r="4" spans="2:11" ht="26.25">
      <c r="B4" s="7"/>
      <c r="C4" s="376" t="s">
        <v>772</v>
      </c>
      <c r="E4" s="95" t="s">
        <v>605</v>
      </c>
      <c r="F4" s="95"/>
      <c r="G4" s="95"/>
      <c r="H4" s="2"/>
      <c r="I4" s="2"/>
      <c r="J4" s="2"/>
      <c r="K4" s="8"/>
    </row>
    <row r="5" spans="2:11" ht="49.5">
      <c r="B5" s="7"/>
      <c r="C5" s="223" t="s">
        <v>222</v>
      </c>
      <c r="D5" s="142" t="s">
        <v>1741</v>
      </c>
      <c r="E5" s="142" t="s">
        <v>1742</v>
      </c>
      <c r="F5" s="142" t="s">
        <v>1743</v>
      </c>
      <c r="G5" s="142" t="s">
        <v>1744</v>
      </c>
      <c r="H5" s="142" t="s">
        <v>1745</v>
      </c>
      <c r="I5" s="142" t="s">
        <v>1746</v>
      </c>
      <c r="J5" s="143" t="s">
        <v>1318</v>
      </c>
      <c r="K5" s="8"/>
    </row>
    <row r="6" spans="2:11">
      <c r="B6" s="7"/>
      <c r="C6" s="422" t="s">
        <v>951</v>
      </c>
      <c r="D6" s="420" t="s">
        <v>266</v>
      </c>
      <c r="E6" s="264">
        <v>1</v>
      </c>
      <c r="F6" s="420">
        <v>40</v>
      </c>
      <c r="G6" s="420">
        <v>0</v>
      </c>
      <c r="H6" s="420"/>
      <c r="I6" s="283">
        <v>0</v>
      </c>
      <c r="J6" s="143"/>
      <c r="K6" s="8"/>
    </row>
    <row r="7" spans="2:11">
      <c r="B7" s="7"/>
      <c r="C7" s="259" t="s">
        <v>936</v>
      </c>
      <c r="D7" s="348" t="s">
        <v>266</v>
      </c>
      <c r="E7" s="264">
        <v>1</v>
      </c>
      <c r="F7" s="265">
        <v>10</v>
      </c>
      <c r="G7" s="265"/>
      <c r="H7" s="265"/>
      <c r="I7" s="265"/>
      <c r="J7" s="133"/>
      <c r="K7" s="8"/>
    </row>
    <row r="8" spans="2:11">
      <c r="B8" s="7"/>
      <c r="C8" s="259" t="s">
        <v>418</v>
      </c>
      <c r="D8" s="260" t="s">
        <v>266</v>
      </c>
      <c r="E8" s="264">
        <v>1</v>
      </c>
      <c r="F8" s="263">
        <v>20</v>
      </c>
      <c r="G8" s="263">
        <v>0</v>
      </c>
      <c r="H8" s="265">
        <v>0</v>
      </c>
      <c r="I8" s="265"/>
      <c r="J8" s="133"/>
      <c r="K8" s="8"/>
    </row>
    <row r="9" spans="2:11">
      <c r="B9" s="7"/>
      <c r="C9" s="259" t="s">
        <v>419</v>
      </c>
      <c r="D9" s="260" t="s">
        <v>266</v>
      </c>
      <c r="E9" s="264">
        <v>1</v>
      </c>
      <c r="F9" s="265">
        <v>15</v>
      </c>
      <c r="G9" s="265">
        <v>0</v>
      </c>
      <c r="H9" s="265">
        <v>0</v>
      </c>
      <c r="I9" s="265"/>
      <c r="J9" s="133"/>
      <c r="K9" s="8"/>
    </row>
    <row r="10" spans="2:11">
      <c r="B10" s="7"/>
      <c r="C10" s="259" t="s">
        <v>214</v>
      </c>
      <c r="D10" s="260">
        <v>5</v>
      </c>
      <c r="E10" s="264">
        <v>0.96808510638297873</v>
      </c>
      <c r="F10" s="265">
        <v>455</v>
      </c>
      <c r="G10" s="265">
        <v>10</v>
      </c>
      <c r="H10" s="265">
        <v>5</v>
      </c>
      <c r="I10" s="265">
        <v>0</v>
      </c>
      <c r="J10" s="133"/>
      <c r="K10" s="8"/>
    </row>
    <row r="11" spans="2:11">
      <c r="B11" s="7"/>
      <c r="C11" s="259" t="s">
        <v>399</v>
      </c>
      <c r="D11" s="260">
        <v>6</v>
      </c>
      <c r="E11" s="264">
        <v>0.9375</v>
      </c>
      <c r="F11" s="263">
        <v>150</v>
      </c>
      <c r="G11" s="263">
        <v>5</v>
      </c>
      <c r="H11" s="265">
        <v>5</v>
      </c>
      <c r="I11" s="265"/>
      <c r="J11" s="133"/>
      <c r="K11" s="8"/>
    </row>
    <row r="12" spans="2:11">
      <c r="B12" s="7"/>
      <c r="C12" s="259" t="s">
        <v>249</v>
      </c>
      <c r="D12" s="260">
        <v>7</v>
      </c>
      <c r="E12" s="264">
        <v>0.93442622950819676</v>
      </c>
      <c r="F12" s="265">
        <v>285</v>
      </c>
      <c r="G12" s="265">
        <v>10</v>
      </c>
      <c r="H12" s="265">
        <v>10</v>
      </c>
      <c r="I12" s="265">
        <v>0</v>
      </c>
      <c r="J12" s="133"/>
      <c r="K12" s="8"/>
    </row>
    <row r="13" spans="2:11">
      <c r="B13" s="7"/>
      <c r="C13" s="259" t="s">
        <v>213</v>
      </c>
      <c r="D13" s="260">
        <v>8</v>
      </c>
      <c r="E13" s="264">
        <v>0.92592592592592593</v>
      </c>
      <c r="F13" s="265">
        <v>750</v>
      </c>
      <c r="G13" s="265">
        <v>40</v>
      </c>
      <c r="H13" s="265">
        <v>15</v>
      </c>
      <c r="I13" s="265">
        <v>5</v>
      </c>
      <c r="J13" s="133"/>
      <c r="K13" s="8"/>
    </row>
    <row r="14" spans="2:11">
      <c r="B14" s="7"/>
      <c r="C14" s="259" t="s">
        <v>218</v>
      </c>
      <c r="D14" s="260">
        <v>9</v>
      </c>
      <c r="E14" s="264">
        <v>0.92397660818713445</v>
      </c>
      <c r="F14" s="265">
        <v>790</v>
      </c>
      <c r="G14" s="265">
        <v>40</v>
      </c>
      <c r="H14" s="265">
        <v>20</v>
      </c>
      <c r="I14" s="265">
        <v>5</v>
      </c>
      <c r="J14" s="133"/>
      <c r="K14" s="8"/>
    </row>
    <row r="15" spans="2:11">
      <c r="B15" s="7"/>
      <c r="C15" s="149" t="s">
        <v>546</v>
      </c>
      <c r="D15" s="150">
        <v>10</v>
      </c>
      <c r="E15" s="140">
        <v>0.91803278688524592</v>
      </c>
      <c r="F15" s="271">
        <v>280</v>
      </c>
      <c r="G15" s="271">
        <v>15</v>
      </c>
      <c r="H15" s="271">
        <v>10</v>
      </c>
      <c r="I15" s="271"/>
      <c r="J15" s="271">
        <v>1</v>
      </c>
      <c r="K15" s="8"/>
    </row>
    <row r="16" spans="2:11">
      <c r="B16" s="7"/>
      <c r="C16" s="259" t="s">
        <v>341</v>
      </c>
      <c r="D16" s="260">
        <v>11</v>
      </c>
      <c r="E16" s="264">
        <v>0.91764705882352937</v>
      </c>
      <c r="F16" s="263">
        <v>1170</v>
      </c>
      <c r="G16" s="263">
        <v>65</v>
      </c>
      <c r="H16" s="265">
        <v>40</v>
      </c>
      <c r="I16" s="265">
        <v>0</v>
      </c>
      <c r="J16" s="133"/>
      <c r="K16" s="8"/>
    </row>
    <row r="17" spans="2:11">
      <c r="B17" s="7"/>
      <c r="C17" s="422" t="s">
        <v>237</v>
      </c>
      <c r="D17" s="260">
        <v>12</v>
      </c>
      <c r="E17" s="426">
        <v>0.89552238805970152</v>
      </c>
      <c r="F17" s="420">
        <v>900</v>
      </c>
      <c r="G17" s="420">
        <v>60</v>
      </c>
      <c r="H17" s="420">
        <v>40</v>
      </c>
      <c r="I17" s="283">
        <v>5</v>
      </c>
      <c r="J17" s="133">
        <v>2</v>
      </c>
      <c r="K17" s="8"/>
    </row>
    <row r="18" spans="2:11">
      <c r="B18" s="7"/>
      <c r="C18" s="259" t="s">
        <v>220</v>
      </c>
      <c r="D18" s="260">
        <v>13</v>
      </c>
      <c r="E18" s="264">
        <v>0.875</v>
      </c>
      <c r="F18" s="263">
        <v>1260</v>
      </c>
      <c r="G18" s="263">
        <v>110</v>
      </c>
      <c r="H18" s="265">
        <v>60</v>
      </c>
      <c r="I18" s="265">
        <v>10</v>
      </c>
      <c r="J18" s="133"/>
      <c r="K18" s="8"/>
    </row>
    <row r="19" spans="2:11">
      <c r="B19" s="7"/>
      <c r="C19" s="259" t="s">
        <v>180</v>
      </c>
      <c r="D19" s="260">
        <v>14</v>
      </c>
      <c r="E19" s="264">
        <v>0.86746987951807231</v>
      </c>
      <c r="F19" s="263">
        <v>1080</v>
      </c>
      <c r="G19" s="263">
        <v>90</v>
      </c>
      <c r="H19" s="265">
        <v>70</v>
      </c>
      <c r="I19" s="265">
        <v>5</v>
      </c>
      <c r="J19" s="133"/>
      <c r="K19" s="8"/>
    </row>
    <row r="20" spans="2:11">
      <c r="B20" s="7"/>
      <c r="C20" s="259" t="s">
        <v>240</v>
      </c>
      <c r="D20" s="260">
        <v>15</v>
      </c>
      <c r="E20" s="264">
        <v>0.8666666666666667</v>
      </c>
      <c r="F20" s="265">
        <v>845</v>
      </c>
      <c r="G20" s="265">
        <v>75</v>
      </c>
      <c r="H20" s="265">
        <v>50</v>
      </c>
      <c r="I20" s="265">
        <v>5</v>
      </c>
      <c r="J20" s="133">
        <v>3</v>
      </c>
      <c r="K20" s="8"/>
    </row>
    <row r="21" spans="1:11" s="141" customFormat="1">
      <c r="A21" s="1"/>
      <c r="B21" s="7"/>
      <c r="C21" s="259" t="s">
        <v>1294</v>
      </c>
      <c r="D21" s="260">
        <v>16</v>
      </c>
      <c r="E21" s="264">
        <v>0.86206896551724133</v>
      </c>
      <c r="F21" s="263">
        <v>250</v>
      </c>
      <c r="G21" s="263">
        <v>25</v>
      </c>
      <c r="H21" s="263">
        <v>15</v>
      </c>
      <c r="I21" s="265">
        <v>0</v>
      </c>
      <c r="J21" s="133"/>
      <c r="K21" s="8"/>
    </row>
    <row r="22" spans="1:11" s="141" customFormat="1">
      <c r="A22" s="92"/>
      <c r="B22" s="362"/>
      <c r="C22" s="259" t="s">
        <v>326</v>
      </c>
      <c r="D22" s="260">
        <v>17</v>
      </c>
      <c r="E22" s="264">
        <v>0.85906040268456374</v>
      </c>
      <c r="F22" s="263">
        <v>1280</v>
      </c>
      <c r="G22" s="263">
        <v>130</v>
      </c>
      <c r="H22" s="265">
        <v>70</v>
      </c>
      <c r="I22" s="265">
        <v>10</v>
      </c>
      <c r="J22" s="133"/>
      <c r="K22" s="368"/>
    </row>
    <row r="23" spans="2:11">
      <c r="B23" s="7"/>
      <c r="C23" s="259" t="s">
        <v>422</v>
      </c>
      <c r="D23" s="260">
        <v>18</v>
      </c>
      <c r="E23" s="264">
        <v>0.8571428571428571</v>
      </c>
      <c r="F23" s="263">
        <v>30</v>
      </c>
      <c r="G23" s="263">
        <v>5</v>
      </c>
      <c r="H23" s="265">
        <v>0</v>
      </c>
      <c r="I23" s="265"/>
      <c r="J23" s="133"/>
      <c r="K23" s="8"/>
    </row>
    <row r="24" spans="2:11">
      <c r="B24" s="7"/>
      <c r="C24" s="259" t="s">
        <v>182</v>
      </c>
      <c r="D24" s="260">
        <v>19</v>
      </c>
      <c r="E24" s="264">
        <v>0.85555555555555551</v>
      </c>
      <c r="F24" s="263">
        <v>1155</v>
      </c>
      <c r="G24" s="263">
        <v>105</v>
      </c>
      <c r="H24" s="265">
        <v>85</v>
      </c>
      <c r="I24" s="265">
        <v>5</v>
      </c>
      <c r="J24" s="133"/>
      <c r="K24" s="8"/>
    </row>
    <row r="25" spans="2:11">
      <c r="B25" s="7"/>
      <c r="C25" s="259" t="s">
        <v>333</v>
      </c>
      <c r="D25" s="260">
        <v>20</v>
      </c>
      <c r="E25" s="264">
        <v>0.8529411764705882</v>
      </c>
      <c r="F25" s="263">
        <v>1015</v>
      </c>
      <c r="G25" s="263">
        <v>110</v>
      </c>
      <c r="H25" s="265">
        <v>55</v>
      </c>
      <c r="I25" s="265">
        <v>10</v>
      </c>
      <c r="J25" s="133"/>
      <c r="K25" s="8"/>
    </row>
    <row r="26" spans="2:11">
      <c r="B26" s="7"/>
      <c r="C26" s="259" t="s">
        <v>428</v>
      </c>
      <c r="D26" s="260">
        <v>21</v>
      </c>
      <c r="E26" s="264">
        <v>0.85</v>
      </c>
      <c r="F26" s="263">
        <v>85</v>
      </c>
      <c r="G26" s="263">
        <v>15</v>
      </c>
      <c r="H26" s="265">
        <v>0</v>
      </c>
      <c r="I26" s="265"/>
      <c r="J26" s="133"/>
      <c r="K26" s="8"/>
    </row>
    <row r="27" spans="2:11">
      <c r="B27" s="7"/>
      <c r="C27" s="259" t="s">
        <v>177</v>
      </c>
      <c r="D27" s="260">
        <v>22</v>
      </c>
      <c r="E27" s="264">
        <v>0.8488664987405542</v>
      </c>
      <c r="F27" s="263">
        <v>1685</v>
      </c>
      <c r="G27" s="263">
        <v>160</v>
      </c>
      <c r="H27" s="265">
        <v>130</v>
      </c>
      <c r="I27" s="265">
        <v>10</v>
      </c>
      <c r="J27" s="133"/>
      <c r="K27" s="8"/>
    </row>
    <row r="28" spans="2:11">
      <c r="B28" s="7"/>
      <c r="C28" s="259" t="s">
        <v>212</v>
      </c>
      <c r="D28" s="260">
        <v>23</v>
      </c>
      <c r="E28" s="264">
        <v>0.84615384615384615</v>
      </c>
      <c r="F28" s="263">
        <v>1430</v>
      </c>
      <c r="G28" s="263">
        <v>145</v>
      </c>
      <c r="H28" s="265">
        <v>105</v>
      </c>
      <c r="I28" s="265">
        <v>10</v>
      </c>
      <c r="J28" s="133"/>
      <c r="K28" s="8"/>
    </row>
    <row r="29" spans="2:11">
      <c r="B29" s="7"/>
      <c r="C29" s="259" t="s">
        <v>379</v>
      </c>
      <c r="D29" s="260">
        <v>24</v>
      </c>
      <c r="E29" s="264">
        <v>0.84482758620689657</v>
      </c>
      <c r="F29" s="263">
        <v>735</v>
      </c>
      <c r="G29" s="263">
        <v>75</v>
      </c>
      <c r="H29" s="263">
        <v>50</v>
      </c>
      <c r="I29" s="265">
        <v>10</v>
      </c>
      <c r="J29" s="133"/>
      <c r="K29" s="8"/>
    </row>
    <row r="30" spans="2:11">
      <c r="B30" s="7"/>
      <c r="C30" s="259" t="s">
        <v>241</v>
      </c>
      <c r="D30" s="260">
        <v>25</v>
      </c>
      <c r="E30" s="264">
        <v>0.84100418410041844</v>
      </c>
      <c r="F30" s="263">
        <v>2010</v>
      </c>
      <c r="G30" s="263">
        <v>205</v>
      </c>
      <c r="H30" s="265">
        <v>165</v>
      </c>
      <c r="I30" s="265">
        <v>10</v>
      </c>
      <c r="J30" s="133">
        <v>4</v>
      </c>
      <c r="K30" s="8"/>
    </row>
    <row r="31" spans="2:11">
      <c r="B31" s="7"/>
      <c r="C31" s="259" t="s">
        <v>328</v>
      </c>
      <c r="D31" s="260">
        <v>26</v>
      </c>
      <c r="E31" s="264">
        <v>0.84</v>
      </c>
      <c r="F31" s="263">
        <v>1050</v>
      </c>
      <c r="G31" s="263">
        <v>110</v>
      </c>
      <c r="H31" s="265">
        <v>90</v>
      </c>
      <c r="I31" s="265">
        <v>0</v>
      </c>
      <c r="J31" s="133"/>
      <c r="K31" s="8"/>
    </row>
    <row r="32" spans="2:11">
      <c r="B32" s="7"/>
      <c r="C32" s="259" t="s">
        <v>174</v>
      </c>
      <c r="D32" s="260">
        <v>27</v>
      </c>
      <c r="E32" s="264">
        <v>0.83908045977011492</v>
      </c>
      <c r="F32" s="263">
        <v>1460</v>
      </c>
      <c r="G32" s="263">
        <v>165</v>
      </c>
      <c r="H32" s="265">
        <v>105</v>
      </c>
      <c r="I32" s="265">
        <v>10</v>
      </c>
      <c r="J32" s="133"/>
      <c r="K32" s="8"/>
    </row>
    <row r="33" spans="2:11">
      <c r="B33" s="7"/>
      <c r="C33" s="259" t="s">
        <v>219</v>
      </c>
      <c r="D33" s="260">
        <v>28</v>
      </c>
      <c r="E33" s="264">
        <v>0.83859649122807023</v>
      </c>
      <c r="F33" s="263">
        <v>1195</v>
      </c>
      <c r="G33" s="263">
        <v>140</v>
      </c>
      <c r="H33" s="265">
        <v>90</v>
      </c>
      <c r="I33" s="265">
        <v>0</v>
      </c>
      <c r="J33" s="133">
        <v>5</v>
      </c>
      <c r="K33" s="8"/>
    </row>
    <row r="34" spans="2:11">
      <c r="B34" s="7"/>
      <c r="C34" s="259" t="s">
        <v>211</v>
      </c>
      <c r="D34" s="260">
        <v>29</v>
      </c>
      <c r="E34" s="264">
        <v>0.835820895522388</v>
      </c>
      <c r="F34" s="263">
        <v>1680</v>
      </c>
      <c r="G34" s="263">
        <v>190</v>
      </c>
      <c r="H34" s="265">
        <v>130</v>
      </c>
      <c r="I34" s="265">
        <v>10</v>
      </c>
      <c r="J34" s="133"/>
      <c r="K34" s="8"/>
    </row>
    <row r="35" spans="2:11">
      <c r="B35" s="7"/>
      <c r="C35" s="259" t="s">
        <v>773</v>
      </c>
      <c r="D35" s="260" t="s">
        <v>1224</v>
      </c>
      <c r="E35" s="264">
        <v>0.83333333333333337</v>
      </c>
      <c r="F35" s="263">
        <v>75</v>
      </c>
      <c r="G35" s="263">
        <v>5</v>
      </c>
      <c r="H35" s="265">
        <v>10</v>
      </c>
      <c r="I35" s="265"/>
      <c r="J35" s="133"/>
      <c r="K35" s="8"/>
    </row>
    <row r="36" spans="2:11">
      <c r="B36" s="7"/>
      <c r="C36" s="259" t="s">
        <v>420</v>
      </c>
      <c r="D36" s="260" t="s">
        <v>1224</v>
      </c>
      <c r="E36" s="264">
        <v>0.83333333333333337</v>
      </c>
      <c r="F36" s="263">
        <v>50</v>
      </c>
      <c r="G36" s="263">
        <v>10</v>
      </c>
      <c r="H36" s="265">
        <v>0</v>
      </c>
      <c r="I36" s="265"/>
      <c r="J36" s="133"/>
      <c r="K36" s="8"/>
    </row>
    <row r="37" spans="2:11">
      <c r="B37" s="7"/>
      <c r="C37" s="259" t="s">
        <v>215</v>
      </c>
      <c r="D37" s="260">
        <v>32</v>
      </c>
      <c r="E37" s="264">
        <v>0.83183856502242148</v>
      </c>
      <c r="F37" s="263">
        <v>1855</v>
      </c>
      <c r="G37" s="263">
        <v>220</v>
      </c>
      <c r="H37" s="265">
        <v>145</v>
      </c>
      <c r="I37" s="265">
        <v>10</v>
      </c>
      <c r="J37" s="133"/>
      <c r="K37" s="8"/>
    </row>
    <row r="38" spans="2:11">
      <c r="B38" s="7"/>
      <c r="C38" s="259" t="s">
        <v>362</v>
      </c>
      <c r="D38" s="348">
        <v>33</v>
      </c>
      <c r="E38" s="264">
        <v>0.83064516129032262</v>
      </c>
      <c r="F38" s="265">
        <v>515</v>
      </c>
      <c r="G38" s="265">
        <v>55</v>
      </c>
      <c r="H38" s="265">
        <v>45</v>
      </c>
      <c r="I38" s="265">
        <v>5</v>
      </c>
      <c r="J38" s="133"/>
      <c r="K38" s="8"/>
    </row>
    <row r="39" spans="2:11">
      <c r="B39" s="7"/>
      <c r="C39" s="259" t="s">
        <v>176</v>
      </c>
      <c r="D39" s="260">
        <v>34</v>
      </c>
      <c r="E39" s="264">
        <v>0.82524271844660191</v>
      </c>
      <c r="F39" s="263">
        <v>1275</v>
      </c>
      <c r="G39" s="263">
        <v>165</v>
      </c>
      <c r="H39" s="265">
        <v>100</v>
      </c>
      <c r="I39" s="265">
        <v>5</v>
      </c>
      <c r="J39" s="133"/>
      <c r="K39" s="8"/>
    </row>
    <row r="40" spans="2:11">
      <c r="B40" s="7"/>
      <c r="C40" s="259" t="s">
        <v>378</v>
      </c>
      <c r="D40" s="348">
        <v>35</v>
      </c>
      <c r="E40" s="264">
        <v>0.81659388646288211</v>
      </c>
      <c r="F40" s="263">
        <v>935</v>
      </c>
      <c r="G40" s="263">
        <v>120</v>
      </c>
      <c r="H40" s="265">
        <v>90</v>
      </c>
      <c r="I40" s="265">
        <v>0</v>
      </c>
      <c r="J40" s="133"/>
      <c r="K40" s="8"/>
    </row>
    <row r="41" spans="2:11">
      <c r="B41" s="7"/>
      <c r="C41" s="259" t="s">
        <v>274</v>
      </c>
      <c r="D41" s="260">
        <v>36</v>
      </c>
      <c r="E41" s="264">
        <v>0.80672268907563027</v>
      </c>
      <c r="F41" s="265">
        <v>1440</v>
      </c>
      <c r="G41" s="265">
        <v>215</v>
      </c>
      <c r="H41" s="265">
        <v>120</v>
      </c>
      <c r="I41" s="265">
        <v>10</v>
      </c>
      <c r="J41" s="133"/>
      <c r="K41" s="8"/>
    </row>
    <row r="42" spans="2:11">
      <c r="B42" s="7"/>
      <c r="C42" s="259" t="s">
        <v>179</v>
      </c>
      <c r="D42" s="260">
        <v>37</v>
      </c>
      <c r="E42" s="264">
        <v>0.80540540540540539</v>
      </c>
      <c r="F42" s="263">
        <v>1490</v>
      </c>
      <c r="G42" s="263">
        <v>190</v>
      </c>
      <c r="H42" s="263">
        <v>165</v>
      </c>
      <c r="I42" s="265">
        <v>5</v>
      </c>
      <c r="J42" s="133"/>
      <c r="K42" s="8"/>
    </row>
    <row r="43" spans="2:11">
      <c r="B43" s="7"/>
      <c r="C43" s="259" t="s">
        <v>744</v>
      </c>
      <c r="D43" s="260">
        <v>38</v>
      </c>
      <c r="E43" s="264">
        <v>0.80412371134020622</v>
      </c>
      <c r="F43" s="265">
        <v>390</v>
      </c>
      <c r="G43" s="265">
        <v>65</v>
      </c>
      <c r="H43" s="265">
        <v>30</v>
      </c>
      <c r="I43" s="265">
        <v>0</v>
      </c>
      <c r="J43" s="133"/>
      <c r="K43" s="8"/>
    </row>
    <row r="44" spans="2:11">
      <c r="B44" s="7"/>
      <c r="C44" s="259" t="s">
        <v>175</v>
      </c>
      <c r="D44" s="260">
        <v>39</v>
      </c>
      <c r="E44" s="264">
        <v>0.803088803088803</v>
      </c>
      <c r="F44" s="265">
        <v>1040</v>
      </c>
      <c r="G44" s="265">
        <v>140</v>
      </c>
      <c r="H44" s="265">
        <v>115</v>
      </c>
      <c r="I44" s="265">
        <v>0</v>
      </c>
      <c r="J44" s="133"/>
      <c r="K44" s="8"/>
    </row>
    <row r="45" spans="2:11">
      <c r="B45" s="7"/>
      <c r="C45" s="259" t="s">
        <v>746</v>
      </c>
      <c r="D45" s="260" t="s">
        <v>437</v>
      </c>
      <c r="E45" s="264">
        <v>0.8</v>
      </c>
      <c r="F45" s="263">
        <v>580</v>
      </c>
      <c r="G45" s="263">
        <v>80</v>
      </c>
      <c r="H45" s="265">
        <v>60</v>
      </c>
      <c r="I45" s="265">
        <v>5</v>
      </c>
      <c r="J45" s="133"/>
      <c r="K45" s="8"/>
    </row>
    <row r="46" spans="2:11">
      <c r="B46" s="7"/>
      <c r="C46" s="259" t="s">
        <v>216</v>
      </c>
      <c r="D46" s="260" t="s">
        <v>437</v>
      </c>
      <c r="E46" s="264">
        <v>0.8</v>
      </c>
      <c r="F46" s="263">
        <v>1440</v>
      </c>
      <c r="G46" s="263">
        <v>200</v>
      </c>
      <c r="H46" s="265">
        <v>150</v>
      </c>
      <c r="I46" s="265">
        <v>10</v>
      </c>
      <c r="J46" s="133"/>
      <c r="K46" s="8"/>
    </row>
    <row r="47" spans="2:11">
      <c r="B47" s="7"/>
      <c r="C47" s="259" t="s">
        <v>371</v>
      </c>
      <c r="D47" s="260" t="s">
        <v>437</v>
      </c>
      <c r="E47" s="264">
        <v>0.8</v>
      </c>
      <c r="F47" s="263">
        <v>460</v>
      </c>
      <c r="G47" s="263">
        <v>70</v>
      </c>
      <c r="H47" s="265">
        <v>45</v>
      </c>
      <c r="I47" s="265">
        <v>0</v>
      </c>
      <c r="J47" s="133"/>
      <c r="K47" s="8"/>
    </row>
    <row r="48" spans="2:11">
      <c r="B48" s="7"/>
      <c r="C48" s="259" t="s">
        <v>57</v>
      </c>
      <c r="D48" s="260">
        <v>43</v>
      </c>
      <c r="E48" s="264">
        <v>0.79545454545454541</v>
      </c>
      <c r="F48" s="263">
        <v>1050</v>
      </c>
      <c r="G48" s="263">
        <v>165</v>
      </c>
      <c r="H48" s="265">
        <v>100</v>
      </c>
      <c r="I48" s="265">
        <v>5</v>
      </c>
      <c r="J48" s="133"/>
      <c r="K48" s="8"/>
    </row>
    <row r="49" spans="2:11">
      <c r="B49" s="7"/>
      <c r="C49" s="259" t="s">
        <v>331</v>
      </c>
      <c r="D49" s="260">
        <v>44</v>
      </c>
      <c r="E49" s="264">
        <v>0.788135593220339</v>
      </c>
      <c r="F49" s="263">
        <v>930</v>
      </c>
      <c r="G49" s="263">
        <v>140</v>
      </c>
      <c r="H49" s="265">
        <v>105</v>
      </c>
      <c r="I49" s="265">
        <v>5</v>
      </c>
      <c r="J49" s="133"/>
      <c r="K49" s="8"/>
    </row>
    <row r="50" spans="2:11">
      <c r="B50" s="7"/>
      <c r="C50" s="259" t="s">
        <v>178</v>
      </c>
      <c r="D50" s="260">
        <v>45</v>
      </c>
      <c r="E50" s="264">
        <v>0.78775510204081634</v>
      </c>
      <c r="F50" s="263">
        <v>965</v>
      </c>
      <c r="G50" s="263">
        <v>140</v>
      </c>
      <c r="H50" s="265">
        <v>120</v>
      </c>
      <c r="I50" s="265">
        <v>0</v>
      </c>
      <c r="J50" s="133"/>
      <c r="K50" s="8"/>
    </row>
    <row r="51" spans="2:11">
      <c r="B51" s="7"/>
      <c r="C51" s="259" t="s">
        <v>632</v>
      </c>
      <c r="D51" s="260">
        <v>46</v>
      </c>
      <c r="E51" s="264">
        <v>0.78423236514522821</v>
      </c>
      <c r="F51" s="263">
        <v>945</v>
      </c>
      <c r="G51" s="263">
        <v>150</v>
      </c>
      <c r="H51" s="265">
        <v>100</v>
      </c>
      <c r="I51" s="265">
        <v>10</v>
      </c>
      <c r="J51" s="133">
        <v>6</v>
      </c>
      <c r="K51" s="8"/>
    </row>
    <row r="52" spans="2:11">
      <c r="B52" s="7"/>
      <c r="C52" s="259" t="s">
        <v>381</v>
      </c>
      <c r="D52" s="260">
        <v>47</v>
      </c>
      <c r="E52" s="264">
        <v>0.7831325301204819</v>
      </c>
      <c r="F52" s="265">
        <v>650</v>
      </c>
      <c r="G52" s="265">
        <v>85</v>
      </c>
      <c r="H52" s="265">
        <v>95</v>
      </c>
      <c r="I52" s="265">
        <v>0</v>
      </c>
      <c r="J52" s="133"/>
      <c r="K52" s="8"/>
    </row>
    <row r="53" spans="2:11">
      <c r="B53" s="7"/>
      <c r="C53" s="423" t="s">
        <v>344</v>
      </c>
      <c r="D53" s="260">
        <v>48</v>
      </c>
      <c r="E53" s="425">
        <v>0.78142076502732238</v>
      </c>
      <c r="F53" s="424">
        <v>715</v>
      </c>
      <c r="G53" s="424">
        <v>130</v>
      </c>
      <c r="H53" s="424">
        <v>65</v>
      </c>
      <c r="I53" s="424">
        <v>5</v>
      </c>
      <c r="J53" s="133"/>
      <c r="K53" s="8"/>
    </row>
    <row r="54" spans="2:11">
      <c r="B54" s="7"/>
      <c r="C54" s="259" t="s">
        <v>655</v>
      </c>
      <c r="D54" s="260">
        <v>49</v>
      </c>
      <c r="E54" s="264">
        <v>0.78125</v>
      </c>
      <c r="F54" s="265">
        <v>625</v>
      </c>
      <c r="G54" s="265">
        <v>100</v>
      </c>
      <c r="H54" s="265">
        <v>75</v>
      </c>
      <c r="I54" s="265">
        <v>0</v>
      </c>
      <c r="J54" s="133"/>
      <c r="K54" s="8"/>
    </row>
    <row r="55" spans="2:11">
      <c r="B55" s="7"/>
      <c r="C55" s="259" t="s">
        <v>477</v>
      </c>
      <c r="D55" s="260">
        <v>50</v>
      </c>
      <c r="E55" s="264">
        <v>0.78086419753086422</v>
      </c>
      <c r="F55" s="263">
        <v>1265</v>
      </c>
      <c r="G55" s="263">
        <v>190</v>
      </c>
      <c r="H55" s="265">
        <v>160</v>
      </c>
      <c r="I55" s="265">
        <v>5</v>
      </c>
      <c r="J55" s="133"/>
      <c r="K55" s="8"/>
    </row>
    <row r="56" spans="2:11">
      <c r="B56" s="7"/>
      <c r="C56" s="259" t="s">
        <v>668</v>
      </c>
      <c r="D56" s="348">
        <v>51</v>
      </c>
      <c r="E56" s="264">
        <v>0.77971014492753621</v>
      </c>
      <c r="F56" s="263">
        <v>1345</v>
      </c>
      <c r="G56" s="263">
        <v>235</v>
      </c>
      <c r="H56" s="265">
        <v>140</v>
      </c>
      <c r="I56" s="265">
        <v>5</v>
      </c>
      <c r="J56" s="133"/>
      <c r="K56" s="8"/>
    </row>
    <row r="57" spans="2:11">
      <c r="B57" s="7"/>
      <c r="C57" s="259" t="s">
        <v>374</v>
      </c>
      <c r="D57" s="260">
        <v>52</v>
      </c>
      <c r="E57" s="264">
        <v>0.77862595419847325</v>
      </c>
      <c r="F57" s="263">
        <v>1020</v>
      </c>
      <c r="G57" s="263">
        <v>165</v>
      </c>
      <c r="H57" s="265">
        <v>120</v>
      </c>
      <c r="I57" s="265">
        <v>5</v>
      </c>
      <c r="J57" s="133"/>
      <c r="K57" s="8"/>
    </row>
    <row r="58" spans="2:11">
      <c r="B58" s="7"/>
      <c r="C58" s="259" t="s">
        <v>330</v>
      </c>
      <c r="D58" s="260">
        <v>53</v>
      </c>
      <c r="E58" s="264">
        <v>0.77694235588972427</v>
      </c>
      <c r="F58" s="265">
        <v>1550</v>
      </c>
      <c r="G58" s="265">
        <v>235</v>
      </c>
      <c r="H58" s="265">
        <v>200</v>
      </c>
      <c r="I58" s="265">
        <v>10</v>
      </c>
      <c r="J58" s="133"/>
      <c r="K58" s="8"/>
    </row>
    <row r="59" spans="2:11">
      <c r="B59" s="7"/>
      <c r="C59" s="259" t="s">
        <v>327</v>
      </c>
      <c r="D59" s="260">
        <v>54</v>
      </c>
      <c r="E59" s="264">
        <v>0.771689497716895</v>
      </c>
      <c r="F59" s="263">
        <v>845</v>
      </c>
      <c r="G59" s="263">
        <v>140</v>
      </c>
      <c r="H59" s="265">
        <v>105</v>
      </c>
      <c r="I59" s="265">
        <v>5</v>
      </c>
      <c r="J59" s="133"/>
      <c r="K59" s="8"/>
    </row>
    <row r="60" spans="2:11">
      <c r="B60" s="7"/>
      <c r="C60" s="259" t="s">
        <v>322</v>
      </c>
      <c r="D60" s="260">
        <v>55</v>
      </c>
      <c r="E60" s="264">
        <v>0.76704545454545459</v>
      </c>
      <c r="F60" s="265">
        <v>675</v>
      </c>
      <c r="G60" s="265">
        <v>125</v>
      </c>
      <c r="H60" s="265">
        <v>75</v>
      </c>
      <c r="I60" s="265">
        <v>5</v>
      </c>
      <c r="J60" s="133"/>
      <c r="K60" s="8"/>
    </row>
    <row r="61" spans="2:11">
      <c r="B61" s="7"/>
      <c r="C61" s="259" t="s">
        <v>350</v>
      </c>
      <c r="D61" s="260">
        <v>56</v>
      </c>
      <c r="E61" s="264">
        <v>0.76677316293929709</v>
      </c>
      <c r="F61" s="263">
        <v>1200</v>
      </c>
      <c r="G61" s="263">
        <v>185</v>
      </c>
      <c r="H61" s="265">
        <v>170</v>
      </c>
      <c r="I61" s="265">
        <v>10</v>
      </c>
      <c r="J61" s="133"/>
      <c r="K61" s="8"/>
    </row>
    <row r="62" spans="2:11">
      <c r="B62" s="7"/>
      <c r="C62" s="259" t="s">
        <v>352</v>
      </c>
      <c r="D62" s="260">
        <v>57</v>
      </c>
      <c r="E62" s="264">
        <v>0.76394849785407726</v>
      </c>
      <c r="F62" s="263">
        <v>890</v>
      </c>
      <c r="G62" s="263">
        <v>185</v>
      </c>
      <c r="H62" s="265">
        <v>85</v>
      </c>
      <c r="I62" s="265">
        <v>5</v>
      </c>
      <c r="J62" s="133"/>
      <c r="K62" s="8"/>
    </row>
    <row r="63" spans="2:11">
      <c r="B63" s="7"/>
      <c r="C63" s="259" t="s">
        <v>351</v>
      </c>
      <c r="D63" s="260">
        <v>58</v>
      </c>
      <c r="E63" s="264">
        <v>0.76033057851239672</v>
      </c>
      <c r="F63" s="265">
        <v>920</v>
      </c>
      <c r="G63" s="265">
        <v>155</v>
      </c>
      <c r="H63" s="265">
        <v>130</v>
      </c>
      <c r="I63" s="265">
        <v>5</v>
      </c>
      <c r="J63" s="133"/>
      <c r="K63" s="8"/>
    </row>
    <row r="64" spans="2:11">
      <c r="B64" s="7"/>
      <c r="C64" s="259" t="s">
        <v>329</v>
      </c>
      <c r="D64" s="348">
        <v>59</v>
      </c>
      <c r="E64" s="264">
        <v>0.757396449704142</v>
      </c>
      <c r="F64" s="265">
        <v>640</v>
      </c>
      <c r="G64" s="265">
        <v>100</v>
      </c>
      <c r="H64" s="265">
        <v>100</v>
      </c>
      <c r="I64" s="265">
        <v>5</v>
      </c>
      <c r="J64" s="133"/>
      <c r="K64" s="8"/>
    </row>
    <row r="65" spans="2:11">
      <c r="B65" s="7"/>
      <c r="C65" s="259" t="s">
        <v>971</v>
      </c>
      <c r="D65" s="260">
        <v>60</v>
      </c>
      <c r="E65" s="264">
        <v>0.75555555555555554</v>
      </c>
      <c r="F65" s="265">
        <v>170</v>
      </c>
      <c r="G65" s="265">
        <v>30</v>
      </c>
      <c r="H65" s="265">
        <v>25</v>
      </c>
      <c r="I65" s="265"/>
      <c r="J65" s="133"/>
      <c r="K65" s="8"/>
    </row>
    <row r="66" spans="2:11">
      <c r="B66" s="7"/>
      <c r="C66" s="259" t="s">
        <v>486</v>
      </c>
      <c r="D66" s="260">
        <v>61</v>
      </c>
      <c r="E66" s="264">
        <v>0.75490196078431371</v>
      </c>
      <c r="F66" s="263">
        <v>1155</v>
      </c>
      <c r="G66" s="263">
        <v>190</v>
      </c>
      <c r="H66" s="265">
        <v>180</v>
      </c>
      <c r="I66" s="265">
        <v>5</v>
      </c>
      <c r="J66" s="133"/>
      <c r="K66" s="8"/>
    </row>
    <row r="67" spans="2:11">
      <c r="B67" s="7"/>
      <c r="C67" s="259" t="s">
        <v>505</v>
      </c>
      <c r="D67" s="260">
        <v>62</v>
      </c>
      <c r="E67" s="264">
        <v>0.75316455696202533</v>
      </c>
      <c r="F67" s="263">
        <v>595</v>
      </c>
      <c r="G67" s="263">
        <v>110</v>
      </c>
      <c r="H67" s="265">
        <v>85</v>
      </c>
      <c r="I67" s="265">
        <v>0</v>
      </c>
      <c r="J67" s="133"/>
      <c r="K67" s="8"/>
    </row>
    <row r="68" spans="2:11">
      <c r="B68" s="7"/>
      <c r="C68" s="422" t="s">
        <v>325</v>
      </c>
      <c r="D68" s="260">
        <v>63</v>
      </c>
      <c r="E68" s="426">
        <v>0.75161987041036715</v>
      </c>
      <c r="F68" s="420">
        <v>1740</v>
      </c>
      <c r="G68" s="420">
        <v>305</v>
      </c>
      <c r="H68" s="420">
        <v>260</v>
      </c>
      <c r="I68" s="283">
        <v>10</v>
      </c>
      <c r="J68" s="133"/>
      <c r="K68" s="8"/>
    </row>
    <row r="69" spans="2:11">
      <c r="B69" s="7"/>
      <c r="C69" s="259" t="s">
        <v>745</v>
      </c>
      <c r="D69" s="260" t="s">
        <v>1304</v>
      </c>
      <c r="E69" s="264">
        <v>0.75</v>
      </c>
      <c r="F69" s="263">
        <v>45</v>
      </c>
      <c r="G69" s="263">
        <v>15</v>
      </c>
      <c r="H69" s="265">
        <v>0</v>
      </c>
      <c r="I69" s="265">
        <v>0</v>
      </c>
      <c r="J69" s="133"/>
      <c r="K69" s="8"/>
    </row>
    <row r="70" spans="2:11">
      <c r="B70" s="7"/>
      <c r="C70" s="422" t="s">
        <v>425</v>
      </c>
      <c r="D70" s="420" t="s">
        <v>1304</v>
      </c>
      <c r="E70" s="264">
        <v>0.75</v>
      </c>
      <c r="F70" s="420">
        <v>60</v>
      </c>
      <c r="G70" s="420">
        <v>10</v>
      </c>
      <c r="H70" s="420">
        <v>10</v>
      </c>
      <c r="I70" s="283"/>
      <c r="J70" s="133"/>
      <c r="K70" s="8"/>
    </row>
    <row r="71" spans="2:11">
      <c r="B71" s="7"/>
      <c r="C71" s="259" t="s">
        <v>332</v>
      </c>
      <c r="D71" s="260">
        <v>66</v>
      </c>
      <c r="E71" s="264">
        <v>0.74774774774774777</v>
      </c>
      <c r="F71" s="263">
        <v>415</v>
      </c>
      <c r="G71" s="263">
        <v>75</v>
      </c>
      <c r="H71" s="265">
        <v>60</v>
      </c>
      <c r="I71" s="265">
        <v>5</v>
      </c>
      <c r="J71" s="133"/>
      <c r="K71" s="8"/>
    </row>
    <row r="72" spans="2:11">
      <c r="B72" s="7"/>
      <c r="C72" s="259" t="s">
        <v>345</v>
      </c>
      <c r="D72" s="260">
        <v>67</v>
      </c>
      <c r="E72" s="264">
        <v>0.74657534246575341</v>
      </c>
      <c r="F72" s="263">
        <v>545</v>
      </c>
      <c r="G72" s="263">
        <v>105</v>
      </c>
      <c r="H72" s="265">
        <v>75</v>
      </c>
      <c r="I72" s="265">
        <v>5</v>
      </c>
      <c r="J72" s="133"/>
      <c r="K72" s="8"/>
    </row>
    <row r="73" spans="2:11">
      <c r="B73" s="7"/>
      <c r="C73" s="259" t="s">
        <v>339</v>
      </c>
      <c r="D73" s="260">
        <v>68</v>
      </c>
      <c r="E73" s="264">
        <v>0.74152542372881358</v>
      </c>
      <c r="F73" s="265">
        <v>875</v>
      </c>
      <c r="G73" s="265">
        <v>180</v>
      </c>
      <c r="H73" s="265">
        <v>120</v>
      </c>
      <c r="I73" s="265">
        <v>5</v>
      </c>
      <c r="J73" s="133"/>
      <c r="K73" s="8"/>
    </row>
    <row r="74" spans="2:11">
      <c r="B74" s="7"/>
      <c r="C74" s="259" t="s">
        <v>598</v>
      </c>
      <c r="D74" s="260">
        <v>69</v>
      </c>
      <c r="E74" s="264">
        <v>0.7384615384615385</v>
      </c>
      <c r="F74" s="263">
        <v>240</v>
      </c>
      <c r="G74" s="263">
        <v>45</v>
      </c>
      <c r="H74" s="265">
        <v>40</v>
      </c>
      <c r="I74" s="265"/>
      <c r="J74" s="133"/>
      <c r="K74" s="8"/>
    </row>
    <row r="75" spans="2:11">
      <c r="B75" s="7"/>
      <c r="C75" s="259" t="s">
        <v>340</v>
      </c>
      <c r="D75" s="260">
        <v>70</v>
      </c>
      <c r="E75" s="264">
        <v>0.73579545454545459</v>
      </c>
      <c r="F75" s="265">
        <v>1295</v>
      </c>
      <c r="G75" s="265">
        <v>250</v>
      </c>
      <c r="H75" s="265">
        <v>205</v>
      </c>
      <c r="I75" s="265">
        <v>10</v>
      </c>
      <c r="J75" s="133"/>
      <c r="K75" s="8"/>
    </row>
    <row r="76" spans="2:11">
      <c r="B76" s="7"/>
      <c r="C76" s="259" t="s">
        <v>654</v>
      </c>
      <c r="D76" s="260">
        <v>71</v>
      </c>
      <c r="E76" s="264">
        <v>0.735632183908046</v>
      </c>
      <c r="F76" s="263">
        <v>640</v>
      </c>
      <c r="G76" s="263">
        <v>140</v>
      </c>
      <c r="H76" s="265">
        <v>85</v>
      </c>
      <c r="I76" s="265">
        <v>5</v>
      </c>
      <c r="J76" s="133"/>
      <c r="K76" s="8"/>
    </row>
    <row r="77" spans="2:11">
      <c r="B77" s="7"/>
      <c r="C77" s="259" t="s">
        <v>511</v>
      </c>
      <c r="D77" s="260">
        <v>72</v>
      </c>
      <c r="E77" s="264">
        <v>0.73291925465838514</v>
      </c>
      <c r="F77" s="263">
        <v>590</v>
      </c>
      <c r="G77" s="263">
        <v>130</v>
      </c>
      <c r="H77" s="265">
        <v>80</v>
      </c>
      <c r="I77" s="265">
        <v>5</v>
      </c>
      <c r="J77" s="133"/>
      <c r="K77" s="8"/>
    </row>
    <row r="78" spans="2:11">
      <c r="B78" s="7"/>
      <c r="C78" s="259" t="s">
        <v>349</v>
      </c>
      <c r="D78" s="260">
        <v>73</v>
      </c>
      <c r="E78" s="264">
        <v>0.7306590257879656</v>
      </c>
      <c r="F78" s="265">
        <v>1275</v>
      </c>
      <c r="G78" s="265">
        <v>240</v>
      </c>
      <c r="H78" s="265">
        <v>220</v>
      </c>
      <c r="I78" s="265">
        <v>10</v>
      </c>
      <c r="J78" s="133"/>
      <c r="K78" s="8"/>
    </row>
    <row r="79" spans="2:11">
      <c r="B79" s="7"/>
      <c r="C79" s="259" t="s">
        <v>347</v>
      </c>
      <c r="D79" s="260">
        <v>74</v>
      </c>
      <c r="E79" s="264">
        <v>0.72985781990521326</v>
      </c>
      <c r="F79" s="265">
        <v>770</v>
      </c>
      <c r="G79" s="265">
        <v>185</v>
      </c>
      <c r="H79" s="265">
        <v>95</v>
      </c>
      <c r="I79" s="265">
        <v>5</v>
      </c>
      <c r="J79" s="133"/>
      <c r="K79" s="8"/>
    </row>
    <row r="80" spans="2:11">
      <c r="B80" s="7"/>
      <c r="C80" s="422" t="s">
        <v>342</v>
      </c>
      <c r="D80" s="260">
        <v>75</v>
      </c>
      <c r="E80" s="426">
        <v>0.72972972972972971</v>
      </c>
      <c r="F80" s="420">
        <v>1080</v>
      </c>
      <c r="G80" s="420">
        <v>205</v>
      </c>
      <c r="H80" s="420">
        <v>195</v>
      </c>
      <c r="I80" s="283">
        <v>0</v>
      </c>
      <c r="J80" s="133"/>
      <c r="K80" s="8"/>
    </row>
    <row r="81" spans="2:11">
      <c r="B81" s="7"/>
      <c r="C81" s="259" t="s">
        <v>426</v>
      </c>
      <c r="D81" s="260">
        <v>76</v>
      </c>
      <c r="E81" s="264">
        <v>0.72727272727272729</v>
      </c>
      <c r="F81" s="263">
        <v>40</v>
      </c>
      <c r="G81" s="263">
        <v>10</v>
      </c>
      <c r="H81" s="265">
        <v>5</v>
      </c>
      <c r="I81" s="265">
        <v>0</v>
      </c>
      <c r="J81" s="133"/>
      <c r="K81" s="8"/>
    </row>
    <row r="82" spans="2:11">
      <c r="B82" s="7"/>
      <c r="C82" s="259" t="s">
        <v>346</v>
      </c>
      <c r="D82" s="260">
        <v>77</v>
      </c>
      <c r="E82" s="264">
        <v>0.72703412073490814</v>
      </c>
      <c r="F82" s="263">
        <v>1385</v>
      </c>
      <c r="G82" s="263">
        <v>295</v>
      </c>
      <c r="H82" s="265">
        <v>215</v>
      </c>
      <c r="I82" s="265">
        <v>10</v>
      </c>
      <c r="J82" s="133"/>
      <c r="K82" s="8"/>
    </row>
    <row r="83" spans="2:11">
      <c r="B83" s="7"/>
      <c r="C83" s="259" t="s">
        <v>367</v>
      </c>
      <c r="D83" s="260">
        <v>78</v>
      </c>
      <c r="E83" s="264">
        <v>0.72687224669603523</v>
      </c>
      <c r="F83" s="263">
        <v>825</v>
      </c>
      <c r="G83" s="263">
        <v>170</v>
      </c>
      <c r="H83" s="265">
        <v>130</v>
      </c>
      <c r="I83" s="265">
        <v>10</v>
      </c>
      <c r="J83" s="133"/>
      <c r="K83" s="8"/>
    </row>
    <row r="84" spans="2:11">
      <c r="B84" s="7"/>
      <c r="C84" s="259" t="s">
        <v>364</v>
      </c>
      <c r="D84" s="260">
        <v>79</v>
      </c>
      <c r="E84" s="264">
        <v>0.72413793103448276</v>
      </c>
      <c r="F84" s="265">
        <v>735</v>
      </c>
      <c r="G84" s="265">
        <v>140</v>
      </c>
      <c r="H84" s="265">
        <v>135</v>
      </c>
      <c r="I84" s="265">
        <v>5</v>
      </c>
      <c r="J84" s="133"/>
      <c r="K84" s="8"/>
    </row>
    <row r="85" spans="2:11">
      <c r="B85" s="7"/>
      <c r="C85" s="259" t="s">
        <v>652</v>
      </c>
      <c r="D85" s="260">
        <v>80</v>
      </c>
      <c r="E85" s="264">
        <v>0.72222222222222221</v>
      </c>
      <c r="F85" s="265">
        <v>195</v>
      </c>
      <c r="G85" s="265">
        <v>50</v>
      </c>
      <c r="H85" s="265">
        <v>25</v>
      </c>
      <c r="I85" s="265">
        <v>0</v>
      </c>
      <c r="J85" s="133"/>
      <c r="K85" s="8"/>
    </row>
    <row r="86" spans="2:11">
      <c r="B86" s="7"/>
      <c r="C86" s="259" t="s">
        <v>382</v>
      </c>
      <c r="D86" s="260">
        <v>81</v>
      </c>
      <c r="E86" s="264">
        <v>0.72</v>
      </c>
      <c r="F86" s="265">
        <v>720</v>
      </c>
      <c r="G86" s="265">
        <v>175</v>
      </c>
      <c r="H86" s="265">
        <v>105</v>
      </c>
      <c r="I86" s="265"/>
      <c r="J86" s="133"/>
      <c r="K86" s="8"/>
    </row>
    <row r="87" spans="2:11">
      <c r="B87" s="7"/>
      <c r="C87" s="259" t="s">
        <v>368</v>
      </c>
      <c r="D87" s="260">
        <v>82</v>
      </c>
      <c r="E87" s="264">
        <v>0.71917808219178081</v>
      </c>
      <c r="F87" s="263">
        <v>525</v>
      </c>
      <c r="G87" s="263">
        <v>120</v>
      </c>
      <c r="H87" s="263">
        <v>80</v>
      </c>
      <c r="I87" s="265">
        <v>5</v>
      </c>
      <c r="J87" s="133"/>
      <c r="K87" s="8"/>
    </row>
    <row r="88" spans="2:11">
      <c r="B88" s="7"/>
      <c r="C88" s="259" t="s">
        <v>395</v>
      </c>
      <c r="D88" s="260">
        <v>83</v>
      </c>
      <c r="E88" s="264">
        <v>0.71830985915492962</v>
      </c>
      <c r="F88" s="263">
        <v>255</v>
      </c>
      <c r="G88" s="263">
        <v>60</v>
      </c>
      <c r="H88" s="265">
        <v>40</v>
      </c>
      <c r="I88" s="265">
        <v>0</v>
      </c>
      <c r="J88" s="133"/>
      <c r="K88" s="8"/>
    </row>
    <row r="89" spans="2:11">
      <c r="B89" s="7"/>
      <c r="C89" s="259" t="s">
        <v>353</v>
      </c>
      <c r="D89" s="260">
        <v>84</v>
      </c>
      <c r="E89" s="264">
        <v>0.71584699453551914</v>
      </c>
      <c r="F89" s="265">
        <v>1310</v>
      </c>
      <c r="G89" s="265">
        <v>260</v>
      </c>
      <c r="H89" s="265">
        <v>245</v>
      </c>
      <c r="I89" s="265">
        <v>15</v>
      </c>
      <c r="J89" s="133"/>
      <c r="K89" s="8"/>
    </row>
    <row r="90" spans="2:11">
      <c r="B90" s="7"/>
      <c r="C90" s="259" t="s">
        <v>376</v>
      </c>
      <c r="D90" s="260">
        <v>85</v>
      </c>
      <c r="E90" s="264">
        <v>0.71040723981900455</v>
      </c>
      <c r="F90" s="263">
        <v>785</v>
      </c>
      <c r="G90" s="263">
        <v>200</v>
      </c>
      <c r="H90" s="265">
        <v>115</v>
      </c>
      <c r="I90" s="265">
        <v>5</v>
      </c>
      <c r="J90" s="133"/>
      <c r="K90" s="8"/>
    </row>
    <row r="91" spans="2:11">
      <c r="B91" s="7"/>
      <c r="C91" s="259" t="s">
        <v>323</v>
      </c>
      <c r="D91" s="260">
        <v>86</v>
      </c>
      <c r="E91" s="264">
        <v>0.70446735395189009</v>
      </c>
      <c r="F91" s="263">
        <v>1025</v>
      </c>
      <c r="G91" s="263">
        <v>250</v>
      </c>
      <c r="H91" s="265">
        <v>170</v>
      </c>
      <c r="I91" s="265">
        <v>10</v>
      </c>
      <c r="J91" s="133"/>
      <c r="K91" s="8"/>
    </row>
    <row r="92" spans="2:11">
      <c r="B92" s="7"/>
      <c r="C92" s="259" t="s">
        <v>414</v>
      </c>
      <c r="D92" s="260">
        <v>87</v>
      </c>
      <c r="E92" s="264">
        <v>0.70370370370370372</v>
      </c>
      <c r="F92" s="263">
        <v>190</v>
      </c>
      <c r="G92" s="263">
        <v>40</v>
      </c>
      <c r="H92" s="265">
        <v>40</v>
      </c>
      <c r="I92" s="265"/>
      <c r="J92" s="133"/>
      <c r="K92" s="8"/>
    </row>
    <row r="93" spans="2:11">
      <c r="B93" s="7"/>
      <c r="C93" s="259" t="s">
        <v>334</v>
      </c>
      <c r="D93" s="260">
        <v>88</v>
      </c>
      <c r="E93" s="264">
        <v>0.700507614213198</v>
      </c>
      <c r="F93" s="263">
        <v>690</v>
      </c>
      <c r="G93" s="263">
        <v>165</v>
      </c>
      <c r="H93" s="265">
        <v>130</v>
      </c>
      <c r="I93" s="265">
        <v>0</v>
      </c>
      <c r="J93" s="133"/>
      <c r="K93" s="8"/>
    </row>
    <row r="94" spans="2:11">
      <c r="B94" s="7"/>
      <c r="C94" s="259" t="s">
        <v>338</v>
      </c>
      <c r="D94" s="260">
        <v>89</v>
      </c>
      <c r="E94" s="264">
        <v>0.70017331022530327</v>
      </c>
      <c r="F94" s="263">
        <v>2020</v>
      </c>
      <c r="G94" s="263">
        <v>500</v>
      </c>
      <c r="H94" s="265">
        <v>355</v>
      </c>
      <c r="I94" s="265">
        <v>10</v>
      </c>
      <c r="J94" s="133"/>
      <c r="K94" s="8"/>
    </row>
    <row r="95" spans="2:11">
      <c r="B95" s="7"/>
      <c r="C95" s="259" t="s">
        <v>601</v>
      </c>
      <c r="D95" s="260" t="s">
        <v>1242</v>
      </c>
      <c r="E95" s="264">
        <v>0.7</v>
      </c>
      <c r="F95" s="265">
        <v>175</v>
      </c>
      <c r="G95" s="265">
        <v>55</v>
      </c>
      <c r="H95" s="265">
        <v>20</v>
      </c>
      <c r="I95" s="265">
        <v>0</v>
      </c>
      <c r="J95" s="133"/>
      <c r="K95" s="8"/>
    </row>
    <row r="96" spans="2:11">
      <c r="B96" s="7"/>
      <c r="C96" s="259" t="s">
        <v>393</v>
      </c>
      <c r="D96" s="260" t="s">
        <v>1242</v>
      </c>
      <c r="E96" s="264">
        <v>0.7</v>
      </c>
      <c r="F96" s="265">
        <v>385</v>
      </c>
      <c r="G96" s="265">
        <v>95</v>
      </c>
      <c r="H96" s="265">
        <v>70</v>
      </c>
      <c r="I96" s="265">
        <v>0</v>
      </c>
      <c r="J96" s="133"/>
      <c r="K96" s="8"/>
    </row>
    <row r="97" spans="2:11">
      <c r="B97" s="7"/>
      <c r="C97" s="259" t="s">
        <v>348</v>
      </c>
      <c r="D97" s="260">
        <v>92</v>
      </c>
      <c r="E97" s="264">
        <v>0.69948186528497414</v>
      </c>
      <c r="F97" s="263">
        <v>675</v>
      </c>
      <c r="G97" s="263">
        <v>165</v>
      </c>
      <c r="H97" s="265">
        <v>120</v>
      </c>
      <c r="I97" s="265">
        <v>5</v>
      </c>
      <c r="J97" s="133"/>
      <c r="K97" s="8"/>
    </row>
    <row r="98" spans="2:11">
      <c r="B98" s="7"/>
      <c r="C98" s="259" t="s">
        <v>324</v>
      </c>
      <c r="D98" s="260">
        <v>93</v>
      </c>
      <c r="E98" s="264">
        <v>0.699047619047619</v>
      </c>
      <c r="F98" s="263">
        <v>1835</v>
      </c>
      <c r="G98" s="263">
        <v>430</v>
      </c>
      <c r="H98" s="265">
        <v>350</v>
      </c>
      <c r="I98" s="265">
        <v>10</v>
      </c>
      <c r="J98" s="133"/>
      <c r="K98" s="8"/>
    </row>
    <row r="99" spans="2:11">
      <c r="B99" s="7"/>
      <c r="C99" s="259" t="s">
        <v>336</v>
      </c>
      <c r="D99" s="260">
        <v>94</v>
      </c>
      <c r="E99" s="264">
        <v>0.69795918367346943</v>
      </c>
      <c r="F99" s="265">
        <v>855</v>
      </c>
      <c r="G99" s="265">
        <v>190</v>
      </c>
      <c r="H99" s="265">
        <v>175</v>
      </c>
      <c r="I99" s="265">
        <v>5</v>
      </c>
      <c r="J99" s="133"/>
      <c r="K99" s="8"/>
    </row>
    <row r="100" spans="2:11">
      <c r="B100" s="7"/>
      <c r="C100" s="259" t="s">
        <v>411</v>
      </c>
      <c r="D100" s="260">
        <v>95</v>
      </c>
      <c r="E100" s="264">
        <v>0.69791666666666663</v>
      </c>
      <c r="F100" s="265">
        <v>335</v>
      </c>
      <c r="G100" s="265">
        <v>80</v>
      </c>
      <c r="H100" s="265">
        <v>65</v>
      </c>
      <c r="I100" s="265">
        <v>0</v>
      </c>
      <c r="J100" s="133"/>
      <c r="K100" s="8"/>
    </row>
    <row r="101" spans="2:11">
      <c r="B101" s="7"/>
      <c r="C101" s="259" t="s">
        <v>386</v>
      </c>
      <c r="D101" s="260">
        <v>96</v>
      </c>
      <c r="E101" s="264">
        <v>0.696969696969697</v>
      </c>
      <c r="F101" s="265">
        <v>575</v>
      </c>
      <c r="G101" s="265">
        <v>140</v>
      </c>
      <c r="H101" s="265">
        <v>110</v>
      </c>
      <c r="I101" s="265"/>
      <c r="J101" s="133"/>
      <c r="K101" s="8"/>
    </row>
    <row r="102" spans="2:11">
      <c r="B102" s="7"/>
      <c r="C102" s="259" t="s">
        <v>416</v>
      </c>
      <c r="D102" s="260" t="s">
        <v>1794</v>
      </c>
      <c r="E102" s="264">
        <v>0.69565217391304346</v>
      </c>
      <c r="F102" s="263">
        <v>80</v>
      </c>
      <c r="G102" s="263">
        <v>15</v>
      </c>
      <c r="H102" s="265">
        <v>20</v>
      </c>
      <c r="I102" s="265"/>
      <c r="J102" s="133"/>
      <c r="K102" s="8"/>
    </row>
    <row r="103" spans="2:11">
      <c r="B103" s="7"/>
      <c r="C103" s="259" t="s">
        <v>406</v>
      </c>
      <c r="D103" s="260" t="s">
        <v>1794</v>
      </c>
      <c r="E103" s="264">
        <v>0.69565217391304346</v>
      </c>
      <c r="F103" s="265">
        <v>320</v>
      </c>
      <c r="G103" s="265">
        <v>90</v>
      </c>
      <c r="H103" s="265">
        <v>50</v>
      </c>
      <c r="I103" s="265">
        <v>0</v>
      </c>
      <c r="J103" s="133"/>
      <c r="K103" s="8"/>
    </row>
    <row r="104" spans="2:11">
      <c r="B104" s="7"/>
      <c r="C104" s="259" t="s">
        <v>394</v>
      </c>
      <c r="D104" s="260">
        <v>99</v>
      </c>
      <c r="E104" s="264">
        <v>0.69503546099290781</v>
      </c>
      <c r="F104" s="263">
        <v>490</v>
      </c>
      <c r="G104" s="263">
        <v>125</v>
      </c>
      <c r="H104" s="265">
        <v>85</v>
      </c>
      <c r="I104" s="265">
        <v>5</v>
      </c>
      <c r="J104" s="133"/>
      <c r="K104" s="8"/>
    </row>
    <row r="105" spans="2:11">
      <c r="B105" s="7"/>
      <c r="C105" s="259" t="s">
        <v>360</v>
      </c>
      <c r="D105" s="260">
        <v>100</v>
      </c>
      <c r="E105" s="264">
        <v>0.69142857142857139</v>
      </c>
      <c r="F105" s="263">
        <v>605</v>
      </c>
      <c r="G105" s="263">
        <v>155</v>
      </c>
      <c r="H105" s="265">
        <v>110</v>
      </c>
      <c r="I105" s="265">
        <v>5</v>
      </c>
      <c r="J105" s="133"/>
      <c r="K105" s="8"/>
    </row>
    <row r="106" spans="2:11">
      <c r="B106" s="7"/>
      <c r="C106" s="259" t="s">
        <v>391</v>
      </c>
      <c r="D106" s="260">
        <v>101</v>
      </c>
      <c r="E106" s="264">
        <v>0.69</v>
      </c>
      <c r="F106" s="263">
        <v>345</v>
      </c>
      <c r="G106" s="263">
        <v>85</v>
      </c>
      <c r="H106" s="265">
        <v>70</v>
      </c>
      <c r="I106" s="265">
        <v>0</v>
      </c>
      <c r="J106" s="133"/>
      <c r="K106" s="8"/>
    </row>
    <row r="107" spans="2:11">
      <c r="B107" s="7"/>
      <c r="C107" s="259" t="s">
        <v>375</v>
      </c>
      <c r="D107" s="260">
        <v>102</v>
      </c>
      <c r="E107" s="264">
        <v>0.68669527896995708</v>
      </c>
      <c r="F107" s="263">
        <v>800</v>
      </c>
      <c r="G107" s="263">
        <v>200</v>
      </c>
      <c r="H107" s="265">
        <v>160</v>
      </c>
      <c r="I107" s="265">
        <v>5</v>
      </c>
      <c r="J107" s="133"/>
      <c r="K107" s="8"/>
    </row>
    <row r="108" spans="2:11">
      <c r="B108" s="7"/>
      <c r="C108" s="259" t="s">
        <v>343</v>
      </c>
      <c r="D108" s="260">
        <v>103</v>
      </c>
      <c r="E108" s="264">
        <v>0.68656716417910446</v>
      </c>
      <c r="F108" s="263">
        <v>920</v>
      </c>
      <c r="G108" s="263">
        <v>265</v>
      </c>
      <c r="H108" s="265">
        <v>150</v>
      </c>
      <c r="I108" s="265">
        <v>5</v>
      </c>
      <c r="J108" s="133"/>
      <c r="K108" s="8"/>
    </row>
    <row r="109" spans="2:11">
      <c r="B109" s="7"/>
      <c r="C109" s="259" t="s">
        <v>625</v>
      </c>
      <c r="D109" s="260">
        <v>104</v>
      </c>
      <c r="E109" s="264">
        <v>0.68627450980392157</v>
      </c>
      <c r="F109" s="263">
        <v>175</v>
      </c>
      <c r="G109" s="263">
        <v>50</v>
      </c>
      <c r="H109" s="265">
        <v>30</v>
      </c>
      <c r="I109" s="265">
        <v>0</v>
      </c>
      <c r="J109" s="133"/>
      <c r="K109" s="8"/>
    </row>
    <row r="110" spans="2:11">
      <c r="B110" s="7"/>
      <c r="C110" s="259" t="s">
        <v>670</v>
      </c>
      <c r="D110" s="260">
        <v>105</v>
      </c>
      <c r="E110" s="264">
        <v>0.684931506849315</v>
      </c>
      <c r="F110" s="263">
        <v>250</v>
      </c>
      <c r="G110" s="263">
        <v>65</v>
      </c>
      <c r="H110" s="265">
        <v>50</v>
      </c>
      <c r="I110" s="265">
        <v>0</v>
      </c>
      <c r="J110" s="133"/>
      <c r="K110" s="8"/>
    </row>
    <row r="111" spans="2:11">
      <c r="B111" s="7"/>
      <c r="C111" s="259" t="s">
        <v>430</v>
      </c>
      <c r="D111" s="260">
        <v>106</v>
      </c>
      <c r="E111" s="264">
        <v>0.68421052631578949</v>
      </c>
      <c r="F111" s="265">
        <v>65</v>
      </c>
      <c r="G111" s="265">
        <v>20</v>
      </c>
      <c r="H111" s="265">
        <v>10</v>
      </c>
      <c r="I111" s="265"/>
      <c r="J111" s="133"/>
      <c r="K111" s="8"/>
    </row>
    <row r="112" spans="2:11">
      <c r="B112" s="7"/>
      <c r="C112" s="259" t="s">
        <v>398</v>
      </c>
      <c r="D112" s="260">
        <v>107</v>
      </c>
      <c r="E112" s="264">
        <v>0.68361581920903958</v>
      </c>
      <c r="F112" s="263">
        <v>605</v>
      </c>
      <c r="G112" s="263">
        <v>145</v>
      </c>
      <c r="H112" s="265">
        <v>130</v>
      </c>
      <c r="I112" s="265">
        <v>5</v>
      </c>
      <c r="J112" s="133"/>
      <c r="K112" s="8"/>
    </row>
    <row r="113" spans="2:11">
      <c r="B113" s="7"/>
      <c r="C113" s="259" t="s">
        <v>366</v>
      </c>
      <c r="D113" s="260">
        <v>108</v>
      </c>
      <c r="E113" s="264">
        <v>0.6827586206896552</v>
      </c>
      <c r="F113" s="265">
        <v>495</v>
      </c>
      <c r="G113" s="265">
        <v>125</v>
      </c>
      <c r="H113" s="265">
        <v>100</v>
      </c>
      <c r="I113" s="265">
        <v>5</v>
      </c>
      <c r="J113" s="133">
        <v>7</v>
      </c>
      <c r="K113" s="8"/>
    </row>
    <row r="114" spans="2:11">
      <c r="B114" s="7"/>
      <c r="C114" s="422" t="s">
        <v>335</v>
      </c>
      <c r="D114" s="260">
        <v>109</v>
      </c>
      <c r="E114" s="426">
        <v>0.67910447761194026</v>
      </c>
      <c r="F114" s="420">
        <v>455</v>
      </c>
      <c r="G114" s="420">
        <v>115</v>
      </c>
      <c r="H114" s="420">
        <v>100</v>
      </c>
      <c r="I114" s="283">
        <v>0</v>
      </c>
      <c r="J114" s="133"/>
      <c r="K114" s="8"/>
    </row>
    <row r="115" spans="2:11">
      <c r="B115" s="7"/>
      <c r="C115" s="259" t="s">
        <v>658</v>
      </c>
      <c r="D115" s="260" t="s">
        <v>473</v>
      </c>
      <c r="E115" s="264">
        <v>0.67741935483870963</v>
      </c>
      <c r="F115" s="263">
        <v>1050</v>
      </c>
      <c r="G115" s="263">
        <v>275</v>
      </c>
      <c r="H115" s="263">
        <v>215</v>
      </c>
      <c r="I115" s="265">
        <v>10</v>
      </c>
      <c r="J115" s="133"/>
      <c r="K115" s="8"/>
    </row>
    <row r="116" spans="2:11">
      <c r="B116" s="7"/>
      <c r="C116" s="259" t="s">
        <v>396</v>
      </c>
      <c r="D116" s="260" t="s">
        <v>473</v>
      </c>
      <c r="E116" s="264">
        <v>0.67741935483870963</v>
      </c>
      <c r="F116" s="263">
        <v>630</v>
      </c>
      <c r="G116" s="263">
        <v>170</v>
      </c>
      <c r="H116" s="265">
        <v>130</v>
      </c>
      <c r="I116" s="265">
        <v>0</v>
      </c>
      <c r="J116" s="133"/>
      <c r="K116" s="8"/>
    </row>
    <row r="117" spans="2:11">
      <c r="B117" s="7"/>
      <c r="C117" s="259" t="s">
        <v>383</v>
      </c>
      <c r="D117" s="260">
        <v>112</v>
      </c>
      <c r="E117" s="264">
        <v>0.676923076923077</v>
      </c>
      <c r="F117" s="265">
        <v>440</v>
      </c>
      <c r="G117" s="265">
        <v>110</v>
      </c>
      <c r="H117" s="265">
        <v>95</v>
      </c>
      <c r="I117" s="265">
        <v>5</v>
      </c>
      <c r="J117" s="133"/>
      <c r="K117" s="8"/>
    </row>
    <row r="118" spans="2:11">
      <c r="B118" s="7"/>
      <c r="C118" s="259" t="s">
        <v>358</v>
      </c>
      <c r="D118" s="260">
        <v>113</v>
      </c>
      <c r="E118" s="264">
        <v>0.67632850241545894</v>
      </c>
      <c r="F118" s="263">
        <v>700</v>
      </c>
      <c r="G118" s="263">
        <v>185</v>
      </c>
      <c r="H118" s="265">
        <v>140</v>
      </c>
      <c r="I118" s="265">
        <v>10</v>
      </c>
      <c r="J118" s="133"/>
      <c r="K118" s="8"/>
    </row>
    <row r="119" spans="2:11">
      <c r="B119" s="7"/>
      <c r="C119" s="259" t="s">
        <v>387</v>
      </c>
      <c r="D119" s="348">
        <v>114</v>
      </c>
      <c r="E119" s="349">
        <v>0.67441860465116277</v>
      </c>
      <c r="F119" s="263">
        <v>725</v>
      </c>
      <c r="G119" s="263">
        <v>215</v>
      </c>
      <c r="H119" s="265">
        <v>130</v>
      </c>
      <c r="I119" s="265">
        <v>5</v>
      </c>
      <c r="J119" s="133"/>
      <c r="K119" s="8"/>
    </row>
    <row r="120" spans="2:11">
      <c r="B120" s="7"/>
      <c r="C120" s="259" t="s">
        <v>369</v>
      </c>
      <c r="D120" s="348">
        <v>115</v>
      </c>
      <c r="E120" s="264">
        <v>0.67289719626168221</v>
      </c>
      <c r="F120" s="265">
        <v>360</v>
      </c>
      <c r="G120" s="265">
        <v>85</v>
      </c>
      <c r="H120" s="265">
        <v>90</v>
      </c>
      <c r="I120" s="265">
        <v>0</v>
      </c>
      <c r="J120" s="133"/>
      <c r="K120" s="8"/>
    </row>
    <row r="121" spans="2:11">
      <c r="B121" s="7"/>
      <c r="C121" s="259" t="s">
        <v>600</v>
      </c>
      <c r="D121" s="260">
        <v>116</v>
      </c>
      <c r="E121" s="264">
        <v>0.67272727272727273</v>
      </c>
      <c r="F121" s="265">
        <v>185</v>
      </c>
      <c r="G121" s="265">
        <v>55</v>
      </c>
      <c r="H121" s="265">
        <v>35</v>
      </c>
      <c r="I121" s="265">
        <v>0</v>
      </c>
      <c r="J121" s="133"/>
      <c r="K121" s="8"/>
    </row>
    <row r="122" spans="2:11">
      <c r="B122" s="7"/>
      <c r="C122" s="259" t="s">
        <v>373</v>
      </c>
      <c r="D122" s="260">
        <v>117</v>
      </c>
      <c r="E122" s="264">
        <v>0.66470588235294115</v>
      </c>
      <c r="F122" s="263">
        <v>565</v>
      </c>
      <c r="G122" s="263">
        <v>145</v>
      </c>
      <c r="H122" s="265">
        <v>130</v>
      </c>
      <c r="I122" s="265">
        <v>10</v>
      </c>
      <c r="J122" s="133"/>
      <c r="K122" s="8"/>
    </row>
    <row r="123" spans="2:11">
      <c r="B123" s="7"/>
      <c r="C123" s="259" t="s">
        <v>410</v>
      </c>
      <c r="D123" s="260">
        <v>118</v>
      </c>
      <c r="E123" s="264">
        <v>0.66393442622950816</v>
      </c>
      <c r="F123" s="265">
        <v>405</v>
      </c>
      <c r="G123" s="265">
        <v>105</v>
      </c>
      <c r="H123" s="265">
        <v>100</v>
      </c>
      <c r="I123" s="265"/>
      <c r="J123" s="133"/>
      <c r="K123" s="8"/>
    </row>
    <row r="124" spans="2:11">
      <c r="B124" s="7"/>
      <c r="C124" s="259" t="s">
        <v>363</v>
      </c>
      <c r="D124" s="260">
        <v>119</v>
      </c>
      <c r="E124" s="264">
        <v>0.66193181818181823</v>
      </c>
      <c r="F124" s="263">
        <v>1165</v>
      </c>
      <c r="G124" s="263">
        <v>300</v>
      </c>
      <c r="H124" s="265">
        <v>280</v>
      </c>
      <c r="I124" s="265">
        <v>15</v>
      </c>
      <c r="J124" s="133"/>
      <c r="K124" s="8"/>
    </row>
    <row r="125" spans="2:11">
      <c r="B125" s="7"/>
      <c r="C125" s="259" t="s">
        <v>402</v>
      </c>
      <c r="D125" s="260">
        <v>120</v>
      </c>
      <c r="E125" s="264">
        <v>0.66153846153846152</v>
      </c>
      <c r="F125" s="263">
        <v>430</v>
      </c>
      <c r="G125" s="263">
        <v>130</v>
      </c>
      <c r="H125" s="265">
        <v>85</v>
      </c>
      <c r="I125" s="265">
        <v>5</v>
      </c>
      <c r="J125" s="133"/>
      <c r="K125" s="8"/>
    </row>
    <row r="126" spans="2:11">
      <c r="B126" s="7"/>
      <c r="C126" s="259" t="s">
        <v>629</v>
      </c>
      <c r="D126" s="260">
        <v>121</v>
      </c>
      <c r="E126" s="264">
        <v>0.65384615384615385</v>
      </c>
      <c r="F126" s="265">
        <v>765</v>
      </c>
      <c r="G126" s="265">
        <v>220</v>
      </c>
      <c r="H126" s="265">
        <v>180</v>
      </c>
      <c r="I126" s="265">
        <v>5</v>
      </c>
      <c r="J126" s="133"/>
      <c r="K126" s="8"/>
    </row>
    <row r="127" spans="2:11">
      <c r="B127" s="7"/>
      <c r="C127" s="259" t="s">
        <v>356</v>
      </c>
      <c r="D127" s="260">
        <v>122</v>
      </c>
      <c r="E127" s="264">
        <v>0.65079365079365081</v>
      </c>
      <c r="F127" s="263">
        <v>820</v>
      </c>
      <c r="G127" s="263">
        <v>300</v>
      </c>
      <c r="H127" s="265">
        <v>135</v>
      </c>
      <c r="I127" s="265">
        <v>5</v>
      </c>
      <c r="J127" s="133"/>
      <c r="K127" s="8"/>
    </row>
    <row r="128" spans="2:11">
      <c r="B128" s="7"/>
      <c r="C128" s="259" t="s">
        <v>407</v>
      </c>
      <c r="D128" s="260">
        <v>123</v>
      </c>
      <c r="E128" s="264">
        <v>0.64429530201342278</v>
      </c>
      <c r="F128" s="263">
        <v>480</v>
      </c>
      <c r="G128" s="263">
        <v>150</v>
      </c>
      <c r="H128" s="265">
        <v>110</v>
      </c>
      <c r="I128" s="265">
        <v>5</v>
      </c>
      <c r="J128" s="133"/>
      <c r="K128" s="8"/>
    </row>
    <row r="129" spans="2:11">
      <c r="B129" s="7"/>
      <c r="C129" s="259" t="s">
        <v>602</v>
      </c>
      <c r="D129" s="260">
        <v>124</v>
      </c>
      <c r="E129" s="264">
        <v>0.64150943396226412</v>
      </c>
      <c r="F129" s="263">
        <v>170</v>
      </c>
      <c r="G129" s="263">
        <v>35</v>
      </c>
      <c r="H129" s="265">
        <v>60</v>
      </c>
      <c r="I129" s="265"/>
      <c r="J129" s="133"/>
      <c r="K129" s="8"/>
    </row>
    <row r="130" spans="2:11">
      <c r="B130" s="7"/>
      <c r="C130" s="259" t="s">
        <v>389</v>
      </c>
      <c r="D130" s="348">
        <v>125</v>
      </c>
      <c r="E130" s="264">
        <v>0.64130434782608692</v>
      </c>
      <c r="F130" s="263">
        <v>885</v>
      </c>
      <c r="G130" s="263">
        <v>255</v>
      </c>
      <c r="H130" s="265">
        <v>235</v>
      </c>
      <c r="I130" s="265">
        <v>5</v>
      </c>
      <c r="J130" s="133"/>
      <c r="K130" s="8"/>
    </row>
    <row r="131" spans="2:11">
      <c r="B131" s="7"/>
      <c r="C131" s="259" t="s">
        <v>950</v>
      </c>
      <c r="D131" s="260">
        <v>126</v>
      </c>
      <c r="E131" s="264">
        <v>0.63829787234042556</v>
      </c>
      <c r="F131" s="265">
        <v>450</v>
      </c>
      <c r="G131" s="265">
        <v>130</v>
      </c>
      <c r="H131" s="265">
        <v>120</v>
      </c>
      <c r="I131" s="265">
        <v>5</v>
      </c>
      <c r="J131" s="133"/>
      <c r="K131" s="8"/>
    </row>
    <row r="132" spans="2:11">
      <c r="B132" s="7"/>
      <c r="C132" s="259" t="s">
        <v>1135</v>
      </c>
      <c r="D132" s="260">
        <v>127</v>
      </c>
      <c r="E132" s="264">
        <v>0.62962962962962965</v>
      </c>
      <c r="F132" s="263">
        <v>85</v>
      </c>
      <c r="G132" s="263">
        <v>35</v>
      </c>
      <c r="H132" s="265">
        <v>15</v>
      </c>
      <c r="I132" s="265"/>
      <c r="J132" s="133"/>
      <c r="K132" s="8"/>
    </row>
    <row r="133" spans="2:11">
      <c r="B133" s="7"/>
      <c r="C133" s="259" t="s">
        <v>665</v>
      </c>
      <c r="D133" s="260">
        <v>128</v>
      </c>
      <c r="E133" s="264">
        <v>0.625</v>
      </c>
      <c r="F133" s="265">
        <v>50</v>
      </c>
      <c r="G133" s="265">
        <v>25</v>
      </c>
      <c r="H133" s="265">
        <v>5</v>
      </c>
      <c r="I133" s="265"/>
      <c r="J133" s="133"/>
      <c r="K133" s="8"/>
    </row>
    <row r="134" spans="2:11">
      <c r="B134" s="7"/>
      <c r="C134" s="259" t="s">
        <v>372</v>
      </c>
      <c r="D134" s="260">
        <v>129</v>
      </c>
      <c r="E134" s="264">
        <v>0.62352941176470589</v>
      </c>
      <c r="F134" s="265">
        <v>265</v>
      </c>
      <c r="G134" s="265">
        <v>95</v>
      </c>
      <c r="H134" s="265">
        <v>65</v>
      </c>
      <c r="I134" s="265">
        <v>0</v>
      </c>
      <c r="J134" s="133"/>
      <c r="K134" s="8"/>
    </row>
    <row r="135" spans="2:11">
      <c r="B135" s="7"/>
      <c r="C135" s="259" t="s">
        <v>359</v>
      </c>
      <c r="D135" s="260">
        <v>130</v>
      </c>
      <c r="E135" s="264">
        <v>0.62345679012345678</v>
      </c>
      <c r="F135" s="263">
        <v>505</v>
      </c>
      <c r="G135" s="263">
        <v>165</v>
      </c>
      <c r="H135" s="265">
        <v>135</v>
      </c>
      <c r="I135" s="265">
        <v>5</v>
      </c>
      <c r="J135" s="133"/>
      <c r="K135" s="8"/>
    </row>
    <row r="136" spans="2:11">
      <c r="B136" s="7"/>
      <c r="C136" s="259" t="s">
        <v>355</v>
      </c>
      <c r="D136" s="260">
        <v>131</v>
      </c>
      <c r="E136" s="264">
        <v>0.62068965517241381</v>
      </c>
      <c r="F136" s="265">
        <v>450</v>
      </c>
      <c r="G136" s="265">
        <v>165</v>
      </c>
      <c r="H136" s="265">
        <v>105</v>
      </c>
      <c r="I136" s="265">
        <v>5</v>
      </c>
      <c r="J136" s="133"/>
      <c r="K136" s="8"/>
    </row>
    <row r="137" spans="2:11">
      <c r="B137" s="7"/>
      <c r="C137" s="259" t="s">
        <v>610</v>
      </c>
      <c r="D137" s="260">
        <v>132</v>
      </c>
      <c r="E137" s="264">
        <v>0.61290322580645162</v>
      </c>
      <c r="F137" s="263">
        <v>95</v>
      </c>
      <c r="G137" s="263">
        <v>35</v>
      </c>
      <c r="H137" s="265">
        <v>20</v>
      </c>
      <c r="I137" s="265">
        <v>5</v>
      </c>
      <c r="J137" s="133"/>
      <c r="K137" s="8"/>
    </row>
    <row r="138" spans="2:11">
      <c r="B138" s="7"/>
      <c r="C138" s="259" t="s">
        <v>935</v>
      </c>
      <c r="D138" s="348">
        <v>133</v>
      </c>
      <c r="E138" s="264">
        <v>0.60784313725490191</v>
      </c>
      <c r="F138" s="263">
        <v>155</v>
      </c>
      <c r="G138" s="263">
        <v>35</v>
      </c>
      <c r="H138" s="265">
        <v>65</v>
      </c>
      <c r="I138" s="265"/>
      <c r="J138" s="133"/>
      <c r="K138" s="8"/>
    </row>
    <row r="139" spans="2:11">
      <c r="B139" s="7"/>
      <c r="C139" s="259" t="s">
        <v>405</v>
      </c>
      <c r="D139" s="260">
        <v>134</v>
      </c>
      <c r="E139" s="264">
        <v>0.6071428571428571</v>
      </c>
      <c r="F139" s="265">
        <v>340</v>
      </c>
      <c r="G139" s="265">
        <v>115</v>
      </c>
      <c r="H139" s="265">
        <v>100</v>
      </c>
      <c r="I139" s="265">
        <v>5</v>
      </c>
      <c r="J139" s="133"/>
      <c r="K139" s="8"/>
    </row>
    <row r="140" spans="2:11">
      <c r="B140" s="7"/>
      <c r="C140" s="422" t="s">
        <v>390</v>
      </c>
      <c r="D140" s="420" t="s">
        <v>1272</v>
      </c>
      <c r="E140" s="264">
        <v>0.6</v>
      </c>
      <c r="F140" s="420">
        <v>90</v>
      </c>
      <c r="G140" s="420">
        <v>45</v>
      </c>
      <c r="H140" s="420">
        <v>15</v>
      </c>
      <c r="I140" s="283">
        <v>0</v>
      </c>
      <c r="J140" s="133"/>
      <c r="K140" s="8"/>
    </row>
    <row r="141" spans="2:11">
      <c r="B141" s="7"/>
      <c r="C141" s="259" t="s">
        <v>408</v>
      </c>
      <c r="D141" s="260" t="s">
        <v>1272</v>
      </c>
      <c r="E141" s="264">
        <v>0.6</v>
      </c>
      <c r="F141" s="265">
        <v>120</v>
      </c>
      <c r="G141" s="265">
        <v>50</v>
      </c>
      <c r="H141" s="265">
        <v>30</v>
      </c>
      <c r="I141" s="265"/>
      <c r="J141" s="133"/>
      <c r="K141" s="8"/>
    </row>
    <row r="142" spans="2:11">
      <c r="B142" s="7"/>
      <c r="C142" s="259" t="s">
        <v>417</v>
      </c>
      <c r="D142" s="260" t="s">
        <v>1272</v>
      </c>
      <c r="E142" s="264">
        <v>0.6</v>
      </c>
      <c r="F142" s="263">
        <v>45</v>
      </c>
      <c r="G142" s="263">
        <v>15</v>
      </c>
      <c r="H142" s="265">
        <v>15</v>
      </c>
      <c r="I142" s="265"/>
      <c r="J142" s="133"/>
      <c r="K142" s="8"/>
    </row>
    <row r="143" spans="2:11">
      <c r="B143" s="7"/>
      <c r="C143" s="259" t="s">
        <v>377</v>
      </c>
      <c r="D143" s="260">
        <v>138</v>
      </c>
      <c r="E143" s="264">
        <v>0.59740259740259738</v>
      </c>
      <c r="F143" s="265">
        <v>230</v>
      </c>
      <c r="G143" s="265">
        <v>75</v>
      </c>
      <c r="H143" s="265">
        <v>80</v>
      </c>
      <c r="I143" s="265">
        <v>0</v>
      </c>
      <c r="J143" s="133"/>
      <c r="K143" s="8"/>
    </row>
    <row r="144" spans="2:11">
      <c r="B144" s="7"/>
      <c r="C144" s="422" t="s">
        <v>597</v>
      </c>
      <c r="D144" s="260">
        <v>139</v>
      </c>
      <c r="E144" s="426">
        <v>0.59223300970873782</v>
      </c>
      <c r="F144" s="420">
        <v>305</v>
      </c>
      <c r="G144" s="420">
        <v>100</v>
      </c>
      <c r="H144" s="420">
        <v>110</v>
      </c>
      <c r="I144" s="283"/>
      <c r="J144" s="133"/>
      <c r="K144" s="8"/>
    </row>
    <row r="145" spans="2:11">
      <c r="B145" s="7"/>
      <c r="C145" s="259" t="s">
        <v>404</v>
      </c>
      <c r="D145" s="260">
        <v>140</v>
      </c>
      <c r="E145" s="264">
        <v>0.58974358974358976</v>
      </c>
      <c r="F145" s="263">
        <v>230</v>
      </c>
      <c r="G145" s="263">
        <v>100</v>
      </c>
      <c r="H145" s="265">
        <v>60</v>
      </c>
      <c r="I145" s="265">
        <v>0</v>
      </c>
      <c r="J145" s="133"/>
      <c r="K145" s="8"/>
    </row>
    <row r="146" spans="2:11">
      <c r="B146" s="7"/>
      <c r="C146" s="422" t="s">
        <v>996</v>
      </c>
      <c r="D146" s="420">
        <v>141</v>
      </c>
      <c r="E146" s="264">
        <v>0.58536585365853655</v>
      </c>
      <c r="F146" s="420">
        <v>120</v>
      </c>
      <c r="G146" s="420">
        <v>60</v>
      </c>
      <c r="H146" s="420">
        <v>25</v>
      </c>
      <c r="I146" s="283"/>
      <c r="J146" s="133"/>
      <c r="K146" s="8"/>
    </row>
    <row r="147" spans="2:11">
      <c r="B147" s="7"/>
      <c r="C147" s="259" t="s">
        <v>361</v>
      </c>
      <c r="D147" s="260">
        <v>142</v>
      </c>
      <c r="E147" s="264">
        <v>0.58227848101265822</v>
      </c>
      <c r="F147" s="263">
        <v>230</v>
      </c>
      <c r="G147" s="263">
        <v>105</v>
      </c>
      <c r="H147" s="265">
        <v>55</v>
      </c>
      <c r="I147" s="265">
        <v>5</v>
      </c>
      <c r="J147" s="133"/>
      <c r="K147" s="8"/>
    </row>
    <row r="148" spans="2:11">
      <c r="B148" s="7"/>
      <c r="C148" s="259" t="s">
        <v>624</v>
      </c>
      <c r="D148" s="260">
        <v>143</v>
      </c>
      <c r="E148" s="264">
        <v>0.58064516129032262</v>
      </c>
      <c r="F148" s="263">
        <v>90</v>
      </c>
      <c r="G148" s="263">
        <v>50</v>
      </c>
      <c r="H148" s="265">
        <v>15</v>
      </c>
      <c r="I148" s="265">
        <v>0</v>
      </c>
      <c r="J148" s="133"/>
      <c r="K148" s="8"/>
    </row>
    <row r="149" spans="2:11">
      <c r="B149" s="7"/>
      <c r="C149" s="259" t="s">
        <v>403</v>
      </c>
      <c r="D149" s="260">
        <v>144</v>
      </c>
      <c r="E149" s="264">
        <v>0.55421686746987953</v>
      </c>
      <c r="F149" s="263">
        <v>230</v>
      </c>
      <c r="G149" s="263">
        <v>90</v>
      </c>
      <c r="H149" s="265">
        <v>95</v>
      </c>
      <c r="I149" s="265">
        <v>0</v>
      </c>
      <c r="J149" s="133"/>
      <c r="K149" s="8"/>
    </row>
    <row r="150" spans="2:11">
      <c r="B150" s="7"/>
      <c r="C150" s="259" t="s">
        <v>370</v>
      </c>
      <c r="D150" s="348">
        <v>145</v>
      </c>
      <c r="E150" s="264">
        <v>0.546583850931677</v>
      </c>
      <c r="F150" s="263">
        <v>440</v>
      </c>
      <c r="G150" s="263">
        <v>220</v>
      </c>
      <c r="H150" s="265">
        <v>135</v>
      </c>
      <c r="I150" s="265">
        <v>10</v>
      </c>
      <c r="J150" s="133"/>
      <c r="K150" s="8"/>
    </row>
    <row r="151" spans="2:11">
      <c r="B151" s="7"/>
      <c r="C151" s="259" t="s">
        <v>599</v>
      </c>
      <c r="D151" s="260">
        <v>146</v>
      </c>
      <c r="E151" s="264">
        <v>0.54285714285714282</v>
      </c>
      <c r="F151" s="265">
        <v>190</v>
      </c>
      <c r="G151" s="265">
        <v>90</v>
      </c>
      <c r="H151" s="265">
        <v>70</v>
      </c>
      <c r="I151" s="265">
        <v>0</v>
      </c>
      <c r="J151" s="133"/>
      <c r="K151" s="8"/>
    </row>
    <row r="152" spans="2:11">
      <c r="B152" s="7"/>
      <c r="C152" s="259" t="s">
        <v>397</v>
      </c>
      <c r="D152" s="260">
        <v>147</v>
      </c>
      <c r="E152" s="264">
        <v>0.52348993288590606</v>
      </c>
      <c r="F152" s="263">
        <v>390</v>
      </c>
      <c r="G152" s="263">
        <v>190</v>
      </c>
      <c r="H152" s="265">
        <v>150</v>
      </c>
      <c r="I152" s="265">
        <v>15</v>
      </c>
      <c r="J152" s="133"/>
      <c r="K152" s="8"/>
    </row>
    <row r="153" spans="2:11">
      <c r="B153" s="7"/>
      <c r="C153" s="259" t="s">
        <v>1444</v>
      </c>
      <c r="D153" s="260">
        <v>148</v>
      </c>
      <c r="E153" s="264">
        <v>0.52173913043478259</v>
      </c>
      <c r="F153" s="263">
        <v>60</v>
      </c>
      <c r="G153" s="263">
        <v>20</v>
      </c>
      <c r="H153" s="265">
        <v>35</v>
      </c>
      <c r="I153" s="265">
        <v>0</v>
      </c>
      <c r="J153" s="133"/>
      <c r="K153" s="8"/>
    </row>
    <row r="154" spans="2:11">
      <c r="B154" s="7"/>
      <c r="C154" s="259" t="s">
        <v>427</v>
      </c>
      <c r="D154" s="260">
        <v>149</v>
      </c>
      <c r="E154" s="264">
        <v>0.5</v>
      </c>
      <c r="F154" s="263">
        <v>10</v>
      </c>
      <c r="G154" s="263">
        <v>5</v>
      </c>
      <c r="H154" s="265">
        <v>5</v>
      </c>
      <c r="I154" s="265"/>
      <c r="J154" s="133"/>
      <c r="K154" s="8"/>
    </row>
    <row r="155" spans="2:11">
      <c r="B155" s="7"/>
      <c r="C155" s="259" t="s">
        <v>401</v>
      </c>
      <c r="D155" s="260">
        <v>150</v>
      </c>
      <c r="E155" s="264">
        <v>0.47368421052631576</v>
      </c>
      <c r="F155" s="263">
        <v>315</v>
      </c>
      <c r="G155" s="263">
        <v>190</v>
      </c>
      <c r="H155" s="263">
        <v>155</v>
      </c>
      <c r="I155" s="265">
        <v>5</v>
      </c>
      <c r="J155" s="133"/>
      <c r="K155" s="8"/>
    </row>
    <row r="156" spans="2:11">
      <c r="B156" s="7"/>
      <c r="C156" s="259" t="s">
        <v>765</v>
      </c>
      <c r="D156" s="260">
        <v>151</v>
      </c>
      <c r="E156" s="264">
        <v>0.46666666666666667</v>
      </c>
      <c r="F156" s="263">
        <v>35</v>
      </c>
      <c r="G156" s="263">
        <v>30</v>
      </c>
      <c r="H156" s="265">
        <v>10</v>
      </c>
      <c r="I156" s="265"/>
      <c r="J156" s="133"/>
      <c r="K156" s="8"/>
    </row>
    <row r="157" spans="2:11">
      <c r="B157" s="7"/>
      <c r="C157" s="422" t="s">
        <v>413</v>
      </c>
      <c r="D157" s="420">
        <v>152</v>
      </c>
      <c r="E157" s="264">
        <v>0.44067796610169491</v>
      </c>
      <c r="F157" s="420">
        <v>390</v>
      </c>
      <c r="G157" s="420">
        <v>265</v>
      </c>
      <c r="H157" s="420">
        <v>220</v>
      </c>
      <c r="I157" s="283">
        <v>10</v>
      </c>
      <c r="J157" s="133"/>
      <c r="K157" s="8"/>
    </row>
    <row r="158" spans="2:11">
      <c r="B158" s="7"/>
      <c r="C158" s="259" t="s">
        <v>409</v>
      </c>
      <c r="D158" s="260">
        <v>153</v>
      </c>
      <c r="E158" s="264">
        <v>0.35714285714285715</v>
      </c>
      <c r="F158" s="263">
        <v>100</v>
      </c>
      <c r="G158" s="263">
        <v>120</v>
      </c>
      <c r="H158" s="265">
        <v>60</v>
      </c>
      <c r="I158" s="265"/>
      <c r="J158" s="133"/>
      <c r="K158" s="8"/>
    </row>
    <row r="159" spans="2:11">
      <c r="B159" s="7"/>
      <c r="C159" s="259" t="s">
        <v>596</v>
      </c>
      <c r="D159" s="260">
        <v>154</v>
      </c>
      <c r="E159" s="264">
        <v>0.28888888888888886</v>
      </c>
      <c r="F159" s="263">
        <v>65</v>
      </c>
      <c r="G159" s="263">
        <v>90</v>
      </c>
      <c r="H159" s="265">
        <v>70</v>
      </c>
      <c r="I159" s="265"/>
      <c r="J159" s="133"/>
      <c r="K159" s="8"/>
    </row>
    <row r="160" spans="2:11">
      <c r="B160" s="7"/>
      <c r="C160" s="185"/>
      <c r="D160" s="185"/>
      <c r="E160" s="185"/>
      <c r="F160" s="185"/>
      <c r="G160" s="185"/>
      <c r="H160" s="185"/>
      <c r="I160" s="185"/>
      <c r="J160" s="185"/>
      <c r="K160" s="8"/>
    </row>
    <row r="161" spans="2:11">
      <c r="B161" s="7"/>
      <c r="C161" s="141"/>
      <c r="D161" s="141"/>
      <c r="E161" s="141"/>
      <c r="F161" s="185"/>
      <c r="G161" s="185"/>
      <c r="H161" s="185"/>
      <c r="I161" s="185"/>
      <c r="J161" s="185"/>
      <c r="K161" s="8"/>
    </row>
    <row r="162" spans="2:11">
      <c r="B162" s="7"/>
      <c r="C162" s="209" t="s">
        <v>551</v>
      </c>
      <c r="D162" s="209"/>
      <c r="E162" s="209"/>
      <c r="F162" s="185"/>
      <c r="G162" s="185"/>
      <c r="H162" s="185"/>
      <c r="I162" s="185"/>
      <c r="J162" s="185"/>
      <c r="K162" s="8"/>
    </row>
    <row r="163" spans="2:11">
      <c r="B163" s="7"/>
      <c r="C163" s="220" t="s">
        <v>1295</v>
      </c>
      <c r="D163" s="220"/>
      <c r="E163" s="220"/>
      <c r="F163" s="185"/>
      <c r="G163" s="185"/>
      <c r="H163" s="185"/>
      <c r="I163" s="185"/>
      <c r="J163" s="185"/>
      <c r="K163" s="8"/>
    </row>
    <row r="164" spans="2:11" ht="17.25" thickBot="1">
      <c r="B164" s="9"/>
      <c r="C164" s="221" t="s">
        <v>1676</v>
      </c>
      <c r="D164" s="221"/>
      <c r="E164" s="221"/>
      <c r="F164" s="219"/>
      <c r="G164" s="219"/>
      <c r="H164" s="219"/>
      <c r="I164" s="219"/>
      <c r="J164" s="219"/>
      <c r="K164" s="10"/>
    </row>
    <row r="165" spans="3:10">
      <c r="C165" s="141"/>
      <c r="D165" s="141"/>
      <c r="E165" s="141"/>
      <c r="F165" s="141"/>
      <c r="G165" s="141"/>
      <c r="H165" s="141"/>
      <c r="I165" s="141"/>
      <c r="J165" s="141"/>
    </row>
    <row r="166" spans="3:10">
      <c r="C166" s="167"/>
      <c r="D166" s="212"/>
      <c r="E166" s="212"/>
      <c r="F166" s="212"/>
      <c r="G166" s="212"/>
      <c r="H166" s="212"/>
      <c r="I166" s="141"/>
      <c r="J166" s="141"/>
    </row>
    <row r="167" spans="3:10">
      <c r="C167" s="212"/>
      <c r="D167" s="212"/>
      <c r="E167" s="212"/>
      <c r="F167" s="212"/>
      <c r="G167" s="212"/>
      <c r="H167" s="212"/>
      <c r="I167" s="141"/>
      <c r="J167" s="141"/>
    </row>
    <row r="168" spans="3:10">
      <c r="C168" s="167"/>
      <c r="D168" s="212"/>
      <c r="E168" s="212"/>
      <c r="F168" s="212"/>
      <c r="G168" s="212"/>
      <c r="H168" s="212"/>
      <c r="I168" s="141"/>
      <c r="J168" s="141"/>
    </row>
    <row r="169" spans="3:10" ht="54" customHeight="1">
      <c r="C169" s="705"/>
      <c r="D169" s="433"/>
      <c r="E169" s="433"/>
      <c r="F169" s="433"/>
      <c r="G169" s="433"/>
      <c r="H169" s="433"/>
      <c r="I169" s="433"/>
      <c r="J169" s="433"/>
    </row>
    <row r="170" spans="3:10">
      <c r="C170" s="705"/>
      <c r="D170" s="433"/>
      <c r="E170" s="433"/>
      <c r="F170" s="433"/>
      <c r="G170" s="433"/>
      <c r="H170" s="433"/>
      <c r="I170" s="433"/>
      <c r="J170" s="433"/>
    </row>
    <row r="171" spans="3:10">
      <c r="C171" s="705"/>
      <c r="D171" s="433"/>
      <c r="E171" s="433"/>
      <c r="F171" s="433"/>
      <c r="G171" s="433"/>
      <c r="H171" s="433"/>
      <c r="I171" s="433"/>
      <c r="J171" s="433"/>
    </row>
    <row r="172" spans="3:10">
      <c r="C172" s="246"/>
      <c r="D172" s="212"/>
      <c r="E172" s="212"/>
      <c r="F172" s="212"/>
      <c r="G172" s="212"/>
      <c r="H172" s="212"/>
      <c r="I172" s="141"/>
      <c r="J172" s="141"/>
    </row>
    <row r="173" spans="3:10" ht="33" customHeight="1">
      <c r="C173" s="705"/>
      <c r="D173" s="433"/>
      <c r="E173" s="433"/>
      <c r="F173" s="433"/>
      <c r="G173" s="433"/>
      <c r="H173" s="433"/>
      <c r="I173" s="433"/>
      <c r="J173" s="433"/>
    </row>
    <row r="174" spans="3:10">
      <c r="C174" s="212"/>
      <c r="D174" s="212"/>
      <c r="E174" s="212"/>
      <c r="F174" s="212"/>
      <c r="G174" s="212"/>
      <c r="H174" s="212"/>
      <c r="I174" s="141"/>
      <c r="J174" s="141"/>
    </row>
    <row r="175" spans="3:10" ht="33" customHeight="1">
      <c r="C175" s="705"/>
      <c r="D175" s="433"/>
      <c r="E175" s="433"/>
      <c r="F175" s="433"/>
      <c r="G175" s="433"/>
      <c r="H175" s="433"/>
      <c r="I175" s="433"/>
      <c r="J175" s="433"/>
    </row>
    <row r="176" spans="3:10">
      <c r="C176" s="212"/>
      <c r="D176" s="212"/>
      <c r="E176" s="212"/>
      <c r="F176" s="212"/>
      <c r="G176" s="212"/>
      <c r="H176" s="212"/>
      <c r="I176" s="141"/>
      <c r="J176" s="141"/>
    </row>
    <row r="177" spans="3:10" ht="66" customHeight="1">
      <c r="C177" s="167"/>
      <c r="D177" s="433"/>
      <c r="E177" s="433"/>
      <c r="F177" s="433"/>
      <c r="G177" s="433"/>
      <c r="H177" s="433"/>
      <c r="I177" s="433"/>
      <c r="J177" s="433"/>
    </row>
    <row r="178" spans="3:10">
      <c r="C178" s="246"/>
      <c r="D178" s="212"/>
      <c r="E178" s="212"/>
      <c r="F178" s="212"/>
      <c r="G178" s="212"/>
      <c r="H178" s="212"/>
      <c r="I178" s="141"/>
      <c r="J178" s="141"/>
    </row>
    <row r="179" spans="3:10" ht="49.5" customHeight="1">
      <c r="C179" s="705"/>
      <c r="D179" s="433"/>
      <c r="E179" s="433"/>
      <c r="F179" s="433"/>
      <c r="G179" s="433"/>
      <c r="H179" s="433"/>
      <c r="I179" s="433"/>
      <c r="J179" s="433"/>
    </row>
    <row r="180" spans="3:10">
      <c r="C180" s="246"/>
      <c r="D180" s="212"/>
      <c r="E180" s="212"/>
      <c r="F180" s="212"/>
      <c r="G180" s="212"/>
      <c r="H180" s="212"/>
      <c r="I180" s="141"/>
      <c r="J180" s="141"/>
    </row>
    <row r="181" spans="3:10" ht="33" customHeight="1">
      <c r="C181" s="705"/>
      <c r="D181" s="433"/>
      <c r="E181" s="433"/>
      <c r="F181" s="433"/>
      <c r="G181" s="433"/>
      <c r="H181" s="433"/>
      <c r="I181" s="433"/>
      <c r="J181" s="433"/>
    </row>
    <row r="182" spans="3:10">
      <c r="C182" s="212"/>
      <c r="D182" s="212"/>
      <c r="E182" s="212"/>
      <c r="F182" s="212"/>
      <c r="G182" s="212"/>
      <c r="H182" s="212"/>
      <c r="I182" s="141"/>
      <c r="J182" s="141"/>
    </row>
    <row r="183" spans="3:10">
      <c r="C183" s="167"/>
      <c r="D183" s="212"/>
      <c r="E183" s="212"/>
      <c r="F183" s="212"/>
      <c r="G183" s="212"/>
      <c r="H183" s="212"/>
      <c r="I183" s="141"/>
      <c r="J183" s="141"/>
    </row>
    <row r="184" spans="3:10">
      <c r="C184" s="212"/>
      <c r="D184" s="212"/>
      <c r="E184" s="212"/>
      <c r="F184" s="212"/>
      <c r="G184" s="212"/>
      <c r="H184" s="212"/>
      <c r="I184" s="141"/>
      <c r="J184" s="141"/>
    </row>
    <row r="185" spans="3:10" ht="33" customHeight="1">
      <c r="C185" s="167"/>
      <c r="D185" s="433"/>
      <c r="E185" s="433"/>
      <c r="F185" s="433"/>
      <c r="G185" s="433"/>
      <c r="H185" s="433"/>
      <c r="I185" s="433"/>
      <c r="J185" s="433"/>
    </row>
    <row r="186" spans="3:10">
      <c r="C186" s="247"/>
      <c r="D186" s="247"/>
      <c r="E186" s="247"/>
      <c r="F186" s="247"/>
      <c r="G186" s="247"/>
      <c r="H186" s="247"/>
      <c r="I186" s="141"/>
      <c r="J186" s="141"/>
    </row>
    <row r="187" spans="3:10" ht="33" customHeight="1">
      <c r="C187" s="167"/>
      <c r="D187" s="433"/>
      <c r="E187" s="433"/>
      <c r="F187" s="433"/>
      <c r="G187" s="433"/>
      <c r="H187" s="433"/>
      <c r="I187" s="433"/>
      <c r="J187" s="433"/>
    </row>
    <row r="188" spans="3:10">
      <c r="C188" s="247"/>
      <c r="D188" s="247"/>
      <c r="E188" s="247"/>
      <c r="F188" s="247"/>
      <c r="G188" s="247"/>
      <c r="H188" s="247"/>
      <c r="I188" s="141"/>
      <c r="J188" s="141"/>
    </row>
    <row r="189" spans="3:10">
      <c r="C189" s="167"/>
      <c r="D189" s="247"/>
      <c r="E189" s="247"/>
      <c r="F189" s="247"/>
      <c r="G189" s="247"/>
      <c r="H189" s="247"/>
      <c r="I189" s="141"/>
      <c r="J189" s="141"/>
    </row>
    <row r="190" spans="3:10">
      <c r="C190" s="247"/>
      <c r="D190" s="247"/>
      <c r="E190" s="247"/>
      <c r="F190" s="247"/>
      <c r="G190" s="247"/>
      <c r="H190" s="247"/>
      <c r="I190" s="141"/>
      <c r="J190" s="141"/>
    </row>
    <row r="191" spans="3:10" ht="33" customHeight="1">
      <c r="C191" s="705"/>
      <c r="D191" s="433"/>
      <c r="E191" s="433"/>
      <c r="F191" s="433"/>
      <c r="G191" s="433"/>
      <c r="H191" s="433"/>
      <c r="I191" s="433"/>
      <c r="J191" s="433"/>
    </row>
    <row r="192" spans="3:10">
      <c r="C192" s="141"/>
      <c r="D192" s="141"/>
      <c r="E192" s="141"/>
      <c r="F192" s="141"/>
      <c r="G192" s="141"/>
      <c r="H192" s="141"/>
      <c r="I192" s="141"/>
      <c r="J192" s="141"/>
    </row>
    <row r="193" spans="3:10">
      <c r="C193" s="167"/>
      <c r="D193" s="433"/>
      <c r="E193" s="433"/>
      <c r="F193" s="433"/>
      <c r="G193" s="433"/>
      <c r="H193" s="433"/>
      <c r="I193" s="433"/>
      <c r="J193" s="433"/>
    </row>
    <row r="194" spans="3:10">
      <c r="C194" s="141"/>
      <c r="D194" s="141"/>
      <c r="E194" s="141"/>
      <c r="F194" s="141"/>
      <c r="G194" s="141"/>
      <c r="H194" s="141"/>
      <c r="I194" s="141"/>
      <c r="J194" s="141"/>
    </row>
    <row r="195" spans="3:10">
      <c r="C195" s="705"/>
      <c r="D195" s="433"/>
      <c r="E195" s="433"/>
      <c r="F195" s="433"/>
      <c r="G195" s="433"/>
      <c r="H195" s="433"/>
      <c r="I195" s="433"/>
      <c r="J195" s="433"/>
    </row>
    <row r="196" spans="3:10">
      <c r="C196" s="705"/>
      <c r="D196" s="433"/>
      <c r="E196" s="433"/>
      <c r="F196" s="433"/>
      <c r="G196" s="433"/>
      <c r="H196" s="433"/>
      <c r="I196" s="433"/>
      <c r="J196" s="433"/>
    </row>
    <row r="197" spans="3:10">
      <c r="C197" s="909"/>
      <c r="D197" s="909"/>
      <c r="E197" s="909"/>
      <c r="F197" s="909"/>
      <c r="G197" s="909"/>
      <c r="H197" s="909"/>
      <c r="I197" s="433"/>
      <c r="J197" s="433"/>
    </row>
    <row r="198" spans="3:10">
      <c r="C198" s="704"/>
      <c r="D198" s="704"/>
      <c r="E198" s="704"/>
      <c r="F198" s="704"/>
      <c r="G198" s="704"/>
      <c r="H198" s="704"/>
      <c r="I198" s="433"/>
      <c r="J198" s="433"/>
    </row>
    <row r="199" spans="3:10">
      <c r="C199" s="704"/>
      <c r="D199" s="704"/>
      <c r="E199" s="704"/>
      <c r="F199" s="704"/>
      <c r="G199" s="704"/>
      <c r="H199" s="704"/>
      <c r="I199" s="433"/>
      <c r="J199" s="433"/>
    </row>
    <row r="200" spans="3:10">
      <c r="C200" s="704"/>
      <c r="D200" s="704"/>
      <c r="E200" s="704"/>
      <c r="F200" s="704"/>
      <c r="G200" s="704"/>
      <c r="H200" s="704"/>
      <c r="I200" s="433"/>
      <c r="J200" s="433"/>
    </row>
    <row r="201" spans="3:10">
      <c r="C201" s="704"/>
      <c r="D201" s="704"/>
      <c r="E201" s="704"/>
      <c r="F201" s="704"/>
      <c r="G201" s="704"/>
      <c r="H201" s="704"/>
      <c r="I201" s="433"/>
      <c r="J201" s="433"/>
    </row>
    <row r="202" spans="3:10">
      <c r="C202" s="909"/>
      <c r="D202" s="909"/>
      <c r="E202" s="909"/>
      <c r="F202" s="909"/>
      <c r="G202" s="909"/>
      <c r="H202" s="909"/>
      <c r="I202" s="433"/>
      <c r="J202" s="433"/>
    </row>
    <row r="203" spans="3:10">
      <c r="C203" s="704"/>
      <c r="D203" s="704"/>
      <c r="E203" s="704"/>
      <c r="F203" s="704"/>
      <c r="G203" s="704"/>
      <c r="H203" s="704"/>
      <c r="I203" s="433"/>
      <c r="J203" s="433"/>
    </row>
    <row r="204" spans="3:10">
      <c r="C204" s="704"/>
      <c r="D204" s="704"/>
      <c r="E204" s="704"/>
      <c r="F204" s="704"/>
      <c r="G204" s="704"/>
      <c r="H204" s="704"/>
      <c r="I204" s="433"/>
      <c r="J204" s="433"/>
    </row>
    <row r="205" spans="3:10">
      <c r="C205" s="704"/>
      <c r="D205" s="704"/>
      <c r="E205" s="704"/>
      <c r="F205" s="704"/>
      <c r="G205" s="704"/>
      <c r="H205" s="704"/>
      <c r="I205" s="433"/>
      <c r="J205" s="433"/>
    </row>
    <row r="206" spans="3:10">
      <c r="C206" s="704"/>
      <c r="D206" s="704"/>
      <c r="E206" s="704"/>
      <c r="F206" s="704"/>
      <c r="G206" s="704"/>
      <c r="H206" s="704"/>
      <c r="I206" s="433"/>
      <c r="J206" s="433"/>
    </row>
    <row r="207" spans="3:10">
      <c r="C207" s="704"/>
      <c r="D207" s="704"/>
      <c r="E207" s="704"/>
      <c r="F207" s="704"/>
      <c r="G207" s="704"/>
      <c r="H207" s="704"/>
      <c r="I207" s="433"/>
      <c r="J207" s="433"/>
    </row>
    <row r="208" spans="3:10">
      <c r="C208" s="704"/>
      <c r="D208" s="704"/>
      <c r="E208" s="704"/>
      <c r="F208" s="704"/>
      <c r="G208" s="704"/>
      <c r="H208" s="704"/>
      <c r="I208" s="433"/>
      <c r="J208" s="433"/>
    </row>
    <row r="209" spans="3:10" customHeight="1">
      <c r="C209" s="204"/>
      <c r="D209" s="141"/>
      <c r="E209" s="141"/>
      <c r="F209" s="141"/>
      <c r="G209" s="141"/>
      <c r="H209" s="141"/>
      <c r="I209" s="141"/>
      <c r="J209" s="141"/>
    </row>
    <row r="210" spans="3:10">
      <c r="C210" s="167"/>
      <c r="D210" s="141"/>
      <c r="E210" s="141"/>
      <c r="F210" s="141"/>
      <c r="G210" s="141"/>
      <c r="H210" s="141"/>
      <c r="I210" s="141"/>
      <c r="J210" s="141"/>
    </row>
    <row r="211" spans="3:10" customHeight="1">
      <c r="C211" s="167"/>
      <c r="D211" s="141"/>
      <c r="E211" s="141"/>
      <c r="F211" s="141"/>
      <c r="G211" s="141"/>
      <c r="H211" s="141"/>
      <c r="I211" s="141"/>
      <c r="J211" s="141"/>
    </row>
    <row r="212" spans="3:10" ht="49.5" customHeight="1">
      <c r="C212" s="705"/>
      <c r="D212" s="433"/>
      <c r="E212" s="433"/>
      <c r="F212" s="433"/>
      <c r="G212" s="433"/>
      <c r="H212" s="433"/>
      <c r="I212" s="433"/>
      <c r="J212" s="433"/>
    </row>
    <row r="213" spans="3:10" customHeight="1">
      <c r="C213" s="248"/>
      <c r="D213" s="141"/>
      <c r="E213" s="141"/>
      <c r="F213" s="141"/>
      <c r="G213" s="141"/>
      <c r="H213" s="141"/>
      <c r="I213" s="141"/>
      <c r="J213" s="141"/>
    </row>
    <row r="214" spans="3:10">
      <c r="C214" s="249"/>
      <c r="D214" s="141"/>
      <c r="E214" s="141"/>
      <c r="F214" s="141"/>
      <c r="G214" s="141"/>
      <c r="H214" s="141"/>
      <c r="I214" s="141"/>
      <c r="J214" s="141"/>
    </row>
    <row r="215" spans="3:10">
      <c r="C215" s="249"/>
      <c r="D215" s="141"/>
      <c r="E215" s="141"/>
      <c r="F215" s="141"/>
      <c r="G215" s="141"/>
      <c r="H215" s="141"/>
      <c r="I215" s="141"/>
      <c r="J215" s="141"/>
    </row>
    <row r="216" spans="3:10" customHeight="1">
      <c r="C216" s="204"/>
      <c r="D216" s="141"/>
      <c r="E216" s="141"/>
      <c r="F216" s="141"/>
      <c r="G216" s="141"/>
      <c r="H216" s="141"/>
      <c r="I216" s="141"/>
      <c r="J216" s="141"/>
    </row>
    <row r="217" spans="3:10">
      <c r="C217" s="705"/>
      <c r="D217" s="433"/>
      <c r="E217" s="433"/>
      <c r="F217" s="433"/>
      <c r="G217" s="433"/>
      <c r="H217" s="433"/>
      <c r="I217" s="433"/>
      <c r="J217" s="433"/>
    </row>
    <row r="218" spans="3:10">
      <c r="C218" s="204"/>
      <c r="D218" s="141"/>
      <c r="E218" s="141"/>
      <c r="F218" s="141"/>
      <c r="G218" s="141"/>
      <c r="H218" s="141"/>
      <c r="I218" s="141"/>
      <c r="J218" s="141"/>
    </row>
    <row r="219" spans="3:10" ht="33" customHeight="1">
      <c r="C219" s="705"/>
      <c r="D219" s="433"/>
      <c r="E219" s="433"/>
      <c r="F219" s="433"/>
      <c r="G219" s="433"/>
      <c r="H219" s="433"/>
      <c r="I219" s="433"/>
      <c r="J219" s="433"/>
    </row>
    <row r="220" spans="3:10">
      <c r="C220" s="204"/>
      <c r="D220" s="141"/>
      <c r="E220" s="141"/>
      <c r="F220" s="141"/>
      <c r="G220" s="141"/>
      <c r="H220" s="141"/>
      <c r="I220" s="141"/>
      <c r="J220" s="141"/>
    </row>
    <row r="221" spans="3:10" ht="33" customHeight="1">
      <c r="C221" s="705"/>
      <c r="D221" s="433"/>
      <c r="E221" s="433"/>
      <c r="F221" s="433"/>
      <c r="G221" s="433"/>
      <c r="H221" s="433"/>
      <c r="I221" s="433"/>
      <c r="J221" s="433"/>
    </row>
    <row r="222" spans="3:10">
      <c r="C222" s="141" t="str">
        <f>C15</f>
        <v>St George's, University of London</v>
      </c>
      <c r="D222" s="185">
        <f>D15</f>
        <v>10</v>
      </c>
      <c r="E222" s="883">
        <f>E15</f>
        <v>0.91803278688524592</v>
      </c>
      <c r="F222" s="881">
        <f>F15</f>
        <v>280</v>
      </c>
      <c r="G222" s="881">
        <f>G15</f>
        <v>15</v>
      </c>
      <c r="H222" s="185">
        <f>H15</f>
        <v>10</v>
      </c>
      <c r="I222" s="185">
        <f>I15</f>
        <v>0</v>
      </c>
      <c r="J222" s="185">
        <f>J15</f>
        <v>1</v>
      </c>
    </row>
    <row r="223" spans="3:10">
      <c r="C223" s="1" t="str">
        <f>C45</f>
        <v>City, University of London</v>
      </c>
      <c r="D223" s="2" t="str">
        <f>D45</f>
        <v>=40</v>
      </c>
      <c r="E223" s="828">
        <f>E45</f>
        <v>0.8</v>
      </c>
      <c r="F223" s="882">
        <f>F45</f>
        <v>580</v>
      </c>
      <c r="G223" s="882">
        <f>G45</f>
        <v>80</v>
      </c>
      <c r="H223" s="2">
        <f>H45</f>
        <v>60</v>
      </c>
      <c r="I223" s="2">
        <f>I45</f>
        <v>5</v>
      </c>
      <c r="J223" s="2">
        <f>J45</f>
        <v>0</v>
      </c>
    </row>
    <row r="224" spans="3:9">
      <c r="C224" s="1" t="s">
        <v>2012</v>
      </c>
      <c r="D224" s="1">
        <f>D33</f>
        <v>28</v>
      </c>
      <c r="E224" s="884">
        <f>F224/SUM(F224:H224)</f>
        <v>0.83902439024390241</v>
      </c>
      <c r="F224" s="51">
        <f>F222+F223</f>
        <v>860</v>
      </c>
      <c r="G224" s="51">
        <f>G222+G223</f>
        <v>95</v>
      </c>
      <c r="H224" s="51">
        <f>H222+H223</f>
        <v>70</v>
      </c>
      <c r="I224" s="51">
        <f>I222+I223</f>
        <v>5</v>
      </c>
    </row>
    <row r="225" spans="3:3">
      <c r="C225"/>
    </row>
  </sheetData>
  <autoFilter ref="C5:J159">
    <sortState ref="C6:J159">
      <sortCondition descending="1" ref="E6:E159"/>
    </sortState>
  </autoFilter>
  <mergeCells count="27">
    <mergeCell ref="C217:J217"/>
    <mergeCell ref="C219:J219"/>
    <mergeCell ref="C221:J221"/>
    <mergeCell ref="C204:H204"/>
    <mergeCell ref="C205:H205"/>
    <mergeCell ref="C206:H206"/>
    <mergeCell ref="C207:H207"/>
    <mergeCell ref="C208:H208"/>
    <mergeCell ref="C212:J212"/>
    <mergeCell ref="C203:H203"/>
    <mergeCell ref="C181:J181"/>
    <mergeCell ref="C185:J185"/>
    <mergeCell ref="C187:J187"/>
    <mergeCell ref="C191:J191"/>
    <mergeCell ref="C193:J193"/>
    <mergeCell ref="C195:J195"/>
    <mergeCell ref="C197:H197"/>
    <mergeCell ref="C198:H198"/>
    <mergeCell ref="C199:H199"/>
    <mergeCell ref="C200:H200"/>
    <mergeCell ref="C202:H202"/>
    <mergeCell ref="C179:J179"/>
    <mergeCell ref="C169:J169"/>
    <mergeCell ref="C171:J171"/>
    <mergeCell ref="C173:J173"/>
    <mergeCell ref="C175:J175"/>
    <mergeCell ref="C177:J177"/>
  </mergeCells>
  <hyperlinks>
    <hyperlink ref="C4" location="Contents!A1" display="Click here to return to contents"/>
  </hyperlinks>
  <pageMargins left="0.7" right="0.7" top="0.75" bottom="0.75" header="0.3" footer="0.3"/>
  <pageSetup paperSize="9" orientation="portrait" horizontalDpi="1200" verticalDpi="1200"/>
  <headerFooter scaleWithDoc="1" alignWithMargins="0" differentFirst="0" differentOddEven="0"/>
  <drawing r:id="rId2"/>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
    <tabColor theme="9" tint="0.79998168889431442"/>
    <pageSetUpPr fitToPage="1"/>
  </sheetPr>
  <dimension ref="A1:R286"/>
  <sheetViews>
    <sheetView topLeftCell="A1" view="normal" workbookViewId="0">
      <pane ySplit="5" topLeftCell="A211" activePane="bottomLeft" state="frozen"/>
      <selection pane="bottomLeft" activeCell="C230" sqref="C230"/>
    </sheetView>
  </sheetViews>
  <sheetFormatPr defaultColWidth="9.28515625" defaultRowHeight="16.5"/>
  <cols>
    <col min="1" max="1" width="8.5703125" style="1" customWidth="1"/>
    <col min="2" max="2" width="2.7109375" style="1" customWidth="1"/>
    <col min="3" max="3" width="55.7109375" style="1" customWidth="1"/>
    <col min="4" max="4" width="11.7109375" style="1" customWidth="1"/>
    <col min="5" max="5" width="17.27734375" style="1" customWidth="1"/>
    <col min="6" max="6" width="21.41796875" style="1" customWidth="1"/>
    <col min="7" max="7" width="17.5703125" style="1" customWidth="1"/>
    <col min="8" max="8" width="2.7109375" style="1" customWidth="1"/>
    <col min="9" max="9" width="9.7109375" style="1" bestFit="1" customWidth="1"/>
    <col min="10" max="10" width="0" style="1" hidden="1" customWidth="1"/>
    <col min="11" max="16384" width="9.27734375" style="1" customWidth="1"/>
  </cols>
  <sheetData>
    <row r="1" ht="15" customHeight="1" thickBot="1"/>
    <row r="2" spans="2:8" ht="15" customHeight="1">
      <c r="B2" s="4"/>
      <c r="C2" s="5"/>
      <c r="D2" s="11"/>
      <c r="E2" s="11"/>
      <c r="F2" s="11"/>
      <c r="G2" s="11"/>
      <c r="H2" s="6"/>
    </row>
    <row r="3" spans="2:8" s="141" customFormat="1" ht="15" customHeight="1">
      <c r="B3" s="216"/>
      <c r="C3" s="213" t="s">
        <v>2094</v>
      </c>
      <c r="D3" s="213"/>
      <c r="E3" s="213"/>
      <c r="F3" s="213"/>
      <c r="G3" s="213"/>
      <c r="H3" s="214"/>
    </row>
    <row r="4" spans="2:8" s="141" customFormat="1" ht="26.25" customHeight="1">
      <c r="B4" s="216"/>
      <c r="C4" s="376" t="s">
        <v>772</v>
      </c>
      <c r="D4" s="185"/>
      <c r="E4" s="185"/>
      <c r="F4" s="185"/>
      <c r="G4" s="222" t="s">
        <v>605</v>
      </c>
      <c r="H4" s="214"/>
    </row>
    <row r="5" spans="2:10" ht="64.5" customHeight="1">
      <c r="B5" s="7"/>
      <c r="C5" s="223" t="s">
        <v>222</v>
      </c>
      <c r="D5" s="217" t="s">
        <v>2090</v>
      </c>
      <c r="E5" s="565" t="s">
        <v>2091</v>
      </c>
      <c r="F5" s="565" t="s">
        <v>2092</v>
      </c>
      <c r="G5" s="224" t="s">
        <v>2093</v>
      </c>
      <c r="H5" s="8"/>
      <c r="J5" s="1" t="s">
        <v>1082</v>
      </c>
    </row>
    <row r="6" spans="2:9">
      <c r="B6" s="7"/>
      <c r="C6" s="259" t="s">
        <v>1267</v>
      </c>
      <c r="D6" s="260">
        <v>1</v>
      </c>
      <c r="E6" s="374">
        <v>8260</v>
      </c>
      <c r="F6" s="374">
        <v>4086</v>
      </c>
      <c r="G6" s="550">
        <v>737.86098874204606</v>
      </c>
      <c r="H6" s="8"/>
      <c r="I6" s="16"/>
    </row>
    <row r="7" spans="2:8">
      <c r="B7" s="7"/>
      <c r="C7" s="259" t="s">
        <v>1625</v>
      </c>
      <c r="D7" s="260">
        <v>2</v>
      </c>
      <c r="E7" s="374">
        <v>4840</v>
      </c>
      <c r="F7" s="374">
        <v>2870</v>
      </c>
      <c r="G7" s="550">
        <v>615.54006968641113</v>
      </c>
      <c r="H7" s="8"/>
    </row>
    <row r="8" spans="2:8">
      <c r="B8" s="7"/>
      <c r="C8" s="259" t="s">
        <v>2089</v>
      </c>
      <c r="D8" s="260">
        <v>3</v>
      </c>
      <c r="E8" s="374">
        <v>1373</v>
      </c>
      <c r="F8" s="374">
        <v>895</v>
      </c>
      <c r="G8" s="550">
        <v>559.93854748603349</v>
      </c>
      <c r="H8" s="8"/>
    </row>
    <row r="9" spans="2:8">
      <c r="B9" s="7"/>
      <c r="C9" s="259" t="s">
        <v>1623</v>
      </c>
      <c r="D9" s="260">
        <v>4</v>
      </c>
      <c r="E9" s="374">
        <v>5849</v>
      </c>
      <c r="F9" s="374">
        <v>4282</v>
      </c>
      <c r="G9" s="550">
        <v>498.5719290051378</v>
      </c>
      <c r="H9" s="8"/>
    </row>
    <row r="10" spans="2:8">
      <c r="B10" s="7"/>
      <c r="C10" s="259" t="s">
        <v>2067</v>
      </c>
      <c r="D10" s="260">
        <v>5</v>
      </c>
      <c r="E10" s="374">
        <v>100</v>
      </c>
      <c r="F10" s="374">
        <v>76</v>
      </c>
      <c r="G10" s="550">
        <v>480.26315789473688</v>
      </c>
      <c r="H10" s="8"/>
    </row>
    <row r="11" spans="2:8">
      <c r="B11" s="7"/>
      <c r="C11" s="259" t="s">
        <v>602</v>
      </c>
      <c r="D11" s="260">
        <v>6</v>
      </c>
      <c r="E11" s="374">
        <v>30603</v>
      </c>
      <c r="F11" s="374">
        <v>23737</v>
      </c>
      <c r="G11" s="550">
        <v>470.5773686649535</v>
      </c>
      <c r="H11" s="8"/>
    </row>
    <row r="12" spans="2:8">
      <c r="B12" s="7"/>
      <c r="C12" s="259" t="s">
        <v>2064</v>
      </c>
      <c r="D12" s="260">
        <v>7</v>
      </c>
      <c r="E12" s="374">
        <v>338</v>
      </c>
      <c r="F12" s="374">
        <v>264</v>
      </c>
      <c r="G12" s="550">
        <v>467.31060606060606</v>
      </c>
      <c r="H12" s="8"/>
    </row>
    <row r="13" spans="2:8">
      <c r="B13" s="7"/>
      <c r="C13" s="259" t="s">
        <v>372</v>
      </c>
      <c r="D13" s="260">
        <v>8</v>
      </c>
      <c r="E13" s="374">
        <v>161570</v>
      </c>
      <c r="F13" s="374">
        <v>136715</v>
      </c>
      <c r="G13" s="550">
        <v>431.35756866474054</v>
      </c>
      <c r="H13" s="8"/>
    </row>
    <row r="14" spans="2:8">
      <c r="B14" s="7"/>
      <c r="C14" s="259" t="s">
        <v>346</v>
      </c>
      <c r="D14" s="260">
        <v>9</v>
      </c>
      <c r="E14" s="374">
        <v>328677</v>
      </c>
      <c r="F14" s="374">
        <v>293582</v>
      </c>
      <c r="G14" s="550">
        <v>408.63235825084644</v>
      </c>
      <c r="H14" s="8"/>
    </row>
    <row r="15" spans="2:8">
      <c r="B15" s="7"/>
      <c r="C15" s="259" t="s">
        <v>935</v>
      </c>
      <c r="D15" s="260">
        <v>10</v>
      </c>
      <c r="E15" s="374">
        <v>24527</v>
      </c>
      <c r="F15" s="374">
        <v>22590</v>
      </c>
      <c r="G15" s="550">
        <v>396.29725542275338</v>
      </c>
      <c r="H15" s="8"/>
    </row>
    <row r="16" spans="2:8">
      <c r="B16" s="7"/>
      <c r="C16" s="259" t="s">
        <v>219</v>
      </c>
      <c r="D16" s="260">
        <v>11</v>
      </c>
      <c r="E16" s="374">
        <v>661169</v>
      </c>
      <c r="F16" s="374">
        <v>612206</v>
      </c>
      <c r="G16" s="550">
        <v>394.19196316272627</v>
      </c>
      <c r="H16" s="8"/>
    </row>
    <row r="17" spans="2:8">
      <c r="B17" s="7"/>
      <c r="C17" s="259" t="s">
        <v>367</v>
      </c>
      <c r="D17" s="260">
        <v>12</v>
      </c>
      <c r="E17" s="374">
        <v>180170</v>
      </c>
      <c r="F17" s="374">
        <v>180678</v>
      </c>
      <c r="G17" s="550">
        <v>363.97375441392978</v>
      </c>
      <c r="H17" s="8"/>
    </row>
    <row r="18" spans="2:8">
      <c r="B18" s="7"/>
      <c r="C18" s="259" t="s">
        <v>629</v>
      </c>
      <c r="D18" s="260">
        <v>13</v>
      </c>
      <c r="E18" s="374">
        <v>205034</v>
      </c>
      <c r="F18" s="374">
        <v>211953</v>
      </c>
      <c r="G18" s="550">
        <v>353.08492920600321</v>
      </c>
      <c r="H18" s="8"/>
    </row>
    <row r="19" spans="2:8">
      <c r="B19" s="7"/>
      <c r="C19" s="259" t="s">
        <v>347</v>
      </c>
      <c r="D19" s="260">
        <v>14</v>
      </c>
      <c r="E19" s="374">
        <v>299646</v>
      </c>
      <c r="F19" s="374">
        <v>311471</v>
      </c>
      <c r="G19" s="550">
        <v>351.14277091607244</v>
      </c>
      <c r="H19" s="8"/>
    </row>
    <row r="20" spans="2:8">
      <c r="B20" s="7"/>
      <c r="C20" s="259" t="s">
        <v>665</v>
      </c>
      <c r="D20" s="260">
        <v>15</v>
      </c>
      <c r="E20" s="374">
        <v>18931</v>
      </c>
      <c r="F20" s="374">
        <v>22776</v>
      </c>
      <c r="G20" s="550">
        <v>303.38141025641028</v>
      </c>
      <c r="H20" s="8"/>
    </row>
    <row r="21" spans="2:8">
      <c r="B21" s="7"/>
      <c r="C21" s="259" t="s">
        <v>1357</v>
      </c>
      <c r="D21" s="260">
        <v>16</v>
      </c>
      <c r="E21" s="374">
        <v>2602</v>
      </c>
      <c r="F21" s="374">
        <v>3218</v>
      </c>
      <c r="G21" s="550">
        <v>295.130515848353</v>
      </c>
      <c r="H21" s="8"/>
    </row>
    <row r="22" spans="2:8">
      <c r="B22" s="7"/>
      <c r="C22" s="259" t="s">
        <v>598</v>
      </c>
      <c r="D22" s="260">
        <v>17</v>
      </c>
      <c r="E22" s="374">
        <v>37029</v>
      </c>
      <c r="F22" s="374">
        <v>45989</v>
      </c>
      <c r="G22" s="550">
        <v>293.88734262541044</v>
      </c>
      <c r="H22" s="8"/>
    </row>
    <row r="23" spans="2:8">
      <c r="B23" s="7"/>
      <c r="C23" s="259" t="s">
        <v>178</v>
      </c>
      <c r="D23" s="260">
        <v>18</v>
      </c>
      <c r="E23" s="374">
        <v>611502</v>
      </c>
      <c r="F23" s="374">
        <v>790162</v>
      </c>
      <c r="G23" s="550">
        <v>282.47148053184031</v>
      </c>
      <c r="H23" s="8"/>
    </row>
    <row r="24" spans="2:8">
      <c r="B24" s="7"/>
      <c r="C24" s="259" t="s">
        <v>1154</v>
      </c>
      <c r="D24" s="260">
        <v>19</v>
      </c>
      <c r="E24" s="374">
        <v>11171</v>
      </c>
      <c r="F24" s="374">
        <v>14593</v>
      </c>
      <c r="G24" s="550">
        <v>279.408963201535</v>
      </c>
      <c r="H24" s="8"/>
    </row>
    <row r="25" spans="2:8">
      <c r="B25" s="7"/>
      <c r="C25" s="259" t="s">
        <v>363</v>
      </c>
      <c r="D25" s="260">
        <v>20</v>
      </c>
      <c r="E25" s="374">
        <v>172695</v>
      </c>
      <c r="F25" s="374">
        <v>226412</v>
      </c>
      <c r="G25" s="550">
        <v>278.4025360846598</v>
      </c>
      <c r="H25" s="8"/>
    </row>
    <row r="26" spans="2:8">
      <c r="B26" s="7"/>
      <c r="C26" s="259" t="s">
        <v>177</v>
      </c>
      <c r="D26" s="260">
        <v>21</v>
      </c>
      <c r="E26" s="374">
        <v>427025</v>
      </c>
      <c r="F26" s="374">
        <v>564178</v>
      </c>
      <c r="G26" s="550">
        <v>276.26764070913788</v>
      </c>
      <c r="H26" s="8"/>
    </row>
    <row r="27" spans="2:8">
      <c r="B27" s="7"/>
      <c r="C27" s="259" t="s">
        <v>409</v>
      </c>
      <c r="D27" s="260">
        <v>22</v>
      </c>
      <c r="E27" s="374">
        <v>48120</v>
      </c>
      <c r="F27" s="374">
        <v>64009</v>
      </c>
      <c r="G27" s="550">
        <v>274.39578809229954</v>
      </c>
      <c r="H27" s="8"/>
    </row>
    <row r="28" spans="2:8">
      <c r="B28" s="7"/>
      <c r="C28" s="259" t="s">
        <v>1080</v>
      </c>
      <c r="D28" s="260">
        <v>23</v>
      </c>
      <c r="E28" s="374">
        <v>1019</v>
      </c>
      <c r="F28" s="374">
        <v>1369</v>
      </c>
      <c r="G28" s="550">
        <v>271.68371073776478</v>
      </c>
      <c r="H28" s="8"/>
    </row>
    <row r="29" spans="2:8">
      <c r="B29" s="7"/>
      <c r="C29" s="259" t="s">
        <v>2066</v>
      </c>
      <c r="D29" s="260">
        <v>24</v>
      </c>
      <c r="E29" s="374">
        <v>58</v>
      </c>
      <c r="F29" s="374">
        <v>78</v>
      </c>
      <c r="G29" s="550">
        <v>271.41025641025641</v>
      </c>
      <c r="H29" s="8"/>
    </row>
    <row r="30" spans="2:8">
      <c r="B30" s="7"/>
      <c r="C30" s="259" t="s">
        <v>359</v>
      </c>
      <c r="D30" s="260">
        <v>25</v>
      </c>
      <c r="E30" s="374">
        <v>162583</v>
      </c>
      <c r="F30" s="374">
        <v>219644</v>
      </c>
      <c r="G30" s="550">
        <v>270.17717306186375</v>
      </c>
      <c r="H30" s="8"/>
    </row>
    <row r="31" spans="2:8">
      <c r="B31" s="7"/>
      <c r="C31" s="259" t="s">
        <v>361</v>
      </c>
      <c r="D31" s="260">
        <v>26</v>
      </c>
      <c r="E31" s="374">
        <v>101661</v>
      </c>
      <c r="F31" s="374">
        <v>138208</v>
      </c>
      <c r="G31" s="550">
        <v>268.4813107779579</v>
      </c>
      <c r="H31" s="8"/>
    </row>
    <row r="32" spans="2:8">
      <c r="B32" s="7"/>
      <c r="C32" s="259" t="s">
        <v>1266</v>
      </c>
      <c r="D32" s="260">
        <v>27</v>
      </c>
      <c r="E32" s="374">
        <v>441</v>
      </c>
      <c r="F32" s="374">
        <v>619</v>
      </c>
      <c r="G32" s="550">
        <v>260.04038772213244</v>
      </c>
      <c r="H32" s="8"/>
    </row>
    <row r="33" spans="2:8">
      <c r="B33" s="7"/>
      <c r="C33" s="259" t="s">
        <v>1405</v>
      </c>
      <c r="D33" s="260">
        <v>28</v>
      </c>
      <c r="E33" s="374">
        <v>813</v>
      </c>
      <c r="F33" s="374">
        <v>1144</v>
      </c>
      <c r="G33" s="550">
        <v>259.39248251748251</v>
      </c>
      <c r="H33" s="8"/>
    </row>
    <row r="34" spans="2:8">
      <c r="B34" s="7"/>
      <c r="C34" s="259" t="s">
        <v>1954</v>
      </c>
      <c r="D34" s="260">
        <v>29</v>
      </c>
      <c r="E34" s="374">
        <v>2200</v>
      </c>
      <c r="F34" s="374">
        <v>3133</v>
      </c>
      <c r="G34" s="550">
        <v>256.30386211299071</v>
      </c>
      <c r="H34" s="8"/>
    </row>
    <row r="35" spans="2:8">
      <c r="B35" s="7"/>
      <c r="C35" s="259" t="s">
        <v>375</v>
      </c>
      <c r="D35" s="260">
        <v>30</v>
      </c>
      <c r="E35" s="374">
        <v>136167</v>
      </c>
      <c r="F35" s="374">
        <v>194069</v>
      </c>
      <c r="G35" s="550">
        <v>256.09940278972942</v>
      </c>
      <c r="H35" s="8"/>
    </row>
    <row r="36" spans="2:8">
      <c r="B36" s="7"/>
      <c r="C36" s="259" t="s">
        <v>382</v>
      </c>
      <c r="D36" s="260">
        <v>31</v>
      </c>
      <c r="E36" s="374">
        <v>92120</v>
      </c>
      <c r="F36" s="374">
        <v>131308</v>
      </c>
      <c r="G36" s="550">
        <v>256.06817558716909</v>
      </c>
      <c r="H36" s="8"/>
    </row>
    <row r="37" spans="2:8">
      <c r="B37" s="7"/>
      <c r="C37" s="259" t="s">
        <v>1355</v>
      </c>
      <c r="D37" s="260">
        <v>32</v>
      </c>
      <c r="E37" s="374">
        <v>1971</v>
      </c>
      <c r="F37" s="374">
        <v>2814</v>
      </c>
      <c r="G37" s="550">
        <v>255.65565031982945</v>
      </c>
      <c r="H37" s="8"/>
    </row>
    <row r="38" spans="2:8">
      <c r="B38" s="7"/>
      <c r="C38" s="259" t="s">
        <v>349</v>
      </c>
      <c r="D38" s="260">
        <v>33</v>
      </c>
      <c r="E38" s="374">
        <v>166320</v>
      </c>
      <c r="F38" s="374">
        <v>241041</v>
      </c>
      <c r="G38" s="550">
        <v>251.8525893935057</v>
      </c>
      <c r="H38" s="8"/>
    </row>
    <row r="39" spans="2:8">
      <c r="B39" s="7"/>
      <c r="C39" s="259" t="s">
        <v>971</v>
      </c>
      <c r="D39" s="260">
        <v>34</v>
      </c>
      <c r="E39" s="374">
        <v>25874</v>
      </c>
      <c r="F39" s="374">
        <v>37726</v>
      </c>
      <c r="G39" s="550">
        <v>250.33160154800402</v>
      </c>
      <c r="H39" s="8"/>
    </row>
    <row r="40" spans="2:8">
      <c r="B40" s="7"/>
      <c r="C40" s="259" t="s">
        <v>1166</v>
      </c>
      <c r="D40" s="260">
        <v>35</v>
      </c>
      <c r="E40" s="374">
        <v>1130</v>
      </c>
      <c r="F40" s="374">
        <v>1652</v>
      </c>
      <c r="G40" s="550">
        <v>249.66707021791768</v>
      </c>
      <c r="H40" s="8"/>
    </row>
    <row r="41" spans="2:8">
      <c r="B41" s="7"/>
      <c r="C41" s="259" t="s">
        <v>341</v>
      </c>
      <c r="D41" s="260">
        <v>36</v>
      </c>
      <c r="E41" s="374">
        <v>212222</v>
      </c>
      <c r="F41" s="374">
        <v>315258</v>
      </c>
      <c r="G41" s="550">
        <v>245.70678618782077</v>
      </c>
      <c r="H41" s="8"/>
    </row>
    <row r="42" spans="2:8">
      <c r="B42" s="7"/>
      <c r="C42" s="259" t="s">
        <v>182</v>
      </c>
      <c r="D42" s="260">
        <v>37</v>
      </c>
      <c r="E42" s="374">
        <v>274311</v>
      </c>
      <c r="F42" s="374">
        <v>415510</v>
      </c>
      <c r="G42" s="550">
        <v>240.9653558277779</v>
      </c>
      <c r="H42" s="8"/>
    </row>
    <row r="43" spans="2:8">
      <c r="B43" s="7"/>
      <c r="C43" s="259" t="s">
        <v>600</v>
      </c>
      <c r="D43" s="260">
        <v>38</v>
      </c>
      <c r="E43" s="374">
        <v>37174</v>
      </c>
      <c r="F43" s="374">
        <v>56380</v>
      </c>
      <c r="G43" s="550">
        <v>240.66175948918055</v>
      </c>
      <c r="H43" s="8"/>
    </row>
    <row r="44" spans="2:8">
      <c r="B44" s="7"/>
      <c r="C44" s="259" t="s">
        <v>175</v>
      </c>
      <c r="D44" s="260">
        <v>39</v>
      </c>
      <c r="E44" s="374">
        <v>745000</v>
      </c>
      <c r="F44" s="374">
        <v>1142165</v>
      </c>
      <c r="G44" s="550">
        <v>238.07856132870469</v>
      </c>
      <c r="H44" s="8"/>
    </row>
    <row r="45" spans="2:8">
      <c r="B45" s="7"/>
      <c r="C45" s="259" t="s">
        <v>1632</v>
      </c>
      <c r="D45" s="260">
        <v>40</v>
      </c>
      <c r="E45" s="374">
        <v>736</v>
      </c>
      <c r="F45" s="374">
        <v>1132</v>
      </c>
      <c r="G45" s="550">
        <v>237.31448763250881</v>
      </c>
      <c r="H45" s="8"/>
    </row>
    <row r="46" spans="2:8">
      <c r="B46" s="7"/>
      <c r="C46" s="259" t="s">
        <v>2065</v>
      </c>
      <c r="D46" s="260">
        <v>41</v>
      </c>
      <c r="E46" s="374">
        <v>212</v>
      </c>
      <c r="F46" s="374">
        <v>328</v>
      </c>
      <c r="G46" s="550">
        <v>235.91463414634148</v>
      </c>
      <c r="H46" s="8"/>
    </row>
    <row r="47" spans="2:8">
      <c r="B47" s="7"/>
      <c r="C47" s="259" t="s">
        <v>1193</v>
      </c>
      <c r="D47" s="260">
        <v>42</v>
      </c>
      <c r="E47" s="374">
        <v>25684</v>
      </c>
      <c r="F47" s="374">
        <v>39833</v>
      </c>
      <c r="G47" s="550">
        <v>235.34908241909974</v>
      </c>
      <c r="H47" s="8"/>
    </row>
    <row r="48" spans="2:8">
      <c r="B48" s="7"/>
      <c r="C48" s="259" t="s">
        <v>325</v>
      </c>
      <c r="D48" s="260">
        <v>43</v>
      </c>
      <c r="E48" s="374">
        <v>201608</v>
      </c>
      <c r="F48" s="374">
        <v>313141</v>
      </c>
      <c r="G48" s="550">
        <v>234.99611995874062</v>
      </c>
      <c r="H48" s="8"/>
    </row>
    <row r="49" spans="2:8">
      <c r="B49" s="7"/>
      <c r="C49" s="259" t="s">
        <v>342</v>
      </c>
      <c r="D49" s="260">
        <v>44</v>
      </c>
      <c r="E49" s="374">
        <v>149388</v>
      </c>
      <c r="F49" s="374">
        <v>232969</v>
      </c>
      <c r="G49" s="550">
        <v>234.05096815456133</v>
      </c>
      <c r="H49" s="8"/>
    </row>
    <row r="50" spans="2:8">
      <c r="B50" s="7"/>
      <c r="C50" s="259" t="s">
        <v>1071</v>
      </c>
      <c r="D50" s="260">
        <v>45</v>
      </c>
      <c r="E50" s="374">
        <v>13430</v>
      </c>
      <c r="F50" s="374">
        <v>21193</v>
      </c>
      <c r="G50" s="550">
        <v>231.30042938706174</v>
      </c>
      <c r="H50" s="8"/>
    </row>
    <row r="51" spans="2:8">
      <c r="B51" s="7"/>
      <c r="C51" s="259" t="s">
        <v>1164</v>
      </c>
      <c r="D51" s="260">
        <v>46</v>
      </c>
      <c r="E51" s="374">
        <v>3432</v>
      </c>
      <c r="F51" s="374">
        <v>5448</v>
      </c>
      <c r="G51" s="550">
        <v>229.93392070484583</v>
      </c>
      <c r="H51" s="8"/>
    </row>
    <row r="52" spans="2:8">
      <c r="B52" s="7"/>
      <c r="C52" s="259" t="s">
        <v>339</v>
      </c>
      <c r="D52" s="260">
        <v>47</v>
      </c>
      <c r="E52" s="374">
        <v>175865</v>
      </c>
      <c r="F52" s="374">
        <v>285048</v>
      </c>
      <c r="G52" s="550">
        <v>225.19268684572421</v>
      </c>
      <c r="H52" s="8"/>
    </row>
    <row r="53" spans="2:8">
      <c r="B53" s="7"/>
      <c r="C53" s="259" t="s">
        <v>632</v>
      </c>
      <c r="D53" s="260">
        <v>48</v>
      </c>
      <c r="E53" s="374">
        <v>354342</v>
      </c>
      <c r="F53" s="374">
        <v>574463</v>
      </c>
      <c r="G53" s="550">
        <v>225.14040068725055</v>
      </c>
      <c r="H53" s="8"/>
    </row>
    <row r="54" spans="2:8">
      <c r="B54" s="7"/>
      <c r="C54" s="259" t="s">
        <v>365</v>
      </c>
      <c r="D54" s="260">
        <v>49</v>
      </c>
      <c r="E54" s="374">
        <v>107049</v>
      </c>
      <c r="F54" s="374">
        <v>175157</v>
      </c>
      <c r="G54" s="550">
        <v>223.07349977448803</v>
      </c>
      <c r="H54" s="8"/>
    </row>
    <row r="55" spans="2:8">
      <c r="B55" s="7"/>
      <c r="C55" s="259" t="s">
        <v>406</v>
      </c>
      <c r="D55" s="260">
        <v>50</v>
      </c>
      <c r="E55" s="374">
        <v>78953</v>
      </c>
      <c r="F55" s="374">
        <v>129861</v>
      </c>
      <c r="G55" s="550">
        <v>221.913006984391</v>
      </c>
      <c r="H55" s="8"/>
    </row>
    <row r="56" spans="2:8">
      <c r="B56" s="7"/>
      <c r="C56" s="259" t="s">
        <v>429</v>
      </c>
      <c r="D56" s="260">
        <v>51</v>
      </c>
      <c r="E56" s="374">
        <v>5803</v>
      </c>
      <c r="F56" s="374">
        <v>9634</v>
      </c>
      <c r="G56" s="550">
        <v>219.85623832260742</v>
      </c>
      <c r="H56" s="8"/>
    </row>
    <row r="57" spans="2:8">
      <c r="B57" s="7"/>
      <c r="C57" s="259" t="s">
        <v>335</v>
      </c>
      <c r="D57" s="260">
        <v>52</v>
      </c>
      <c r="E57" s="374">
        <v>242917</v>
      </c>
      <c r="F57" s="374">
        <v>403785</v>
      </c>
      <c r="G57" s="550">
        <v>219.58394937900118</v>
      </c>
      <c r="H57" s="8"/>
    </row>
    <row r="58" spans="2:8">
      <c r="B58" s="7"/>
      <c r="C58" s="259" t="s">
        <v>321</v>
      </c>
      <c r="D58" s="260">
        <v>53</v>
      </c>
      <c r="E58" s="374">
        <v>314673</v>
      </c>
      <c r="F58" s="374">
        <v>525458</v>
      </c>
      <c r="G58" s="550">
        <v>218.58197039535034</v>
      </c>
      <c r="H58" s="8"/>
    </row>
    <row r="59" spans="2:8">
      <c r="B59" s="7"/>
      <c r="C59" s="259" t="s">
        <v>1078</v>
      </c>
      <c r="D59" s="260">
        <v>54</v>
      </c>
      <c r="E59" s="374">
        <v>3215</v>
      </c>
      <c r="F59" s="374">
        <v>5376</v>
      </c>
      <c r="G59" s="550">
        <v>218.2803199404762</v>
      </c>
      <c r="H59" s="8"/>
    </row>
    <row r="60" spans="2:8">
      <c r="B60" s="7"/>
      <c r="C60" s="259" t="s">
        <v>1265</v>
      </c>
      <c r="D60" s="260">
        <v>55</v>
      </c>
      <c r="E60" s="374">
        <v>1023</v>
      </c>
      <c r="F60" s="374">
        <v>1717</v>
      </c>
      <c r="G60" s="550">
        <v>217.46942341292953</v>
      </c>
      <c r="H60" s="8"/>
    </row>
    <row r="61" spans="2:8">
      <c r="B61" s="7"/>
      <c r="C61" s="259" t="s">
        <v>651</v>
      </c>
      <c r="D61" s="260">
        <v>56</v>
      </c>
      <c r="E61" s="374">
        <v>85899</v>
      </c>
      <c r="F61" s="374">
        <v>144243</v>
      </c>
      <c r="G61" s="550">
        <v>217.36330359185541</v>
      </c>
      <c r="H61" s="8"/>
    </row>
    <row r="62" spans="2:8">
      <c r="B62" s="7"/>
      <c r="C62" s="259" t="s">
        <v>1263</v>
      </c>
      <c r="D62" s="260">
        <v>57</v>
      </c>
      <c r="E62" s="374">
        <v>370</v>
      </c>
      <c r="F62" s="374">
        <v>623</v>
      </c>
      <c r="G62" s="550">
        <v>216.77367576243981</v>
      </c>
      <c r="H62" s="8"/>
    </row>
    <row r="63" spans="2:8">
      <c r="B63" s="7"/>
      <c r="C63" s="259" t="s">
        <v>373</v>
      </c>
      <c r="D63" s="260">
        <v>58</v>
      </c>
      <c r="E63" s="374">
        <v>82775</v>
      </c>
      <c r="F63" s="374">
        <v>140512</v>
      </c>
      <c r="G63" s="550">
        <v>215.01989153951266</v>
      </c>
      <c r="H63" s="8"/>
    </row>
    <row r="64" spans="2:8">
      <c r="B64" s="7"/>
      <c r="C64" s="259" t="s">
        <v>330</v>
      </c>
      <c r="D64" s="260">
        <v>59</v>
      </c>
      <c r="E64" s="374">
        <v>202835</v>
      </c>
      <c r="F64" s="374">
        <v>345155</v>
      </c>
      <c r="G64" s="550">
        <v>214.49718242528721</v>
      </c>
      <c r="H64" s="8"/>
    </row>
    <row r="65" spans="2:8">
      <c r="B65" s="7"/>
      <c r="C65" s="259" t="s">
        <v>334</v>
      </c>
      <c r="D65" s="260">
        <v>60</v>
      </c>
      <c r="E65" s="374">
        <v>126304</v>
      </c>
      <c r="F65" s="374">
        <v>215614</v>
      </c>
      <c r="G65" s="550">
        <v>213.81246115743875</v>
      </c>
      <c r="H65" s="8"/>
    </row>
    <row r="66" spans="2:8">
      <c r="B66" s="7"/>
      <c r="C66" s="259" t="s">
        <v>348</v>
      </c>
      <c r="D66" s="260">
        <v>61</v>
      </c>
      <c r="E66" s="374">
        <v>104350</v>
      </c>
      <c r="F66" s="374">
        <v>178293</v>
      </c>
      <c r="G66" s="550">
        <v>213.62448329435256</v>
      </c>
      <c r="H66" s="8"/>
    </row>
    <row r="67" spans="2:8">
      <c r="B67" s="7"/>
      <c r="C67" s="259" t="s">
        <v>1390</v>
      </c>
      <c r="D67" s="260">
        <v>62</v>
      </c>
      <c r="E67" s="374">
        <v>1944</v>
      </c>
      <c r="F67" s="374">
        <v>3415</v>
      </c>
      <c r="G67" s="550">
        <v>207.77745241581258</v>
      </c>
      <c r="H67" s="8"/>
    </row>
    <row r="68" spans="2:18" s="92" customFormat="1">
      <c r="B68" s="362"/>
      <c r="C68" s="259" t="s">
        <v>215</v>
      </c>
      <c r="D68" s="260">
        <v>63</v>
      </c>
      <c r="E68" s="374">
        <v>478025</v>
      </c>
      <c r="F68" s="374">
        <v>842489</v>
      </c>
      <c r="G68" s="550">
        <v>207.09958824388212</v>
      </c>
      <c r="H68" s="8"/>
      <c r="I68" s="141"/>
      <c r="J68" s="141"/>
      <c r="K68" s="141"/>
      <c r="L68" s="141"/>
      <c r="M68" s="141"/>
      <c r="N68" s="141"/>
      <c r="O68" s="141"/>
      <c r="P68" s="141"/>
      <c r="Q68" s="141"/>
      <c r="R68" s="141"/>
    </row>
    <row r="69" spans="2:8">
      <c r="B69" s="7"/>
      <c r="C69" s="259" t="s">
        <v>404</v>
      </c>
      <c r="D69" s="260">
        <v>64</v>
      </c>
      <c r="E69" s="374">
        <v>29100</v>
      </c>
      <c r="F69" s="374">
        <v>51444</v>
      </c>
      <c r="G69" s="550">
        <v>206.46722649871705</v>
      </c>
      <c r="H69" s="8"/>
    </row>
    <row r="70" spans="2:8">
      <c r="B70" s="7"/>
      <c r="C70" s="259" t="s">
        <v>350</v>
      </c>
      <c r="D70" s="260">
        <v>65</v>
      </c>
      <c r="E70" s="374">
        <v>178216</v>
      </c>
      <c r="F70" s="374">
        <v>316055</v>
      </c>
      <c r="G70" s="550">
        <v>205.81493727357579</v>
      </c>
      <c r="H70" s="8"/>
    </row>
    <row r="71" spans="2:8">
      <c r="B71" s="7"/>
      <c r="C71" s="259" t="s">
        <v>213</v>
      </c>
      <c r="D71" s="260">
        <v>66</v>
      </c>
      <c r="E71" s="374">
        <v>1229120</v>
      </c>
      <c r="F71" s="374">
        <v>2181470</v>
      </c>
      <c r="G71" s="550">
        <v>205.6543523403943</v>
      </c>
      <c r="H71" s="8"/>
    </row>
    <row r="72" spans="2:8">
      <c r="B72" s="7"/>
      <c r="C72" s="259" t="s">
        <v>399</v>
      </c>
      <c r="D72" s="260">
        <v>67</v>
      </c>
      <c r="E72" s="374">
        <v>57661</v>
      </c>
      <c r="F72" s="374">
        <v>102563</v>
      </c>
      <c r="G72" s="550">
        <v>205.20328968536413</v>
      </c>
      <c r="H72" s="8"/>
    </row>
    <row r="73" spans="2:8">
      <c r="B73" s="7"/>
      <c r="C73" s="259" t="s">
        <v>477</v>
      </c>
      <c r="D73" s="260">
        <v>68</v>
      </c>
      <c r="E73" s="374">
        <v>128377</v>
      </c>
      <c r="F73" s="374">
        <v>232766</v>
      </c>
      <c r="G73" s="550">
        <v>201.30777261283862</v>
      </c>
      <c r="H73" s="8"/>
    </row>
    <row r="74" spans="2:8">
      <c r="B74" s="7"/>
      <c r="C74" s="259" t="s">
        <v>1953</v>
      </c>
      <c r="D74" s="260">
        <v>69</v>
      </c>
      <c r="E74" s="374">
        <v>1888</v>
      </c>
      <c r="F74" s="374">
        <v>3439</v>
      </c>
      <c r="G74" s="550">
        <v>200.38383250945043</v>
      </c>
      <c r="H74" s="8"/>
    </row>
    <row r="75" spans="2:8">
      <c r="B75" s="7"/>
      <c r="C75" s="259" t="s">
        <v>1181</v>
      </c>
      <c r="D75" s="260">
        <v>70</v>
      </c>
      <c r="E75" s="374">
        <v>3439</v>
      </c>
      <c r="F75" s="374">
        <v>6268</v>
      </c>
      <c r="G75" s="550">
        <v>200.26084875558391</v>
      </c>
      <c r="H75" s="8"/>
    </row>
    <row r="76" spans="2:8">
      <c r="B76" s="7"/>
      <c r="C76" s="259" t="s">
        <v>1631</v>
      </c>
      <c r="D76" s="260">
        <v>71</v>
      </c>
      <c r="E76" s="374">
        <v>1031</v>
      </c>
      <c r="F76" s="374">
        <v>1881</v>
      </c>
      <c r="G76" s="550">
        <v>200.06113769271664</v>
      </c>
      <c r="H76" s="8"/>
    </row>
    <row r="77" spans="2:8">
      <c r="B77" s="7"/>
      <c r="C77" s="259" t="s">
        <v>249</v>
      </c>
      <c r="D77" s="260">
        <v>72</v>
      </c>
      <c r="E77" s="374">
        <v>226636</v>
      </c>
      <c r="F77" s="374">
        <v>414021</v>
      </c>
      <c r="G77" s="550">
        <v>199.80179749336389</v>
      </c>
      <c r="H77" s="8"/>
    </row>
    <row r="78" spans="2:8">
      <c r="B78" s="7"/>
      <c r="C78" s="259" t="s">
        <v>951</v>
      </c>
      <c r="D78" s="260">
        <v>73</v>
      </c>
      <c r="E78" s="374">
        <v>7269</v>
      </c>
      <c r="F78" s="374">
        <v>13303</v>
      </c>
      <c r="G78" s="550">
        <v>199.44260693076751</v>
      </c>
      <c r="H78" s="8"/>
    </row>
    <row r="79" spans="2:8">
      <c r="B79" s="7"/>
      <c r="C79" s="259" t="s">
        <v>368</v>
      </c>
      <c r="D79" s="260">
        <v>74</v>
      </c>
      <c r="E79" s="374">
        <v>101446</v>
      </c>
      <c r="F79" s="374">
        <v>186115</v>
      </c>
      <c r="G79" s="550">
        <v>198.95113236439835</v>
      </c>
      <c r="H79" s="8"/>
    </row>
    <row r="80" spans="2:8">
      <c r="B80" s="7"/>
      <c r="C80" s="259" t="s">
        <v>668</v>
      </c>
      <c r="D80" s="260">
        <v>75</v>
      </c>
      <c r="E80" s="374">
        <v>129914</v>
      </c>
      <c r="F80" s="374">
        <v>240112</v>
      </c>
      <c r="G80" s="550">
        <v>197.48538182181647</v>
      </c>
      <c r="H80" s="8"/>
    </row>
    <row r="81" spans="2:8">
      <c r="B81" s="7"/>
      <c r="C81" s="259" t="s">
        <v>383</v>
      </c>
      <c r="D81" s="260">
        <v>76</v>
      </c>
      <c r="E81" s="374">
        <v>76056</v>
      </c>
      <c r="F81" s="374">
        <v>141743</v>
      </c>
      <c r="G81" s="550">
        <v>195.85051819137453</v>
      </c>
      <c r="H81" s="8"/>
    </row>
    <row r="82" spans="2:8">
      <c r="B82" s="7"/>
      <c r="C82" s="259" t="s">
        <v>1946</v>
      </c>
      <c r="D82" s="260">
        <v>77</v>
      </c>
      <c r="E82" s="374">
        <v>26971</v>
      </c>
      <c r="F82" s="374">
        <v>50416</v>
      </c>
      <c r="G82" s="550">
        <v>195.26370596635988</v>
      </c>
      <c r="H82" s="8"/>
    </row>
    <row r="83" spans="2:8">
      <c r="B83" s="7"/>
      <c r="C83" s="259" t="s">
        <v>1598</v>
      </c>
      <c r="D83" s="260">
        <v>78</v>
      </c>
      <c r="E83" s="374">
        <v>1874</v>
      </c>
      <c r="F83" s="374">
        <v>3575</v>
      </c>
      <c r="G83" s="550">
        <v>191.33146853146854</v>
      </c>
      <c r="H83" s="8"/>
    </row>
    <row r="84" spans="2:8">
      <c r="B84" s="7"/>
      <c r="C84" s="259" t="s">
        <v>1358</v>
      </c>
      <c r="D84" s="260">
        <v>79</v>
      </c>
      <c r="E84" s="374">
        <v>989</v>
      </c>
      <c r="F84" s="374">
        <v>1932</v>
      </c>
      <c r="G84" s="550">
        <v>186.84523809523807</v>
      </c>
      <c r="H84" s="8"/>
    </row>
    <row r="85" spans="2:8">
      <c r="B85" s="7"/>
      <c r="C85" s="259" t="s">
        <v>421</v>
      </c>
      <c r="D85" s="260">
        <v>80</v>
      </c>
      <c r="E85" s="374">
        <v>2548</v>
      </c>
      <c r="F85" s="374">
        <v>4993</v>
      </c>
      <c r="G85" s="550">
        <v>186.26477067895053</v>
      </c>
      <c r="H85" s="8"/>
    </row>
    <row r="86" spans="2:8">
      <c r="B86" s="7"/>
      <c r="C86" s="259" t="s">
        <v>744</v>
      </c>
      <c r="D86" s="260">
        <v>81</v>
      </c>
      <c r="E86" s="374">
        <v>62090</v>
      </c>
      <c r="F86" s="374">
        <v>122302</v>
      </c>
      <c r="G86" s="550">
        <v>185.30236627365048</v>
      </c>
      <c r="H86" s="8"/>
    </row>
    <row r="87" spans="2:8">
      <c r="B87" s="7"/>
      <c r="C87" s="259" t="s">
        <v>1269</v>
      </c>
      <c r="D87" s="260">
        <v>82</v>
      </c>
      <c r="E87" s="374">
        <v>130828</v>
      </c>
      <c r="F87" s="374">
        <v>258191</v>
      </c>
      <c r="G87" s="550">
        <v>184.94920427125658</v>
      </c>
      <c r="H87" s="8"/>
    </row>
    <row r="88" spans="2:8">
      <c r="B88" s="7"/>
      <c r="C88" s="259" t="s">
        <v>658</v>
      </c>
      <c r="D88" s="260">
        <v>83</v>
      </c>
      <c r="E88" s="374">
        <v>112538</v>
      </c>
      <c r="F88" s="374">
        <v>224356</v>
      </c>
      <c r="G88" s="550">
        <v>183.08567633582342</v>
      </c>
      <c r="H88" s="8"/>
    </row>
    <row r="89" spans="2:8">
      <c r="B89" s="7"/>
      <c r="C89" s="259" t="s">
        <v>176</v>
      </c>
      <c r="D89" s="260">
        <v>84</v>
      </c>
      <c r="E89" s="374">
        <v>357973</v>
      </c>
      <c r="F89" s="374">
        <v>714235</v>
      </c>
      <c r="G89" s="550">
        <v>182.93719154059937</v>
      </c>
      <c r="H89" s="8"/>
    </row>
    <row r="90" spans="2:8">
      <c r="B90" s="7"/>
      <c r="C90" s="259" t="s">
        <v>394</v>
      </c>
      <c r="D90" s="260">
        <v>85</v>
      </c>
      <c r="E90" s="374">
        <v>89144</v>
      </c>
      <c r="F90" s="374">
        <v>178285</v>
      </c>
      <c r="G90" s="550">
        <v>182.50307092576492</v>
      </c>
      <c r="H90" s="8"/>
    </row>
    <row r="91" spans="2:8">
      <c r="B91" s="7"/>
      <c r="C91" s="259" t="s">
        <v>1859</v>
      </c>
      <c r="D91" s="260">
        <v>86</v>
      </c>
      <c r="E91" s="374">
        <v>11541</v>
      </c>
      <c r="F91" s="374">
        <v>23323</v>
      </c>
      <c r="G91" s="550">
        <v>180.61420057454015</v>
      </c>
      <c r="H91" s="8"/>
    </row>
    <row r="92" spans="2:8">
      <c r="B92" s="7"/>
      <c r="C92" s="259" t="s">
        <v>1261</v>
      </c>
      <c r="D92" s="260">
        <v>87</v>
      </c>
      <c r="E92" s="374">
        <v>850</v>
      </c>
      <c r="F92" s="374">
        <v>1720</v>
      </c>
      <c r="G92" s="550">
        <v>180.37790697674419</v>
      </c>
      <c r="H92" s="8"/>
    </row>
    <row r="93" spans="2:8">
      <c r="B93" s="7"/>
      <c r="C93" s="259" t="s">
        <v>392</v>
      </c>
      <c r="D93" s="260">
        <v>88</v>
      </c>
      <c r="E93" s="374">
        <v>62208</v>
      </c>
      <c r="F93" s="374">
        <v>126577</v>
      </c>
      <c r="G93" s="550">
        <v>179.38424832315508</v>
      </c>
      <c r="H93" s="8"/>
    </row>
    <row r="94" spans="2:8">
      <c r="B94" s="7"/>
      <c r="C94" s="259" t="s">
        <v>323</v>
      </c>
      <c r="D94" s="260">
        <v>89</v>
      </c>
      <c r="E94" s="374">
        <v>168497</v>
      </c>
      <c r="F94" s="374">
        <v>345838</v>
      </c>
      <c r="G94" s="550">
        <v>177.83298827774854</v>
      </c>
      <c r="H94" s="8"/>
    </row>
    <row r="95" spans="2:8">
      <c r="B95" s="7"/>
      <c r="C95" s="259" t="s">
        <v>220</v>
      </c>
      <c r="D95" s="260">
        <v>90</v>
      </c>
      <c r="E95" s="374">
        <v>328385</v>
      </c>
      <c r="F95" s="374">
        <v>678982</v>
      </c>
      <c r="G95" s="550">
        <v>176.52975336606863</v>
      </c>
      <c r="H95" s="8"/>
    </row>
    <row r="96" spans="2:8">
      <c r="B96" s="7"/>
      <c r="C96" s="259" t="s">
        <v>344</v>
      </c>
      <c r="D96" s="260">
        <v>91</v>
      </c>
      <c r="E96" s="374">
        <v>150037</v>
      </c>
      <c r="F96" s="374">
        <v>318380</v>
      </c>
      <c r="G96" s="550">
        <v>172.00673723223821</v>
      </c>
      <c r="H96" s="8"/>
    </row>
    <row r="97" spans="2:8">
      <c r="B97" s="7"/>
      <c r="C97" s="259" t="s">
        <v>655</v>
      </c>
      <c r="D97" s="260">
        <v>92</v>
      </c>
      <c r="E97" s="374">
        <v>55386</v>
      </c>
      <c r="F97" s="374">
        <v>117671</v>
      </c>
      <c r="G97" s="550">
        <v>171.80010367890134</v>
      </c>
      <c r="H97" s="8"/>
    </row>
    <row r="98" spans="2:8">
      <c r="B98" s="7"/>
      <c r="C98" s="259" t="s">
        <v>1165</v>
      </c>
      <c r="D98" s="260">
        <v>93</v>
      </c>
      <c r="E98" s="374">
        <v>901</v>
      </c>
      <c r="F98" s="374">
        <v>1935</v>
      </c>
      <c r="G98" s="550">
        <v>169.9560723514212</v>
      </c>
      <c r="H98" s="8"/>
    </row>
    <row r="99" spans="2:8">
      <c r="B99" s="7"/>
      <c r="C99" s="259" t="s">
        <v>1264</v>
      </c>
      <c r="D99" s="260">
        <v>94</v>
      </c>
      <c r="E99" s="374">
        <v>3121</v>
      </c>
      <c r="F99" s="374">
        <v>6754</v>
      </c>
      <c r="G99" s="550">
        <v>168.66523541604977</v>
      </c>
      <c r="H99" s="8"/>
    </row>
    <row r="100" spans="2:8">
      <c r="B100" s="7"/>
      <c r="C100" s="259" t="s">
        <v>336</v>
      </c>
      <c r="D100" s="260">
        <v>95</v>
      </c>
      <c r="E100" s="374">
        <v>131070</v>
      </c>
      <c r="F100" s="374">
        <v>285274</v>
      </c>
      <c r="G100" s="550">
        <v>167.70035124126278</v>
      </c>
      <c r="H100" s="8"/>
    </row>
    <row r="101" spans="2:8">
      <c r="B101" s="7"/>
      <c r="C101" s="259" t="s">
        <v>1167</v>
      </c>
      <c r="D101" s="260">
        <v>96</v>
      </c>
      <c r="E101" s="374">
        <v>470</v>
      </c>
      <c r="F101" s="374">
        <v>1035</v>
      </c>
      <c r="G101" s="550">
        <v>165.7487922705314</v>
      </c>
      <c r="H101" s="8"/>
    </row>
    <row r="102" spans="2:8">
      <c r="B102" s="7"/>
      <c r="C102" s="259" t="s">
        <v>428</v>
      </c>
      <c r="D102" s="260">
        <v>97</v>
      </c>
      <c r="E102" s="374">
        <v>5679</v>
      </c>
      <c r="F102" s="374">
        <v>12547</v>
      </c>
      <c r="G102" s="550">
        <v>165.20562684307006</v>
      </c>
      <c r="H102" s="8"/>
    </row>
    <row r="103" spans="2:8">
      <c r="B103" s="7"/>
      <c r="C103" s="259" t="s">
        <v>326</v>
      </c>
      <c r="D103" s="260">
        <v>98</v>
      </c>
      <c r="E103" s="374">
        <v>144186</v>
      </c>
      <c r="F103" s="374">
        <v>319572</v>
      </c>
      <c r="G103" s="550">
        <v>164.68241898539296</v>
      </c>
      <c r="H103" s="8"/>
    </row>
    <row r="104" spans="2:8">
      <c r="B104" s="7"/>
      <c r="C104" s="259" t="s">
        <v>381</v>
      </c>
      <c r="D104" s="260">
        <v>99</v>
      </c>
      <c r="E104" s="374">
        <v>69816</v>
      </c>
      <c r="F104" s="374">
        <v>154880</v>
      </c>
      <c r="G104" s="550">
        <v>164.53279958677686</v>
      </c>
      <c r="H104" s="8"/>
    </row>
    <row r="105" spans="2:8">
      <c r="B105" s="7"/>
      <c r="C105" s="259" t="s">
        <v>1173</v>
      </c>
      <c r="D105" s="260">
        <v>100</v>
      </c>
      <c r="E105" s="374">
        <v>1559</v>
      </c>
      <c r="F105" s="374">
        <v>3463</v>
      </c>
      <c r="G105" s="550">
        <v>164.3185099624603</v>
      </c>
      <c r="H105" s="8"/>
    </row>
    <row r="106" spans="2:8">
      <c r="B106" s="7"/>
      <c r="C106" s="259" t="s">
        <v>1168</v>
      </c>
      <c r="D106" s="260">
        <v>101</v>
      </c>
      <c r="E106" s="374">
        <v>30219</v>
      </c>
      <c r="F106" s="374">
        <v>67381</v>
      </c>
      <c r="G106" s="550">
        <v>163.6950327243585</v>
      </c>
      <c r="H106" s="8"/>
    </row>
    <row r="107" spans="2:8">
      <c r="B107" s="7"/>
      <c r="C107" s="259" t="s">
        <v>345</v>
      </c>
      <c r="D107" s="260">
        <v>102</v>
      </c>
      <c r="E107" s="374">
        <v>89576</v>
      </c>
      <c r="F107" s="374">
        <v>200267</v>
      </c>
      <c r="G107" s="550">
        <v>163.25825023593504</v>
      </c>
      <c r="H107" s="8"/>
    </row>
    <row r="108" spans="2:8">
      <c r="B108" s="7"/>
      <c r="C108" s="259" t="s">
        <v>1158</v>
      </c>
      <c r="D108" s="260">
        <v>103</v>
      </c>
      <c r="E108" s="374">
        <v>1465</v>
      </c>
      <c r="F108" s="374">
        <v>3284</v>
      </c>
      <c r="G108" s="550">
        <v>162.82734470158343</v>
      </c>
      <c r="H108" s="8"/>
    </row>
    <row r="109" spans="2:8">
      <c r="B109" s="7"/>
      <c r="C109" s="259" t="s">
        <v>352</v>
      </c>
      <c r="D109" s="260">
        <v>104</v>
      </c>
      <c r="E109" s="374">
        <v>97714</v>
      </c>
      <c r="F109" s="374">
        <v>219614</v>
      </c>
      <c r="G109" s="550">
        <v>162.40134964073329</v>
      </c>
      <c r="H109" s="8"/>
    </row>
    <row r="110" spans="2:8">
      <c r="B110" s="7"/>
      <c r="C110" s="259" t="s">
        <v>670</v>
      </c>
      <c r="D110" s="260">
        <v>105</v>
      </c>
      <c r="E110" s="374">
        <v>16107</v>
      </c>
      <c r="F110" s="374">
        <v>36484</v>
      </c>
      <c r="G110" s="550">
        <v>161.14063699155795</v>
      </c>
      <c r="H110" s="8"/>
    </row>
    <row r="111" spans="2:8">
      <c r="B111" s="7"/>
      <c r="C111" s="259" t="s">
        <v>416</v>
      </c>
      <c r="D111" s="260">
        <v>106</v>
      </c>
      <c r="E111" s="374">
        <v>18563</v>
      </c>
      <c r="F111" s="374">
        <v>42151</v>
      </c>
      <c r="G111" s="550">
        <v>160.74339873312616</v>
      </c>
      <c r="H111" s="8"/>
    </row>
    <row r="112" spans="2:8">
      <c r="B112" s="7"/>
      <c r="C112" s="259" t="s">
        <v>355</v>
      </c>
      <c r="D112" s="260">
        <v>107</v>
      </c>
      <c r="E112" s="374">
        <v>100522</v>
      </c>
      <c r="F112" s="374">
        <v>228497</v>
      </c>
      <c r="G112" s="550">
        <v>160.57335544886806</v>
      </c>
      <c r="H112" s="8"/>
    </row>
    <row r="113" spans="2:8">
      <c r="B113" s="7"/>
      <c r="C113" s="259" t="s">
        <v>419</v>
      </c>
      <c r="D113" s="260">
        <v>108</v>
      </c>
      <c r="E113" s="374">
        <v>12192</v>
      </c>
      <c r="F113" s="374">
        <v>27744</v>
      </c>
      <c r="G113" s="550">
        <v>160.39792387543253</v>
      </c>
      <c r="H113" s="8"/>
    </row>
    <row r="114" spans="2:8">
      <c r="B114" s="7"/>
      <c r="C114" s="259" t="s">
        <v>407</v>
      </c>
      <c r="D114" s="260">
        <v>109</v>
      </c>
      <c r="E114" s="374">
        <v>36142</v>
      </c>
      <c r="F114" s="374">
        <v>82378</v>
      </c>
      <c r="G114" s="550">
        <v>160.13777950423656</v>
      </c>
      <c r="H114" s="8"/>
    </row>
    <row r="115" spans="2:8">
      <c r="B115" s="7"/>
      <c r="C115" s="259" t="s">
        <v>2059</v>
      </c>
      <c r="D115" s="260">
        <v>110</v>
      </c>
      <c r="E115" s="374">
        <v>5286</v>
      </c>
      <c r="F115" s="374">
        <v>12097</v>
      </c>
      <c r="G115" s="550">
        <v>159.49326279242786</v>
      </c>
      <c r="H115" s="8"/>
    </row>
    <row r="116" spans="2:8">
      <c r="B116" s="7"/>
      <c r="C116" s="259" t="s">
        <v>364</v>
      </c>
      <c r="D116" s="260">
        <v>111</v>
      </c>
      <c r="E116" s="374">
        <v>78156</v>
      </c>
      <c r="F116" s="374">
        <v>180425</v>
      </c>
      <c r="G116" s="550">
        <v>158.10968546487462</v>
      </c>
      <c r="H116" s="8"/>
    </row>
    <row r="117" spans="2:8">
      <c r="B117" s="7"/>
      <c r="C117" s="259" t="s">
        <v>379</v>
      </c>
      <c r="D117" s="260">
        <v>112</v>
      </c>
      <c r="E117" s="374">
        <v>83965</v>
      </c>
      <c r="F117" s="374">
        <v>195278</v>
      </c>
      <c r="G117" s="550">
        <v>156.94151414905929</v>
      </c>
      <c r="H117" s="8"/>
    </row>
    <row r="118" spans="2:8">
      <c r="B118" s="7"/>
      <c r="C118" s="259" t="s">
        <v>378</v>
      </c>
      <c r="D118" s="260">
        <v>113</v>
      </c>
      <c r="E118" s="374">
        <v>74293</v>
      </c>
      <c r="F118" s="374">
        <v>172797</v>
      </c>
      <c r="G118" s="550">
        <v>156.9294895166004</v>
      </c>
      <c r="H118" s="8"/>
    </row>
    <row r="119" spans="2:8">
      <c r="B119" s="7"/>
      <c r="C119" s="259" t="s">
        <v>1143</v>
      </c>
      <c r="D119" s="260">
        <v>114</v>
      </c>
      <c r="E119" s="374">
        <v>3226</v>
      </c>
      <c r="F119" s="374">
        <v>7633</v>
      </c>
      <c r="G119" s="550">
        <v>154.26306825625574</v>
      </c>
      <c r="H119" s="8"/>
    </row>
    <row r="120" spans="2:8">
      <c r="B120" s="7"/>
      <c r="C120" s="259" t="s">
        <v>332</v>
      </c>
      <c r="D120" s="260">
        <v>115</v>
      </c>
      <c r="E120" s="374">
        <v>101671</v>
      </c>
      <c r="F120" s="374">
        <v>240925</v>
      </c>
      <c r="G120" s="550">
        <v>154.03098474629033</v>
      </c>
      <c r="H120" s="8"/>
    </row>
    <row r="121" spans="2:8">
      <c r="B121" s="7"/>
      <c r="C121" s="259" t="s">
        <v>422</v>
      </c>
      <c r="D121" s="260">
        <v>116</v>
      </c>
      <c r="E121" s="374">
        <v>9937</v>
      </c>
      <c r="F121" s="374">
        <v>23568</v>
      </c>
      <c r="G121" s="550">
        <v>153.89532416836389</v>
      </c>
      <c r="H121" s="8"/>
    </row>
    <row r="122" spans="2:8">
      <c r="B122" s="7"/>
      <c r="C122" s="259" t="s">
        <v>212</v>
      </c>
      <c r="D122" s="260">
        <v>117</v>
      </c>
      <c r="E122" s="374">
        <v>329506</v>
      </c>
      <c r="F122" s="374">
        <v>782923</v>
      </c>
      <c r="G122" s="550">
        <v>153.61624323209307</v>
      </c>
      <c r="H122" s="8"/>
    </row>
    <row r="123" spans="2:8">
      <c r="B123" s="7"/>
      <c r="C123" s="259" t="s">
        <v>410</v>
      </c>
      <c r="D123" s="260">
        <v>118</v>
      </c>
      <c r="E123" s="374">
        <v>35967</v>
      </c>
      <c r="F123" s="374">
        <v>86262</v>
      </c>
      <c r="G123" s="550">
        <v>152.18700006955552</v>
      </c>
      <c r="H123" s="8"/>
    </row>
    <row r="124" spans="2:8">
      <c r="B124" s="7"/>
      <c r="C124" s="259" t="s">
        <v>1388</v>
      </c>
      <c r="D124" s="260">
        <v>119</v>
      </c>
      <c r="E124" s="374">
        <v>3333</v>
      </c>
      <c r="F124" s="374">
        <v>8052</v>
      </c>
      <c r="G124" s="550">
        <v>151.0860655737705</v>
      </c>
      <c r="H124" s="8"/>
    </row>
    <row r="125" spans="2:8">
      <c r="B125" s="7"/>
      <c r="C125" s="259" t="s">
        <v>1151</v>
      </c>
      <c r="D125" s="260">
        <v>120</v>
      </c>
      <c r="E125" s="374">
        <v>4044</v>
      </c>
      <c r="F125" s="374">
        <v>9829</v>
      </c>
      <c r="G125" s="550">
        <v>150.17397497202157</v>
      </c>
      <c r="H125" s="8"/>
    </row>
    <row r="126" spans="2:8">
      <c r="B126" s="7"/>
      <c r="C126" s="259" t="s">
        <v>338</v>
      </c>
      <c r="D126" s="260">
        <v>121</v>
      </c>
      <c r="E126" s="374">
        <v>157710</v>
      </c>
      <c r="F126" s="374">
        <v>384098</v>
      </c>
      <c r="G126" s="550">
        <v>149.86839296221277</v>
      </c>
      <c r="H126" s="8"/>
    </row>
    <row r="127" spans="2:8">
      <c r="B127" s="7"/>
      <c r="C127" s="259" t="s">
        <v>1391</v>
      </c>
      <c r="D127" s="260">
        <v>122</v>
      </c>
      <c r="E127" s="374">
        <v>490</v>
      </c>
      <c r="F127" s="374">
        <v>1194</v>
      </c>
      <c r="G127" s="550">
        <v>149.79061976549414</v>
      </c>
      <c r="H127" s="8"/>
    </row>
    <row r="128" spans="2:8">
      <c r="B128" s="7"/>
      <c r="C128" s="259" t="s">
        <v>353</v>
      </c>
      <c r="D128" s="260">
        <v>123</v>
      </c>
      <c r="E128" s="374">
        <v>113538</v>
      </c>
      <c r="F128" s="374">
        <v>277087</v>
      </c>
      <c r="G128" s="550">
        <v>149.560859946515</v>
      </c>
      <c r="H128" s="8"/>
    </row>
    <row r="129" spans="2:8">
      <c r="B129" s="7"/>
      <c r="C129" s="259" t="s">
        <v>1070</v>
      </c>
      <c r="D129" s="260">
        <v>124</v>
      </c>
      <c r="E129" s="374">
        <v>8584</v>
      </c>
      <c r="F129" s="374">
        <v>21234</v>
      </c>
      <c r="G129" s="550">
        <v>147.55392295375341</v>
      </c>
      <c r="H129" s="8"/>
    </row>
    <row r="130" spans="2:8">
      <c r="B130" s="7"/>
      <c r="C130" s="259" t="s">
        <v>179</v>
      </c>
      <c r="D130" s="260">
        <v>125</v>
      </c>
      <c r="E130" s="374">
        <v>217741</v>
      </c>
      <c r="F130" s="374">
        <v>539764</v>
      </c>
      <c r="G130" s="550">
        <v>147.24113686722345</v>
      </c>
      <c r="H130" s="8"/>
    </row>
    <row r="131" spans="2:8">
      <c r="B131" s="7"/>
      <c r="C131" s="259" t="s">
        <v>2061</v>
      </c>
      <c r="D131" s="260">
        <v>126</v>
      </c>
      <c r="E131" s="374">
        <v>901</v>
      </c>
      <c r="F131" s="374">
        <v>2237</v>
      </c>
      <c r="G131" s="550">
        <v>147.01162270898524</v>
      </c>
      <c r="H131" s="8"/>
    </row>
    <row r="132" spans="2:8">
      <c r="B132" s="7"/>
      <c r="C132" s="259" t="s">
        <v>511</v>
      </c>
      <c r="D132" s="260">
        <v>127</v>
      </c>
      <c r="E132" s="374">
        <v>38150</v>
      </c>
      <c r="F132" s="374">
        <v>94858</v>
      </c>
      <c r="G132" s="550">
        <v>146.79573678551097</v>
      </c>
      <c r="H132" s="8"/>
    </row>
    <row r="133" spans="2:8">
      <c r="B133" s="7"/>
      <c r="C133" s="259" t="s">
        <v>773</v>
      </c>
      <c r="D133" s="260">
        <v>128</v>
      </c>
      <c r="E133" s="374">
        <v>33257</v>
      </c>
      <c r="F133" s="374">
        <v>82908</v>
      </c>
      <c r="G133" s="550">
        <v>146.4129517055049</v>
      </c>
      <c r="H133" s="8"/>
    </row>
    <row r="134" spans="2:8">
      <c r="B134" s="7"/>
      <c r="C134" s="259" t="s">
        <v>936</v>
      </c>
      <c r="D134" s="260">
        <v>129</v>
      </c>
      <c r="E134" s="374">
        <v>2267</v>
      </c>
      <c r="F134" s="374">
        <v>5682</v>
      </c>
      <c r="G134" s="550">
        <v>145.6274199225625</v>
      </c>
      <c r="H134" s="8"/>
    </row>
    <row r="135" spans="2:8">
      <c r="B135" s="7"/>
      <c r="C135" s="259" t="s">
        <v>328</v>
      </c>
      <c r="D135" s="260">
        <v>130</v>
      </c>
      <c r="E135" s="374">
        <v>142660</v>
      </c>
      <c r="F135" s="374">
        <v>358455</v>
      </c>
      <c r="G135" s="550">
        <v>145.26481706211379</v>
      </c>
      <c r="H135" s="8"/>
    </row>
    <row r="136" spans="2:8">
      <c r="B136" s="7"/>
      <c r="C136" s="259" t="s">
        <v>1174</v>
      </c>
      <c r="D136" s="260">
        <v>131</v>
      </c>
      <c r="E136" s="374">
        <v>1223</v>
      </c>
      <c r="F136" s="374">
        <v>3133</v>
      </c>
      <c r="G136" s="550">
        <v>142.48164698372167</v>
      </c>
      <c r="H136" s="8"/>
    </row>
    <row r="137" spans="2:8">
      <c r="B137" s="7"/>
      <c r="C137" s="259" t="s">
        <v>393</v>
      </c>
      <c r="D137" s="260">
        <v>132</v>
      </c>
      <c r="E137" s="374">
        <v>55184</v>
      </c>
      <c r="F137" s="374">
        <v>141659</v>
      </c>
      <c r="G137" s="550">
        <v>142.18764780211635</v>
      </c>
      <c r="H137" s="8"/>
    </row>
    <row r="138" spans="2:8">
      <c r="B138" s="7"/>
      <c r="C138" s="259" t="s">
        <v>174</v>
      </c>
      <c r="D138" s="260">
        <v>133</v>
      </c>
      <c r="E138" s="374">
        <v>443375</v>
      </c>
      <c r="F138" s="374">
        <v>1142025</v>
      </c>
      <c r="G138" s="550">
        <v>141.70607035747904</v>
      </c>
      <c r="H138" s="8"/>
    </row>
    <row r="139" spans="2:8">
      <c r="B139" s="7"/>
      <c r="C139" s="259" t="s">
        <v>374</v>
      </c>
      <c r="D139" s="260">
        <v>134</v>
      </c>
      <c r="E139" s="374">
        <v>64683</v>
      </c>
      <c r="F139" s="374">
        <v>167387</v>
      </c>
      <c r="G139" s="550">
        <v>141.04616845991626</v>
      </c>
      <c r="H139" s="8"/>
    </row>
    <row r="140" spans="2:8">
      <c r="B140" s="7"/>
      <c r="C140" s="259" t="s">
        <v>331</v>
      </c>
      <c r="D140" s="260">
        <v>135</v>
      </c>
      <c r="E140" s="374">
        <v>121152</v>
      </c>
      <c r="F140" s="374">
        <v>315994</v>
      </c>
      <c r="G140" s="550">
        <v>139.94088495351176</v>
      </c>
      <c r="H140" s="8"/>
    </row>
    <row r="141" spans="2:8">
      <c r="B141" s="7"/>
      <c r="C141" s="259" t="s">
        <v>414</v>
      </c>
      <c r="D141" s="260">
        <v>136</v>
      </c>
      <c r="E141" s="374">
        <v>17450</v>
      </c>
      <c r="F141" s="374">
        <v>45550</v>
      </c>
      <c r="G141" s="550">
        <v>139.82985729967069</v>
      </c>
      <c r="H141" s="8"/>
    </row>
    <row r="142" spans="2:8">
      <c r="B142" s="7"/>
      <c r="C142" s="259" t="s">
        <v>371</v>
      </c>
      <c r="D142" s="363">
        <v>137</v>
      </c>
      <c r="E142" s="374">
        <v>62459</v>
      </c>
      <c r="F142" s="374">
        <v>163408</v>
      </c>
      <c r="G142" s="550">
        <v>139.51296754136885</v>
      </c>
      <c r="H142" s="8"/>
    </row>
    <row r="143" spans="2:8">
      <c r="B143" s="7"/>
      <c r="C143" s="259" t="s">
        <v>398</v>
      </c>
      <c r="D143" s="260">
        <v>138</v>
      </c>
      <c r="E143" s="374">
        <v>31137</v>
      </c>
      <c r="F143" s="374">
        <v>82073</v>
      </c>
      <c r="G143" s="550">
        <v>138.47434600904074</v>
      </c>
      <c r="H143" s="8"/>
    </row>
    <row r="144" spans="2:8">
      <c r="B144" s="7"/>
      <c r="C144" s="259" t="s">
        <v>237</v>
      </c>
      <c r="D144" s="260">
        <v>139</v>
      </c>
      <c r="E144" s="374">
        <v>597805</v>
      </c>
      <c r="F144" s="374">
        <v>1633601</v>
      </c>
      <c r="G144" s="550">
        <v>133.56922834890528</v>
      </c>
      <c r="H144" s="8"/>
    </row>
    <row r="145" spans="2:8">
      <c r="B145" s="7"/>
      <c r="C145" s="259" t="s">
        <v>240</v>
      </c>
      <c r="D145" s="260">
        <v>140</v>
      </c>
      <c r="E145" s="374">
        <v>377419</v>
      </c>
      <c r="F145" s="374">
        <v>1045954</v>
      </c>
      <c r="G145" s="550">
        <v>131.70553867569703</v>
      </c>
      <c r="H145" s="8"/>
    </row>
    <row r="146" spans="2:8">
      <c r="B146" s="7"/>
      <c r="C146" s="259" t="s">
        <v>1145</v>
      </c>
      <c r="D146" s="260">
        <v>141</v>
      </c>
      <c r="E146" s="374">
        <v>3271</v>
      </c>
      <c r="F146" s="374">
        <v>9132</v>
      </c>
      <c r="G146" s="550">
        <v>130.73970652650021</v>
      </c>
      <c r="H146" s="8"/>
    </row>
    <row r="147" spans="2:8">
      <c r="B147" s="7"/>
      <c r="C147" s="259" t="s">
        <v>274</v>
      </c>
      <c r="D147" s="260">
        <v>142</v>
      </c>
      <c r="E147" s="374">
        <v>185540</v>
      </c>
      <c r="F147" s="374">
        <v>520280</v>
      </c>
      <c r="G147" s="550">
        <v>130.1647189974629</v>
      </c>
      <c r="H147" s="8"/>
    </row>
    <row r="148" spans="2:8">
      <c r="B148" s="7"/>
      <c r="C148" s="259" t="s">
        <v>486</v>
      </c>
      <c r="D148" s="260">
        <v>143</v>
      </c>
      <c r="E148" s="374">
        <v>124238</v>
      </c>
      <c r="F148" s="374">
        <v>349042</v>
      </c>
      <c r="G148" s="550">
        <v>129.91809008657984</v>
      </c>
      <c r="H148" s="8"/>
    </row>
    <row r="149" spans="2:8">
      <c r="B149" s="7"/>
      <c r="C149" s="259" t="s">
        <v>57</v>
      </c>
      <c r="D149" s="260">
        <v>144</v>
      </c>
      <c r="E149" s="374">
        <v>170727</v>
      </c>
      <c r="F149" s="374">
        <v>481635</v>
      </c>
      <c r="G149" s="550">
        <v>129.3829455915787</v>
      </c>
      <c r="H149" s="8"/>
    </row>
    <row r="150" spans="2:8">
      <c r="B150" s="7"/>
      <c r="C150" s="259" t="s">
        <v>1618</v>
      </c>
      <c r="D150" s="260">
        <v>145</v>
      </c>
      <c r="E150" s="374">
        <v>15530</v>
      </c>
      <c r="F150" s="374">
        <v>44319</v>
      </c>
      <c r="G150" s="550">
        <v>127.90112592793159</v>
      </c>
      <c r="H150" s="8"/>
    </row>
    <row r="151" spans="2:8">
      <c r="B151" s="7"/>
      <c r="C151" s="259" t="s">
        <v>597</v>
      </c>
      <c r="D151" s="260">
        <v>146</v>
      </c>
      <c r="E151" s="374">
        <v>24338</v>
      </c>
      <c r="F151" s="374">
        <v>69804</v>
      </c>
      <c r="G151" s="550">
        <v>127.26161824537276</v>
      </c>
      <c r="H151" s="8"/>
    </row>
    <row r="152" spans="2:8">
      <c r="B152" s="7"/>
      <c r="C152" s="259" t="s">
        <v>1270</v>
      </c>
      <c r="D152" s="260">
        <v>147</v>
      </c>
      <c r="E152" s="374">
        <v>5425</v>
      </c>
      <c r="F152" s="374">
        <v>15595</v>
      </c>
      <c r="G152" s="550">
        <v>126.97178582879127</v>
      </c>
      <c r="H152" s="8"/>
    </row>
    <row r="153" spans="2:8">
      <c r="B153" s="7"/>
      <c r="C153" s="259" t="s">
        <v>214</v>
      </c>
      <c r="D153" s="260">
        <v>148</v>
      </c>
      <c r="E153" s="374">
        <v>397361</v>
      </c>
      <c r="F153" s="374">
        <v>1148156</v>
      </c>
      <c r="G153" s="550">
        <v>126.32147983375083</v>
      </c>
      <c r="H153" s="8"/>
    </row>
    <row r="154" spans="2:8">
      <c r="B154" s="7"/>
      <c r="C154" s="259" t="s">
        <v>340</v>
      </c>
      <c r="D154" s="260">
        <v>149</v>
      </c>
      <c r="E154" s="374">
        <v>159252</v>
      </c>
      <c r="F154" s="374">
        <v>461677</v>
      </c>
      <c r="G154" s="550">
        <v>125.90399781665538</v>
      </c>
      <c r="H154" s="8"/>
    </row>
    <row r="155" spans="2:8">
      <c r="B155" s="7"/>
      <c r="C155" s="259" t="s">
        <v>380</v>
      </c>
      <c r="D155" s="260">
        <v>150</v>
      </c>
      <c r="E155" s="374">
        <v>89970</v>
      </c>
      <c r="F155" s="374">
        <v>261105</v>
      </c>
      <c r="G155" s="550">
        <v>125.76951800999599</v>
      </c>
      <c r="H155" s="8"/>
    </row>
    <row r="156" spans="2:8">
      <c r="B156" s="7"/>
      <c r="C156" s="259" t="s">
        <v>1268</v>
      </c>
      <c r="D156" s="260">
        <v>151</v>
      </c>
      <c r="E156" s="374">
        <v>437</v>
      </c>
      <c r="F156" s="374">
        <v>1270</v>
      </c>
      <c r="G156" s="550">
        <v>125.59448818897637</v>
      </c>
      <c r="H156" s="8"/>
    </row>
    <row r="157" spans="2:8">
      <c r="B157" s="7"/>
      <c r="C157" s="259" t="s">
        <v>358</v>
      </c>
      <c r="D157" s="260">
        <v>152</v>
      </c>
      <c r="E157" s="374">
        <v>101777</v>
      </c>
      <c r="F157" s="374">
        <v>296020</v>
      </c>
      <c r="G157" s="550">
        <v>125.49356462401188</v>
      </c>
      <c r="H157" s="8"/>
    </row>
    <row r="158" spans="2:8">
      <c r="B158" s="7"/>
      <c r="C158" s="259" t="s">
        <v>385</v>
      </c>
      <c r="D158" s="260">
        <v>153</v>
      </c>
      <c r="E158" s="374">
        <v>60046</v>
      </c>
      <c r="F158" s="374">
        <v>175129</v>
      </c>
      <c r="G158" s="550">
        <v>125.14654911522364</v>
      </c>
      <c r="H158" s="8"/>
    </row>
    <row r="159" spans="2:8">
      <c r="B159" s="7"/>
      <c r="C159" s="259" t="s">
        <v>218</v>
      </c>
      <c r="D159" s="260">
        <v>154</v>
      </c>
      <c r="E159" s="374">
        <v>833869</v>
      </c>
      <c r="F159" s="374">
        <v>2448463</v>
      </c>
      <c r="G159" s="550">
        <v>124.30744716175005</v>
      </c>
      <c r="H159" s="8"/>
    </row>
    <row r="160" spans="2:8">
      <c r="B160" s="7"/>
      <c r="C160" s="259" t="s">
        <v>403</v>
      </c>
      <c r="D160" s="260">
        <v>155</v>
      </c>
      <c r="E160" s="374">
        <v>40722</v>
      </c>
      <c r="F160" s="374">
        <v>120514</v>
      </c>
      <c r="G160" s="550">
        <v>123.3344673647875</v>
      </c>
      <c r="H160" s="8"/>
    </row>
    <row r="161" spans="2:8">
      <c r="B161" s="7"/>
      <c r="C161" s="259" t="s">
        <v>430</v>
      </c>
      <c r="D161" s="260">
        <v>156</v>
      </c>
      <c r="E161" s="374">
        <v>3892</v>
      </c>
      <c r="F161" s="374">
        <v>11830</v>
      </c>
      <c r="G161" s="550">
        <v>120.08284023668639</v>
      </c>
      <c r="H161" s="8"/>
    </row>
    <row r="162" spans="2:8">
      <c r="B162" s="7"/>
      <c r="C162" s="259" t="s">
        <v>324</v>
      </c>
      <c r="D162" s="260">
        <v>157</v>
      </c>
      <c r="E162" s="374">
        <v>126795</v>
      </c>
      <c r="F162" s="374">
        <v>386691</v>
      </c>
      <c r="G162" s="550">
        <v>119.6825760103028</v>
      </c>
      <c r="H162" s="8"/>
    </row>
    <row r="163" spans="2:8">
      <c r="B163" s="7"/>
      <c r="C163" s="259" t="s">
        <v>391</v>
      </c>
      <c r="D163" s="260">
        <v>158</v>
      </c>
      <c r="E163" s="374">
        <v>22434</v>
      </c>
      <c r="F163" s="374">
        <v>68840</v>
      </c>
      <c r="G163" s="550">
        <v>118.94843114468331</v>
      </c>
      <c r="H163" s="8"/>
    </row>
    <row r="164" spans="2:8">
      <c r="B164" s="7"/>
      <c r="C164" s="259" t="s">
        <v>402</v>
      </c>
      <c r="D164" s="260">
        <v>159</v>
      </c>
      <c r="E164" s="374">
        <v>56734</v>
      </c>
      <c r="F164" s="374">
        <v>175735</v>
      </c>
      <c r="G164" s="550">
        <v>117.83600307280848</v>
      </c>
      <c r="H164" s="8"/>
    </row>
    <row r="165" spans="2:8">
      <c r="B165" s="7"/>
      <c r="C165" s="259" t="s">
        <v>395</v>
      </c>
      <c r="D165" s="260">
        <v>160</v>
      </c>
      <c r="E165" s="374">
        <v>39402</v>
      </c>
      <c r="F165" s="374">
        <v>123744</v>
      </c>
      <c r="G165" s="550">
        <v>116.22163498836306</v>
      </c>
      <c r="H165" s="8"/>
    </row>
    <row r="166" spans="2:8">
      <c r="B166" s="7"/>
      <c r="C166" s="259" t="s">
        <v>356</v>
      </c>
      <c r="D166" s="260">
        <v>161</v>
      </c>
      <c r="E166" s="374">
        <v>99807</v>
      </c>
      <c r="F166" s="374">
        <v>314571</v>
      </c>
      <c r="G166" s="550">
        <v>115.80709919223322</v>
      </c>
      <c r="H166" s="8"/>
    </row>
    <row r="167" spans="2:8">
      <c r="B167" s="7"/>
      <c r="C167" s="259" t="s">
        <v>1948</v>
      </c>
      <c r="D167" s="260">
        <v>162</v>
      </c>
      <c r="E167" s="374">
        <v>10556</v>
      </c>
      <c r="F167" s="374">
        <v>34074</v>
      </c>
      <c r="G167" s="550">
        <v>113.07565886012796</v>
      </c>
      <c r="H167" s="8"/>
    </row>
    <row r="168" spans="2:8">
      <c r="B168" s="7"/>
      <c r="C168" s="259" t="s">
        <v>654</v>
      </c>
      <c r="D168" s="260">
        <v>163</v>
      </c>
      <c r="E168" s="374">
        <v>80338</v>
      </c>
      <c r="F168" s="374">
        <v>260813</v>
      </c>
      <c r="G168" s="550">
        <v>112.43063037501965</v>
      </c>
      <c r="H168" s="8"/>
    </row>
    <row r="169" spans="2:8">
      <c r="B169" s="7"/>
      <c r="C169" s="259" t="s">
        <v>1629</v>
      </c>
      <c r="D169" s="260">
        <v>164</v>
      </c>
      <c r="E169" s="374">
        <v>683</v>
      </c>
      <c r="F169" s="374">
        <v>2228</v>
      </c>
      <c r="G169" s="550">
        <v>111.89183123877918</v>
      </c>
      <c r="H169" s="8"/>
    </row>
    <row r="170" spans="2:8">
      <c r="B170" s="7"/>
      <c r="C170" s="259" t="s">
        <v>1176</v>
      </c>
      <c r="D170" s="260">
        <v>165</v>
      </c>
      <c r="E170" s="374">
        <v>403</v>
      </c>
      <c r="F170" s="374">
        <v>1353</v>
      </c>
      <c r="G170" s="550">
        <v>108.71766444937177</v>
      </c>
      <c r="H170" s="8"/>
    </row>
    <row r="171" spans="2:8">
      <c r="B171" s="7"/>
      <c r="C171" s="259" t="s">
        <v>390</v>
      </c>
      <c r="D171" s="260">
        <v>166</v>
      </c>
      <c r="E171" s="374">
        <v>30013</v>
      </c>
      <c r="F171" s="374">
        <v>102185</v>
      </c>
      <c r="G171" s="550">
        <v>107.20502030630719</v>
      </c>
      <c r="H171" s="8"/>
    </row>
    <row r="172" spans="2:8">
      <c r="B172" s="7"/>
      <c r="C172" s="259" t="s">
        <v>652</v>
      </c>
      <c r="D172" s="260">
        <v>167</v>
      </c>
      <c r="E172" s="374">
        <v>15201</v>
      </c>
      <c r="F172" s="374">
        <v>52543</v>
      </c>
      <c r="G172" s="550">
        <v>105.59665416896638</v>
      </c>
      <c r="H172" s="8"/>
    </row>
    <row r="173" spans="2:8">
      <c r="B173" s="7"/>
      <c r="C173" s="259" t="s">
        <v>1076</v>
      </c>
      <c r="D173" s="260">
        <v>168</v>
      </c>
      <c r="E173" s="374">
        <v>3360</v>
      </c>
      <c r="F173" s="374">
        <v>11841</v>
      </c>
      <c r="G173" s="550">
        <v>103.57233341778566</v>
      </c>
      <c r="H173" s="8"/>
    </row>
    <row r="174" spans="2:8">
      <c r="B174" s="7"/>
      <c r="C174" s="259" t="s">
        <v>1079</v>
      </c>
      <c r="D174" s="260">
        <v>169</v>
      </c>
      <c r="E174" s="374">
        <v>874</v>
      </c>
      <c r="F174" s="374">
        <v>3134</v>
      </c>
      <c r="G174" s="550">
        <v>101.79004467134652</v>
      </c>
      <c r="H174" s="8"/>
    </row>
    <row r="175" spans="2:8">
      <c r="B175" s="7"/>
      <c r="C175" s="259" t="s">
        <v>413</v>
      </c>
      <c r="D175" s="260">
        <v>170</v>
      </c>
      <c r="E175" s="374">
        <v>50835</v>
      </c>
      <c r="F175" s="374">
        <v>183012</v>
      </c>
      <c r="G175" s="550">
        <v>101.38556488099141</v>
      </c>
      <c r="H175" s="8"/>
    </row>
    <row r="176" spans="2:8">
      <c r="B176" s="7"/>
      <c r="C176" s="259" t="s">
        <v>599</v>
      </c>
      <c r="D176" s="260">
        <v>171</v>
      </c>
      <c r="E176" s="374">
        <v>13131</v>
      </c>
      <c r="F176" s="374">
        <v>47469</v>
      </c>
      <c r="G176" s="550">
        <v>100.96726284522529</v>
      </c>
      <c r="H176" s="8"/>
    </row>
    <row r="177" spans="2:8">
      <c r="B177" s="7"/>
      <c r="C177" s="259" t="s">
        <v>2063</v>
      </c>
      <c r="D177" s="260">
        <v>172</v>
      </c>
      <c r="E177" s="374">
        <v>89</v>
      </c>
      <c r="F177" s="374">
        <v>323</v>
      </c>
      <c r="G177" s="550">
        <v>100.57275541795666</v>
      </c>
      <c r="H177" s="8"/>
    </row>
    <row r="178" spans="2:8">
      <c r="B178" s="7"/>
      <c r="C178" s="259" t="s">
        <v>423</v>
      </c>
      <c r="D178" s="260">
        <v>173</v>
      </c>
      <c r="E178" s="374">
        <v>13008</v>
      </c>
      <c r="F178" s="374">
        <v>47941</v>
      </c>
      <c r="G178" s="550">
        <v>99.036732650549638</v>
      </c>
      <c r="H178" s="8"/>
    </row>
    <row r="179" spans="2:8">
      <c r="B179" s="7"/>
      <c r="C179" s="259" t="s">
        <v>370</v>
      </c>
      <c r="D179" s="260">
        <v>174</v>
      </c>
      <c r="E179" s="374">
        <v>56502</v>
      </c>
      <c r="F179" s="374">
        <v>209195</v>
      </c>
      <c r="G179" s="550">
        <v>98.583761562178822</v>
      </c>
      <c r="H179" s="8"/>
    </row>
    <row r="180" spans="2:8">
      <c r="B180" s="7"/>
      <c r="C180" s="259" t="s">
        <v>1141</v>
      </c>
      <c r="D180" s="260">
        <v>175</v>
      </c>
      <c r="E180" s="374">
        <v>2279</v>
      </c>
      <c r="F180" s="374">
        <v>8442</v>
      </c>
      <c r="G180" s="550">
        <v>98.53529969201611</v>
      </c>
      <c r="H180" s="8"/>
    </row>
    <row r="181" spans="2:8">
      <c r="B181" s="7"/>
      <c r="C181" s="259" t="s">
        <v>1620</v>
      </c>
      <c r="D181" s="260">
        <v>176</v>
      </c>
      <c r="E181" s="374">
        <v>3544</v>
      </c>
      <c r="F181" s="374">
        <v>13239</v>
      </c>
      <c r="G181" s="550">
        <v>97.708286124329632</v>
      </c>
      <c r="H181" s="8"/>
    </row>
    <row r="182" spans="2:8">
      <c r="B182" s="7"/>
      <c r="C182" s="259" t="s">
        <v>1444</v>
      </c>
      <c r="D182" s="260">
        <v>177</v>
      </c>
      <c r="E182" s="374">
        <v>3715</v>
      </c>
      <c r="F182" s="374">
        <v>13969</v>
      </c>
      <c r="G182" s="550">
        <v>97.070298518147325</v>
      </c>
      <c r="H182" s="8"/>
    </row>
    <row r="183" spans="2:8">
      <c r="B183" s="7"/>
      <c r="C183" s="259" t="s">
        <v>1621</v>
      </c>
      <c r="D183" s="260">
        <v>178</v>
      </c>
      <c r="E183" s="374">
        <v>5063</v>
      </c>
      <c r="F183" s="374">
        <v>19046</v>
      </c>
      <c r="G183" s="550">
        <v>97.02798487871469</v>
      </c>
      <c r="H183" s="8"/>
    </row>
    <row r="184" spans="2:8">
      <c r="B184" s="7"/>
      <c r="C184" s="259" t="s">
        <v>369</v>
      </c>
      <c r="D184" s="260">
        <v>179</v>
      </c>
      <c r="E184" s="374">
        <v>41466</v>
      </c>
      <c r="F184" s="374">
        <v>156405</v>
      </c>
      <c r="G184" s="550">
        <v>96.768581567085448</v>
      </c>
      <c r="H184" s="8"/>
    </row>
    <row r="185" spans="2:8">
      <c r="B185" s="7"/>
      <c r="C185" s="259" t="s">
        <v>411</v>
      </c>
      <c r="D185" s="260">
        <v>180</v>
      </c>
      <c r="E185" s="374">
        <v>16150</v>
      </c>
      <c r="F185" s="374">
        <v>61046</v>
      </c>
      <c r="G185" s="550">
        <v>96.5624283327327</v>
      </c>
      <c r="H185" s="8"/>
    </row>
    <row r="186" spans="2:8">
      <c r="B186" s="7"/>
      <c r="C186" s="259" t="s">
        <v>998</v>
      </c>
      <c r="D186" s="260">
        <v>181</v>
      </c>
      <c r="E186" s="374">
        <v>4018</v>
      </c>
      <c r="F186" s="374">
        <v>15327</v>
      </c>
      <c r="G186" s="550">
        <v>95.685391792262024</v>
      </c>
      <c r="H186" s="8"/>
    </row>
    <row r="187" spans="2:8">
      <c r="B187" s="7"/>
      <c r="C187" s="259" t="s">
        <v>415</v>
      </c>
      <c r="D187" s="260">
        <v>182</v>
      </c>
      <c r="E187" s="374">
        <v>21797</v>
      </c>
      <c r="F187" s="374">
        <v>83407</v>
      </c>
      <c r="G187" s="550">
        <v>95.386538300142675</v>
      </c>
      <c r="H187" s="8"/>
    </row>
    <row r="188" spans="2:8">
      <c r="B188" s="7"/>
      <c r="C188" s="259" t="s">
        <v>596</v>
      </c>
      <c r="D188" s="260">
        <v>183</v>
      </c>
      <c r="E188" s="374">
        <v>24088</v>
      </c>
      <c r="F188" s="374">
        <v>92688</v>
      </c>
      <c r="G188" s="550">
        <v>94.857155187295</v>
      </c>
      <c r="H188" s="8"/>
    </row>
    <row r="189" spans="2:8">
      <c r="B189" s="7"/>
      <c r="C189" s="259" t="s">
        <v>1334</v>
      </c>
      <c r="D189" s="260">
        <v>184</v>
      </c>
      <c r="E189" s="374">
        <v>328</v>
      </c>
      <c r="F189" s="374">
        <v>1265</v>
      </c>
      <c r="G189" s="550">
        <v>94.6403162055336</v>
      </c>
      <c r="H189" s="8"/>
    </row>
    <row r="190" spans="2:8">
      <c r="B190" s="7"/>
      <c r="C190" s="259" t="s">
        <v>427</v>
      </c>
      <c r="D190" s="260">
        <v>185</v>
      </c>
      <c r="E190" s="374">
        <v>7062</v>
      </c>
      <c r="F190" s="374">
        <v>27281</v>
      </c>
      <c r="G190" s="550">
        <v>94.48443971995161</v>
      </c>
      <c r="H190" s="8"/>
    </row>
    <row r="191" spans="2:8">
      <c r="B191" s="7"/>
      <c r="C191" s="259" t="s">
        <v>397</v>
      </c>
      <c r="D191" s="260">
        <v>186</v>
      </c>
      <c r="E191" s="374">
        <v>34430</v>
      </c>
      <c r="F191" s="374">
        <v>134171</v>
      </c>
      <c r="G191" s="550">
        <v>93.6636829121047</v>
      </c>
      <c r="H191" s="8"/>
    </row>
    <row r="192" spans="2:8">
      <c r="B192" s="7"/>
      <c r="C192" s="259" t="s">
        <v>1074</v>
      </c>
      <c r="D192" s="260">
        <v>187</v>
      </c>
      <c r="E192" s="374">
        <v>3455</v>
      </c>
      <c r="F192" s="374">
        <v>13486</v>
      </c>
      <c r="G192" s="550">
        <v>93.509936230164612</v>
      </c>
      <c r="H192" s="8"/>
    </row>
    <row r="193" spans="2:8">
      <c r="B193" s="7"/>
      <c r="C193" s="259" t="s">
        <v>405</v>
      </c>
      <c r="D193" s="260">
        <v>188</v>
      </c>
      <c r="E193" s="374">
        <v>35141</v>
      </c>
      <c r="F193" s="374">
        <v>138646</v>
      </c>
      <c r="G193" s="550">
        <v>92.512333568945365</v>
      </c>
      <c r="H193" s="8"/>
    </row>
    <row r="194" spans="2:8">
      <c r="B194" s="7"/>
      <c r="C194" s="259" t="s">
        <v>1617</v>
      </c>
      <c r="D194" s="260">
        <v>189</v>
      </c>
      <c r="E194" s="374">
        <v>14479</v>
      </c>
      <c r="F194" s="374">
        <v>57604</v>
      </c>
      <c r="G194" s="550">
        <v>91.744236511353364</v>
      </c>
      <c r="H194" s="8"/>
    </row>
    <row r="195" spans="2:8">
      <c r="B195" s="7"/>
      <c r="C195" s="259" t="s">
        <v>329</v>
      </c>
      <c r="D195" s="260">
        <v>190</v>
      </c>
      <c r="E195" s="374">
        <v>74432</v>
      </c>
      <c r="F195" s="374">
        <v>297873</v>
      </c>
      <c r="G195" s="550">
        <v>91.205580901928</v>
      </c>
      <c r="H195" s="8"/>
    </row>
    <row r="196" spans="2:8">
      <c r="B196" s="7"/>
      <c r="C196" s="259" t="s">
        <v>1182</v>
      </c>
      <c r="D196" s="260">
        <v>191</v>
      </c>
      <c r="E196" s="374">
        <v>1537</v>
      </c>
      <c r="F196" s="374">
        <v>6302</v>
      </c>
      <c r="G196" s="550">
        <v>89.020152332592829</v>
      </c>
      <c r="H196" s="8"/>
    </row>
    <row r="197" spans="2:8">
      <c r="B197" s="7"/>
      <c r="C197" s="259" t="s">
        <v>746</v>
      </c>
      <c r="D197" s="260">
        <v>192</v>
      </c>
      <c r="E197" s="374">
        <v>60468</v>
      </c>
      <c r="F197" s="374">
        <v>254834</v>
      </c>
      <c r="G197" s="550">
        <v>86.608615804798418</v>
      </c>
      <c r="H197" s="8"/>
    </row>
    <row r="198" spans="2:8">
      <c r="B198" s="7"/>
      <c r="C198" s="259" t="s">
        <v>1175</v>
      </c>
      <c r="D198" s="260">
        <v>193</v>
      </c>
      <c r="E198" s="374">
        <v>164</v>
      </c>
      <c r="F198" s="374">
        <v>700</v>
      </c>
      <c r="G198" s="550">
        <v>85.51428571428572</v>
      </c>
      <c r="H198" s="8"/>
    </row>
    <row r="199" spans="2:8">
      <c r="B199" s="7"/>
      <c r="C199" s="259" t="s">
        <v>1627</v>
      </c>
      <c r="D199" s="260">
        <v>194</v>
      </c>
      <c r="E199" s="374">
        <v>584</v>
      </c>
      <c r="F199" s="374">
        <v>2507</v>
      </c>
      <c r="G199" s="550">
        <v>85.025927403270842</v>
      </c>
      <c r="H199" s="8"/>
    </row>
    <row r="200" spans="2:8">
      <c r="B200" s="7"/>
      <c r="C200" s="259" t="s">
        <v>1619</v>
      </c>
      <c r="D200" s="260">
        <v>195</v>
      </c>
      <c r="E200" s="374">
        <v>10716</v>
      </c>
      <c r="F200" s="374">
        <v>46292</v>
      </c>
      <c r="G200" s="550">
        <v>84.492784930441545</v>
      </c>
      <c r="H200" s="8"/>
    </row>
    <row r="201" spans="2:8">
      <c r="B201" s="7"/>
      <c r="C201" s="259" t="s">
        <v>360</v>
      </c>
      <c r="D201" s="260">
        <v>196</v>
      </c>
      <c r="E201" s="374">
        <v>39129</v>
      </c>
      <c r="F201" s="374">
        <v>169442</v>
      </c>
      <c r="G201" s="550">
        <v>84.288930725558018</v>
      </c>
      <c r="H201" s="8"/>
    </row>
    <row r="202" spans="2:8">
      <c r="B202" s="7"/>
      <c r="C202" s="259" t="s">
        <v>1073</v>
      </c>
      <c r="D202" s="260">
        <v>197</v>
      </c>
      <c r="E202" s="374">
        <v>4022</v>
      </c>
      <c r="F202" s="374">
        <v>17445</v>
      </c>
      <c r="G202" s="550">
        <v>84.151905990255088</v>
      </c>
      <c r="H202" s="8"/>
    </row>
    <row r="203" spans="2:8">
      <c r="B203" s="7"/>
      <c r="C203" s="259" t="s">
        <v>418</v>
      </c>
      <c r="D203" s="260">
        <v>198</v>
      </c>
      <c r="E203" s="374">
        <v>6741</v>
      </c>
      <c r="F203" s="374">
        <v>29441</v>
      </c>
      <c r="G203" s="550">
        <v>83.572738697734451</v>
      </c>
      <c r="H203" s="8"/>
    </row>
    <row r="204" spans="2:8">
      <c r="B204" s="7"/>
      <c r="C204" s="259" t="s">
        <v>662</v>
      </c>
      <c r="D204" s="260">
        <v>199</v>
      </c>
      <c r="E204" s="374">
        <v>4396</v>
      </c>
      <c r="F204" s="374">
        <v>19259</v>
      </c>
      <c r="G204" s="550">
        <v>83.313775377745472</v>
      </c>
      <c r="H204" s="8"/>
    </row>
    <row r="205" spans="2:8">
      <c r="B205" s="7"/>
      <c r="C205" s="259" t="s">
        <v>1624</v>
      </c>
      <c r="D205" s="260">
        <v>200</v>
      </c>
      <c r="E205" s="374">
        <v>835</v>
      </c>
      <c r="F205" s="374">
        <v>3672</v>
      </c>
      <c r="G205" s="550">
        <v>82.99972766884531</v>
      </c>
      <c r="H205" s="8"/>
    </row>
    <row r="206" spans="2:8">
      <c r="B206" s="7"/>
      <c r="C206" s="259" t="s">
        <v>950</v>
      </c>
      <c r="D206" s="260">
        <v>201</v>
      </c>
      <c r="E206" s="374">
        <v>22176</v>
      </c>
      <c r="F206" s="374">
        <v>100159</v>
      </c>
      <c r="G206" s="550">
        <v>80.813905889635478</v>
      </c>
      <c r="H206" s="8"/>
    </row>
    <row r="207" spans="2:8">
      <c r="B207" s="7"/>
      <c r="C207" s="259" t="s">
        <v>376</v>
      </c>
      <c r="D207" s="260">
        <v>202</v>
      </c>
      <c r="E207" s="374">
        <v>55312</v>
      </c>
      <c r="F207" s="374">
        <v>250520</v>
      </c>
      <c r="G207" s="550">
        <v>80.587897173878332</v>
      </c>
      <c r="H207" s="8"/>
    </row>
    <row r="208" spans="2:8">
      <c r="B208" s="7"/>
      <c r="C208" s="259" t="s">
        <v>425</v>
      </c>
      <c r="D208" s="260">
        <v>203</v>
      </c>
      <c r="E208" s="374">
        <v>5737</v>
      </c>
      <c r="F208" s="374">
        <v>26821</v>
      </c>
      <c r="G208" s="550">
        <v>78.073338056000892</v>
      </c>
      <c r="H208" s="8"/>
    </row>
    <row r="209" spans="2:8">
      <c r="B209" s="7"/>
      <c r="C209" s="259" t="s">
        <v>1628</v>
      </c>
      <c r="D209" s="260">
        <v>204</v>
      </c>
      <c r="E209" s="374">
        <v>1516</v>
      </c>
      <c r="F209" s="374">
        <v>7261</v>
      </c>
      <c r="G209" s="550">
        <v>76.207134003580776</v>
      </c>
      <c r="H209" s="8"/>
    </row>
    <row r="210" spans="2:8">
      <c r="B210" s="7"/>
      <c r="C210" s="259" t="s">
        <v>389</v>
      </c>
      <c r="D210" s="260">
        <v>205</v>
      </c>
      <c r="E210" s="374">
        <v>46327</v>
      </c>
      <c r="F210" s="374">
        <v>222826</v>
      </c>
      <c r="G210" s="550">
        <v>75.885915467674323</v>
      </c>
      <c r="H210" s="8"/>
    </row>
    <row r="211" spans="2:8">
      <c r="B211" s="7"/>
      <c r="C211" s="259" t="s">
        <v>1152</v>
      </c>
      <c r="D211" s="260">
        <v>206</v>
      </c>
      <c r="E211" s="374">
        <v>2721</v>
      </c>
      <c r="F211" s="374">
        <v>13245</v>
      </c>
      <c r="G211" s="550">
        <v>74.9841449603624</v>
      </c>
      <c r="H211" s="8"/>
    </row>
    <row r="212" spans="2:8">
      <c r="B212" s="7"/>
      <c r="C212" s="259" t="s">
        <v>601</v>
      </c>
      <c r="D212" s="260">
        <v>207</v>
      </c>
      <c r="E212" s="374">
        <v>4676</v>
      </c>
      <c r="F212" s="374">
        <v>22807</v>
      </c>
      <c r="G212" s="550">
        <v>74.834042180032441</v>
      </c>
      <c r="H212" s="8"/>
    </row>
    <row r="213" spans="2:8">
      <c r="B213" s="7"/>
      <c r="C213" s="259" t="s">
        <v>505</v>
      </c>
      <c r="D213" s="260">
        <v>208</v>
      </c>
      <c r="E213" s="374">
        <v>33786</v>
      </c>
      <c r="F213" s="374">
        <v>169530</v>
      </c>
      <c r="G213" s="550">
        <v>72.741638648026893</v>
      </c>
      <c r="H213" s="8"/>
    </row>
    <row r="214" spans="2:8">
      <c r="B214" s="7"/>
      <c r="C214" s="259" t="s">
        <v>765</v>
      </c>
      <c r="D214" s="260">
        <v>209</v>
      </c>
      <c r="E214" s="374">
        <v>4014</v>
      </c>
      <c r="F214" s="374">
        <v>20156</v>
      </c>
      <c r="G214" s="550">
        <v>72.688529470132963</v>
      </c>
      <c r="H214" s="8"/>
    </row>
    <row r="215" spans="2:8">
      <c r="B215" s="7"/>
      <c r="C215" s="259" t="s">
        <v>625</v>
      </c>
      <c r="D215" s="260">
        <v>210</v>
      </c>
      <c r="E215" s="374">
        <v>5769</v>
      </c>
      <c r="F215" s="374">
        <v>29780</v>
      </c>
      <c r="G215" s="550">
        <v>70.708025520483545</v>
      </c>
      <c r="H215" s="8"/>
    </row>
    <row r="216" spans="2:8">
      <c r="B216" s="7"/>
      <c r="C216" s="259" t="s">
        <v>1955</v>
      </c>
      <c r="D216" s="260">
        <v>211</v>
      </c>
      <c r="E216" s="374">
        <v>446</v>
      </c>
      <c r="F216" s="374">
        <v>2307</v>
      </c>
      <c r="G216" s="550">
        <v>70.563502384048547</v>
      </c>
      <c r="H216" s="8"/>
    </row>
    <row r="217" spans="2:8">
      <c r="B217" s="7"/>
      <c r="C217" s="259" t="s">
        <v>327</v>
      </c>
      <c r="D217" s="260">
        <v>212</v>
      </c>
      <c r="E217" s="374">
        <v>58608</v>
      </c>
      <c r="F217" s="374">
        <v>303937</v>
      </c>
      <c r="G217" s="550">
        <v>70.382743792299067</v>
      </c>
      <c r="H217" s="8"/>
    </row>
    <row r="218" spans="2:8">
      <c r="B218" s="7"/>
      <c r="C218" s="259" t="s">
        <v>610</v>
      </c>
      <c r="D218" s="260">
        <v>213</v>
      </c>
      <c r="E218" s="374">
        <v>3687</v>
      </c>
      <c r="F218" s="374">
        <v>19320</v>
      </c>
      <c r="G218" s="550">
        <v>69.656055900621112</v>
      </c>
      <c r="H218" s="8"/>
    </row>
    <row r="219" spans="2:8">
      <c r="B219" s="7"/>
      <c r="C219" s="259" t="s">
        <v>333</v>
      </c>
      <c r="D219" s="260">
        <v>214</v>
      </c>
      <c r="E219" s="374">
        <v>54748</v>
      </c>
      <c r="F219" s="374">
        <v>287838</v>
      </c>
      <c r="G219" s="550">
        <v>69.424537413406156</v>
      </c>
      <c r="H219" s="8"/>
    </row>
    <row r="220" spans="2:8">
      <c r="B220" s="7"/>
      <c r="C220" s="259" t="s">
        <v>1077</v>
      </c>
      <c r="D220" s="260">
        <v>215</v>
      </c>
      <c r="E220" s="374">
        <v>1003</v>
      </c>
      <c r="F220" s="374">
        <v>5386</v>
      </c>
      <c r="G220" s="550">
        <v>67.97159301893798</v>
      </c>
      <c r="H220" s="8"/>
    </row>
    <row r="221" spans="2:8">
      <c r="B221" s="7"/>
      <c r="C221" s="259" t="s">
        <v>216</v>
      </c>
      <c r="D221" s="260">
        <v>216</v>
      </c>
      <c r="E221" s="374">
        <v>114125</v>
      </c>
      <c r="F221" s="374">
        <v>613723</v>
      </c>
      <c r="G221" s="550">
        <v>67.87365798576883</v>
      </c>
      <c r="H221" s="8"/>
    </row>
    <row r="222" spans="2:8">
      <c r="B222" s="7"/>
      <c r="C222" s="259" t="s">
        <v>351</v>
      </c>
      <c r="D222" s="260">
        <v>217</v>
      </c>
      <c r="E222" s="374">
        <v>38015</v>
      </c>
      <c r="F222" s="374">
        <v>206950</v>
      </c>
      <c r="G222" s="550">
        <v>67.04747523556415</v>
      </c>
      <c r="H222" s="8"/>
    </row>
    <row r="223" spans="2:8">
      <c r="B223" s="7"/>
      <c r="C223" s="259" t="s">
        <v>1622</v>
      </c>
      <c r="D223" s="260">
        <v>218</v>
      </c>
      <c r="E223" s="374">
        <v>2360</v>
      </c>
      <c r="F223" s="374">
        <v>13427</v>
      </c>
      <c r="G223" s="550">
        <v>64.154315930587629</v>
      </c>
      <c r="H223" s="8"/>
    </row>
    <row r="224" spans="2:8">
      <c r="B224" s="7"/>
      <c r="C224" s="149" t="s">
        <v>546</v>
      </c>
      <c r="D224" s="150">
        <v>219</v>
      </c>
      <c r="E224" s="235">
        <v>14105</v>
      </c>
      <c r="F224" s="235">
        <v>82792</v>
      </c>
      <c r="G224" s="551">
        <v>62.183846265339646</v>
      </c>
      <c r="H224" s="8"/>
    </row>
    <row r="225" spans="2:8">
      <c r="B225" s="7"/>
      <c r="C225" s="259" t="s">
        <v>241</v>
      </c>
      <c r="D225" s="260">
        <v>220</v>
      </c>
      <c r="E225" s="374">
        <v>124472</v>
      </c>
      <c r="F225" s="374">
        <v>731192</v>
      </c>
      <c r="G225" s="550">
        <v>62.134541953413056</v>
      </c>
      <c r="H225" s="8"/>
    </row>
    <row r="226" spans="2:8">
      <c r="B226" s="7"/>
      <c r="C226" s="259" t="s">
        <v>211</v>
      </c>
      <c r="D226" s="260">
        <v>221</v>
      </c>
      <c r="E226" s="374">
        <v>126109</v>
      </c>
      <c r="F226" s="374">
        <v>803808</v>
      </c>
      <c r="G226" s="550">
        <v>57.264651508818019</v>
      </c>
      <c r="H226" s="8"/>
    </row>
    <row r="227" spans="2:8">
      <c r="B227" s="7"/>
      <c r="C227" s="259" t="s">
        <v>1183</v>
      </c>
      <c r="D227" s="260">
        <v>222</v>
      </c>
      <c r="E227" s="374">
        <v>171</v>
      </c>
      <c r="F227" s="374">
        <v>1117</v>
      </c>
      <c r="G227" s="550">
        <v>55.877350044762757</v>
      </c>
      <c r="H227" s="8"/>
    </row>
    <row r="228" spans="2:8">
      <c r="B228" s="7"/>
      <c r="C228" s="259" t="s">
        <v>996</v>
      </c>
      <c r="D228" s="260">
        <v>223</v>
      </c>
      <c r="E228" s="374">
        <v>7039</v>
      </c>
      <c r="F228" s="374">
        <v>46940</v>
      </c>
      <c r="G228" s="550">
        <v>54.734448231785258</v>
      </c>
      <c r="H228" s="8"/>
    </row>
    <row r="229" spans="2:8">
      <c r="B229" s="7"/>
      <c r="C229" s="259" t="s">
        <v>401</v>
      </c>
      <c r="D229" s="260">
        <v>224</v>
      </c>
      <c r="E229" s="374">
        <v>21779</v>
      </c>
      <c r="F229" s="374">
        <v>145633</v>
      </c>
      <c r="G229" s="550">
        <v>54.584709509520508</v>
      </c>
      <c r="H229" s="8"/>
    </row>
    <row r="230" spans="2:8">
      <c r="B230" s="7"/>
      <c r="C230" s="259" t="s">
        <v>2062</v>
      </c>
      <c r="D230" s="260">
        <v>225</v>
      </c>
      <c r="E230" s="374">
        <v>78</v>
      </c>
      <c r="F230" s="374">
        <v>531</v>
      </c>
      <c r="G230" s="550">
        <v>53.61581920903955</v>
      </c>
      <c r="H230" s="8"/>
    </row>
    <row r="231" spans="2:8">
      <c r="B231" s="7"/>
      <c r="C231" s="259" t="s">
        <v>1626</v>
      </c>
      <c r="D231" s="260">
        <v>226</v>
      </c>
      <c r="E231" s="374">
        <v>461</v>
      </c>
      <c r="F231" s="374">
        <v>3191</v>
      </c>
      <c r="G231" s="550">
        <v>52.731118771544971</v>
      </c>
      <c r="H231" s="8"/>
    </row>
    <row r="232" spans="2:8">
      <c r="B232" s="7"/>
      <c r="C232" s="259" t="s">
        <v>1389</v>
      </c>
      <c r="D232" s="260">
        <v>227</v>
      </c>
      <c r="E232" s="374">
        <v>515</v>
      </c>
      <c r="F232" s="374">
        <v>3592</v>
      </c>
      <c r="G232" s="550">
        <v>52.331570155902007</v>
      </c>
      <c r="H232" s="8"/>
    </row>
    <row r="233" spans="2:8">
      <c r="B233" s="7"/>
      <c r="C233" s="259" t="s">
        <v>745</v>
      </c>
      <c r="D233" s="260">
        <v>228</v>
      </c>
      <c r="E233" s="374">
        <v>1932</v>
      </c>
      <c r="F233" s="374">
        <v>13886</v>
      </c>
      <c r="G233" s="550">
        <v>50.783522972778336</v>
      </c>
      <c r="H233" s="8"/>
    </row>
    <row r="234" spans="2:8">
      <c r="B234" s="7"/>
      <c r="C234" s="259" t="s">
        <v>1951</v>
      </c>
      <c r="D234" s="260">
        <v>229</v>
      </c>
      <c r="E234" s="374">
        <v>3461</v>
      </c>
      <c r="F234" s="374">
        <v>26036</v>
      </c>
      <c r="G234" s="550">
        <v>48.519933937624828</v>
      </c>
      <c r="H234" s="8"/>
    </row>
    <row r="235" spans="2:8">
      <c r="B235" s="7"/>
      <c r="C235" s="259" t="s">
        <v>1616</v>
      </c>
      <c r="D235" s="260">
        <v>230</v>
      </c>
      <c r="E235" s="374">
        <v>8822</v>
      </c>
      <c r="F235" s="374">
        <v>67484</v>
      </c>
      <c r="G235" s="550">
        <v>47.715458479046887</v>
      </c>
      <c r="H235" s="8"/>
    </row>
    <row r="236" spans="2:8">
      <c r="B236" s="7"/>
      <c r="C236" s="259" t="s">
        <v>1150</v>
      </c>
      <c r="D236" s="260">
        <v>231</v>
      </c>
      <c r="E236" s="374">
        <v>3103</v>
      </c>
      <c r="F236" s="374">
        <v>25000</v>
      </c>
      <c r="G236" s="550">
        <v>45.303799999999995</v>
      </c>
      <c r="H236" s="8"/>
    </row>
    <row r="237" spans="2:8">
      <c r="B237" s="7"/>
      <c r="C237" s="259" t="s">
        <v>1163</v>
      </c>
      <c r="D237" s="260">
        <v>232</v>
      </c>
      <c r="E237" s="374">
        <v>53</v>
      </c>
      <c r="F237" s="374">
        <v>428</v>
      </c>
      <c r="G237" s="550">
        <v>45.19859813084112</v>
      </c>
      <c r="H237" s="8"/>
    </row>
    <row r="238" spans="2:8">
      <c r="B238" s="7"/>
      <c r="C238" s="259" t="s">
        <v>1256</v>
      </c>
      <c r="D238" s="260">
        <v>233</v>
      </c>
      <c r="E238" s="374">
        <v>14143</v>
      </c>
      <c r="F238" s="374">
        <v>118566</v>
      </c>
      <c r="G238" s="550">
        <v>43.538577669821031</v>
      </c>
      <c r="H238" s="8"/>
    </row>
    <row r="239" spans="2:8">
      <c r="B239" s="7"/>
      <c r="C239" s="259" t="s">
        <v>1615</v>
      </c>
      <c r="D239" s="260">
        <v>234</v>
      </c>
      <c r="E239" s="374">
        <v>14378</v>
      </c>
      <c r="F239" s="374">
        <v>124415</v>
      </c>
      <c r="G239" s="550">
        <v>42.181167865611059</v>
      </c>
      <c r="H239" s="8"/>
    </row>
    <row r="240" spans="2:8">
      <c r="B240" s="7"/>
      <c r="C240" s="259" t="s">
        <v>1205</v>
      </c>
      <c r="D240" s="260">
        <v>235</v>
      </c>
      <c r="E240" s="374">
        <v>80</v>
      </c>
      <c r="F240" s="374">
        <v>702</v>
      </c>
      <c r="G240" s="550">
        <v>41.5954415954416</v>
      </c>
      <c r="H240" s="8"/>
    </row>
    <row r="241" spans="2:8">
      <c r="B241" s="7"/>
      <c r="C241" s="259" t="s">
        <v>322</v>
      </c>
      <c r="D241" s="260">
        <v>236</v>
      </c>
      <c r="E241" s="374">
        <v>35634</v>
      </c>
      <c r="F241" s="374">
        <v>323951</v>
      </c>
      <c r="G241" s="550">
        <v>40.14931270469917</v>
      </c>
      <c r="H241" s="8"/>
    </row>
    <row r="242" spans="2:8">
      <c r="B242" s="7"/>
      <c r="C242" s="259" t="s">
        <v>1630</v>
      </c>
      <c r="D242" s="260">
        <v>237</v>
      </c>
      <c r="E242" s="374">
        <v>473</v>
      </c>
      <c r="F242" s="374">
        <v>4352</v>
      </c>
      <c r="G242" s="550">
        <v>39.670266544117645</v>
      </c>
      <c r="H242" s="8"/>
    </row>
    <row r="243" spans="2:8">
      <c r="B243" s="7"/>
      <c r="C243" s="259" t="s">
        <v>1294</v>
      </c>
      <c r="D243" s="260">
        <v>238</v>
      </c>
      <c r="E243" s="374">
        <v>26486</v>
      </c>
      <c r="F243" s="374">
        <v>282207</v>
      </c>
      <c r="G243" s="550">
        <v>34.2563791826567</v>
      </c>
      <c r="H243" s="8"/>
    </row>
    <row r="244" spans="2:8">
      <c r="B244" s="7"/>
      <c r="C244" s="259" t="s">
        <v>377</v>
      </c>
      <c r="D244" s="260">
        <v>239</v>
      </c>
      <c r="E244" s="374">
        <v>9604</v>
      </c>
      <c r="F244" s="374">
        <v>115616</v>
      </c>
      <c r="G244" s="550">
        <v>30.319851923609189</v>
      </c>
      <c r="H244" s="8"/>
    </row>
    <row r="245" spans="2:8">
      <c r="B245" s="7"/>
      <c r="C245" s="259" t="s">
        <v>1356</v>
      </c>
      <c r="D245" s="260">
        <v>240</v>
      </c>
      <c r="E245" s="374">
        <v>78</v>
      </c>
      <c r="F245" s="374">
        <v>956</v>
      </c>
      <c r="G245" s="550">
        <v>29.780334728033473</v>
      </c>
      <c r="H245" s="8"/>
    </row>
    <row r="246" spans="2:8">
      <c r="B246" s="7"/>
      <c r="C246" s="259" t="s">
        <v>1387</v>
      </c>
      <c r="D246" s="260">
        <v>241</v>
      </c>
      <c r="E246" s="374">
        <v>10998</v>
      </c>
      <c r="F246" s="374">
        <v>134986</v>
      </c>
      <c r="G246" s="550">
        <v>29.738417317351431</v>
      </c>
      <c r="H246" s="8"/>
    </row>
    <row r="247" spans="2:8">
      <c r="B247" s="7"/>
      <c r="C247" s="259" t="s">
        <v>2060</v>
      </c>
      <c r="D247" s="260">
        <v>242</v>
      </c>
      <c r="E247" s="374">
        <v>426</v>
      </c>
      <c r="F247" s="374">
        <v>5653</v>
      </c>
      <c r="G247" s="550">
        <v>27.50574915973819</v>
      </c>
      <c r="H247" s="8"/>
    </row>
    <row r="248" spans="2:8">
      <c r="B248" s="7"/>
      <c r="C248" s="259" t="s">
        <v>1138</v>
      </c>
      <c r="D248" s="260">
        <v>243</v>
      </c>
      <c r="E248" s="374">
        <v>11075</v>
      </c>
      <c r="F248" s="374">
        <v>147623</v>
      </c>
      <c r="G248" s="550">
        <v>27.383097484809277</v>
      </c>
      <c r="H248" s="8"/>
    </row>
    <row r="249" spans="2:8">
      <c r="B249" s="7"/>
      <c r="C249" s="259" t="s">
        <v>1159</v>
      </c>
      <c r="D249" s="260">
        <v>244</v>
      </c>
      <c r="E249" s="374">
        <v>197</v>
      </c>
      <c r="F249" s="374">
        <v>2646</v>
      </c>
      <c r="G249" s="550">
        <v>27.174981103552533</v>
      </c>
      <c r="H249" s="8"/>
    </row>
    <row r="250" spans="2:8">
      <c r="B250" s="7"/>
      <c r="C250" s="259" t="s">
        <v>1591</v>
      </c>
      <c r="D250" s="260">
        <v>245</v>
      </c>
      <c r="E250" s="374">
        <v>3383</v>
      </c>
      <c r="F250" s="374">
        <v>47962</v>
      </c>
      <c r="G250" s="550">
        <v>25.745277511363163</v>
      </c>
      <c r="H250" s="8"/>
    </row>
    <row r="251" spans="2:8">
      <c r="B251" s="7"/>
      <c r="C251" s="259" t="s">
        <v>1343</v>
      </c>
      <c r="D251" s="260">
        <v>246</v>
      </c>
      <c r="E251" s="374">
        <v>119</v>
      </c>
      <c r="F251" s="374">
        <v>1693</v>
      </c>
      <c r="G251" s="550">
        <v>25.655640874187835</v>
      </c>
      <c r="H251" s="8"/>
    </row>
    <row r="252" spans="2:8">
      <c r="B252" s="7"/>
      <c r="C252" s="259" t="s">
        <v>1262</v>
      </c>
      <c r="D252" s="260">
        <v>247</v>
      </c>
      <c r="E252" s="374">
        <v>994</v>
      </c>
      <c r="F252" s="374">
        <v>14890</v>
      </c>
      <c r="G252" s="550">
        <v>24.366017461383478</v>
      </c>
      <c r="H252" s="8"/>
    </row>
    <row r="253" spans="2:8">
      <c r="B253" s="7"/>
      <c r="C253" s="259" t="s">
        <v>1140</v>
      </c>
      <c r="D253" s="260">
        <v>248</v>
      </c>
      <c r="E253" s="374">
        <v>221</v>
      </c>
      <c r="F253" s="374">
        <v>3650</v>
      </c>
      <c r="G253" s="550">
        <v>22.1</v>
      </c>
      <c r="H253" s="8"/>
    </row>
    <row r="254" spans="2:8">
      <c r="B254" s="7"/>
      <c r="C254" s="259" t="s">
        <v>1257</v>
      </c>
      <c r="D254" s="260">
        <v>249</v>
      </c>
      <c r="E254" s="374">
        <v>583</v>
      </c>
      <c r="F254" s="374">
        <v>9984</v>
      </c>
      <c r="G254" s="550">
        <v>21.313601762820515</v>
      </c>
      <c r="H254" s="8"/>
    </row>
    <row r="255" spans="2:8">
      <c r="B255" s="7"/>
      <c r="C255" s="259" t="s">
        <v>417</v>
      </c>
      <c r="D255" s="260">
        <v>250</v>
      </c>
      <c r="E255" s="374">
        <v>1534</v>
      </c>
      <c r="F255" s="374">
        <v>27394</v>
      </c>
      <c r="G255" s="550">
        <v>20.439147258523764</v>
      </c>
      <c r="H255" s="8"/>
    </row>
    <row r="256" spans="2:8">
      <c r="B256" s="7"/>
      <c r="C256" s="259" t="s">
        <v>180</v>
      </c>
      <c r="D256" s="260">
        <v>251</v>
      </c>
      <c r="E256" s="374">
        <v>23945</v>
      </c>
      <c r="F256" s="374">
        <v>429079</v>
      </c>
      <c r="G256" s="550">
        <v>20.36903460668082</v>
      </c>
      <c r="H256" s="8"/>
    </row>
    <row r="257" spans="2:8">
      <c r="B257" s="7"/>
      <c r="C257" s="259" t="s">
        <v>1144</v>
      </c>
      <c r="D257" s="260">
        <v>252</v>
      </c>
      <c r="E257" s="374">
        <v>6363</v>
      </c>
      <c r="F257" s="374">
        <v>164086</v>
      </c>
      <c r="G257" s="550">
        <v>14.154132589008203</v>
      </c>
      <c r="H257" s="8"/>
    </row>
    <row r="258" spans="2:8">
      <c r="B258" s="7"/>
      <c r="C258" s="259" t="s">
        <v>366</v>
      </c>
      <c r="D258" s="260">
        <v>253</v>
      </c>
      <c r="E258" s="374">
        <v>7907</v>
      </c>
      <c r="F258" s="374">
        <v>206785</v>
      </c>
      <c r="G258" s="550">
        <v>13.956790869743935</v>
      </c>
      <c r="H258" s="8"/>
    </row>
    <row r="259" spans="2:8">
      <c r="B259" s="7"/>
      <c r="C259" s="259" t="s">
        <v>1172</v>
      </c>
      <c r="D259" s="260">
        <v>254</v>
      </c>
      <c r="E259" s="374">
        <v>30</v>
      </c>
      <c r="F259" s="374">
        <v>2087</v>
      </c>
      <c r="G259" s="550">
        <v>5.246765692381409</v>
      </c>
      <c r="H259" s="8"/>
    </row>
    <row r="260" spans="2:8">
      <c r="B260" s="7"/>
      <c r="C260" s="259" t="s">
        <v>1135</v>
      </c>
      <c r="D260" s="260">
        <v>255</v>
      </c>
      <c r="E260" s="374">
        <v>12</v>
      </c>
      <c r="F260" s="374">
        <v>16967</v>
      </c>
      <c r="G260" s="550">
        <v>0.25814816997701417</v>
      </c>
      <c r="H260" s="8"/>
    </row>
    <row r="261" spans="2:8">
      <c r="B261" s="7"/>
      <c r="C261" s="259" t="s">
        <v>354</v>
      </c>
      <c r="D261" s="260">
        <v>256</v>
      </c>
      <c r="E261" s="374">
        <v>62</v>
      </c>
      <c r="F261" s="374">
        <v>204352</v>
      </c>
      <c r="G261" s="550">
        <v>0.11074029126213591</v>
      </c>
      <c r="H261" s="8"/>
    </row>
    <row r="262" spans="2:8">
      <c r="B262" s="7"/>
      <c r="C262" s="141"/>
      <c r="D262" s="185"/>
      <c r="E262" s="185"/>
      <c r="F262" s="185"/>
      <c r="G262" s="185"/>
      <c r="H262" s="8"/>
    </row>
    <row r="263" spans="2:8">
      <c r="B263" s="7"/>
      <c r="C263" s="24" t="s">
        <v>2082</v>
      </c>
      <c r="D263" s="185"/>
      <c r="E263" s="185"/>
      <c r="F263" s="185"/>
      <c r="G263" s="185"/>
      <c r="H263" s="8"/>
    </row>
    <row r="264" spans="2:8" ht="17.25" thickBot="1">
      <c r="B264" s="9"/>
      <c r="C264" s="14" t="s">
        <v>2075</v>
      </c>
      <c r="D264" s="219"/>
      <c r="E264" s="219"/>
      <c r="F264" s="219"/>
      <c r="G264" s="219"/>
      <c r="H264" s="10"/>
    </row>
    <row r="266" spans="2:3">
      <c r="B266" s="141"/>
      <c r="C266" s="13" t="s">
        <v>129</v>
      </c>
    </row>
    <row r="267" spans="2:3">
      <c r="B267" s="141"/>
      <c r="C267" s="1" t="s">
        <v>712</v>
      </c>
    </row>
    <row r="268" spans="2:3">
      <c r="B268" s="141"/>
      <c r="C268" s="1" t="s">
        <v>713</v>
      </c>
    </row>
    <row r="269" spans="2:3">
      <c r="B269" s="141"/>
      <c r="C269" s="1" t="s">
        <v>729</v>
      </c>
    </row>
    <row r="270" spans="2:3">
      <c r="B270" s="141"/>
      <c r="C270" s="1" t="s">
        <v>730</v>
      </c>
    </row>
    <row r="271" spans="2:3">
      <c r="B271" s="141"/>
      <c r="C271" s="1" t="s">
        <v>731</v>
      </c>
    </row>
    <row r="272" spans="2:3">
      <c r="B272" s="141"/>
      <c r="C272" s="1" t="s">
        <v>732</v>
      </c>
    </row>
    <row r="273" spans="2:3">
      <c r="B273" s="141"/>
      <c r="C273" s="1" t="s">
        <v>733</v>
      </c>
    </row>
    <row r="274" spans="2:3">
      <c r="B274" s="141"/>
      <c r="C274" s="1" t="s">
        <v>734</v>
      </c>
    </row>
    <row r="275" spans="2:2">
      <c r="B275" s="141"/>
    </row>
    <row r="276" spans="2:3">
      <c r="B276" s="141"/>
      <c r="C276" s="1" t="s">
        <v>1015</v>
      </c>
    </row>
    <row r="277" spans="2:3">
      <c r="B277" s="141"/>
      <c r="C277" s="1" t="s">
        <v>1016</v>
      </c>
    </row>
    <row r="278" spans="2:7">
      <c r="B278" s="141"/>
      <c r="D278" s="13"/>
      <c r="E278" s="13"/>
      <c r="F278" s="13"/>
      <c r="G278" s="13"/>
    </row>
    <row r="279" spans="3:7">
      <c r="C279" s="13" t="s">
        <v>990</v>
      </c>
      <c r="D279" s="13"/>
      <c r="E279" s="13"/>
      <c r="F279" s="13"/>
      <c r="G279" s="13"/>
    </row>
    <row r="280" spans="3:7">
      <c r="C280" s="1" t="s">
        <v>62</v>
      </c>
      <c r="D280" s="13"/>
      <c r="E280" s="13"/>
      <c r="F280" s="13"/>
      <c r="G280" s="13"/>
    </row>
    <row r="281" spans="3:7">
      <c r="C281" s="13" t="s">
        <v>991</v>
      </c>
      <c r="D281" s="13"/>
      <c r="E281" s="13"/>
      <c r="F281" s="13"/>
      <c r="G281" s="13"/>
    </row>
    <row r="282" spans="3:7">
      <c r="C282" s="1" t="s">
        <v>1000</v>
      </c>
      <c r="D282" s="1"/>
      <c r="E282" s="1"/>
      <c r="F282" s="1"/>
      <c r="G282" s="1"/>
    </row>
    <row r="283" spans="3:7">
      <c r="C283" s="1" t="s">
        <v>994</v>
      </c>
      <c r="D283" s="1"/>
      <c r="E283" s="1"/>
      <c r="F283" s="1"/>
      <c r="G283" s="1"/>
    </row>
    <row r="284" spans="3:7">
      <c r="C284" s="13" t="s">
        <v>989</v>
      </c>
      <c r="D284" s="13"/>
      <c r="E284" s="13"/>
      <c r="F284" s="13"/>
      <c r="G284" s="13"/>
    </row>
    <row r="285" spans="3:7">
      <c r="C285" s="1" t="s">
        <v>999</v>
      </c>
      <c r="D285" s="1"/>
      <c r="E285" s="1"/>
      <c r="F285" s="1"/>
      <c r="G285" s="1"/>
    </row>
    <row r="286" spans="3:7">
      <c r="C286" s="1" t="s">
        <v>993</v>
      </c>
      <c r="D286" s="1"/>
      <c r="E286" s="1"/>
      <c r="F286" s="1"/>
      <c r="G286" s="1"/>
    </row>
  </sheetData>
  <mergeCells count="8">
    <mergeCell ref="C284:G284"/>
    <mergeCell ref="C285:G285"/>
    <mergeCell ref="C286:G286"/>
    <mergeCell ref="C3:G3"/>
    <mergeCell ref="C279:G279"/>
    <mergeCell ref="C281:G281"/>
    <mergeCell ref="C282:G282"/>
    <mergeCell ref="C283:G283"/>
  </mergeCells>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6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6"/>
  </sheetPr>
  <dimension ref="A1:I280"/>
  <sheetViews>
    <sheetView topLeftCell="A1" view="normal" workbookViewId="0">
      <pane ySplit="6" topLeftCell="A7" activePane="bottomLeft" state="frozen"/>
      <selection pane="bottomLeft" activeCell="C20" sqref="C20"/>
    </sheetView>
  </sheetViews>
  <sheetFormatPr defaultColWidth="9.28515625" defaultRowHeight="16.5"/>
  <cols>
    <col min="1" max="1" width="8.5703125" style="1" customWidth="1"/>
    <col min="2" max="2" width="2.7109375" style="1" customWidth="1"/>
    <col min="3" max="3" width="52" style="1" customWidth="1"/>
    <col min="4" max="4" width="15.41796875" style="1" customWidth="1"/>
    <col min="5" max="5" width="19.27734375" style="1" customWidth="1"/>
    <col min="6" max="6" width="18.7109375" style="1" customWidth="1"/>
    <col min="7" max="7" width="14.27734375" style="1" bestFit="1" customWidth="1"/>
    <col min="8" max="8" width="15.7109375" style="1" customWidth="1"/>
    <col min="9" max="9" width="2.7109375" style="1" customWidth="1"/>
    <col min="10" max="16384" width="9.27734375" style="1" customWidth="1"/>
  </cols>
  <sheetData>
    <row r="1" spans="3:3" ht="15" customHeight="1" thickBot="1">
      <c r="C1" s="624"/>
    </row>
    <row r="2" spans="2:9">
      <c r="B2" s="4"/>
      <c r="C2" s="5"/>
      <c r="D2" s="5"/>
      <c r="E2" s="11"/>
      <c r="F2" s="11"/>
      <c r="G2" s="11"/>
      <c r="H2" s="11"/>
      <c r="I2" s="6"/>
    </row>
    <row r="3" spans="2:9" s="141" customFormat="1">
      <c r="B3" s="216"/>
      <c r="C3" s="213" t="s">
        <v>1099</v>
      </c>
      <c r="D3" s="213"/>
      <c r="E3" s="185"/>
      <c r="F3" s="185"/>
      <c r="G3" s="185"/>
      <c r="H3" s="185"/>
      <c r="I3" s="214"/>
    </row>
    <row r="4" spans="2:9" s="141" customFormat="1">
      <c r="B4" s="216"/>
      <c r="C4" s="213" t="s">
        <v>1674</v>
      </c>
      <c r="D4" s="213"/>
      <c r="E4" s="185"/>
      <c r="F4" s="185"/>
      <c r="G4" s="185"/>
      <c r="H4" s="185"/>
      <c r="I4" s="214"/>
    </row>
    <row r="5" spans="2:9" s="141" customFormat="1" ht="26.25">
      <c r="B5" s="216"/>
      <c r="C5" s="376" t="s">
        <v>772</v>
      </c>
      <c r="E5" s="222" t="s">
        <v>605</v>
      </c>
      <c r="F5" s="185"/>
      <c r="G5" s="185"/>
      <c r="H5" s="185"/>
      <c r="I5" s="214"/>
    </row>
    <row r="6" spans="2:9" s="141" customFormat="1" ht="49.5">
      <c r="B6" s="216"/>
      <c r="C6" s="223" t="s">
        <v>222</v>
      </c>
      <c r="D6" s="142" t="s">
        <v>1670</v>
      </c>
      <c r="E6" s="142" t="s">
        <v>1673</v>
      </c>
      <c r="F6" s="142" t="s">
        <v>1671</v>
      </c>
      <c r="G6" s="142" t="s">
        <v>1672</v>
      </c>
      <c r="H6" s="143" t="s">
        <v>1318</v>
      </c>
      <c r="I6" s="214"/>
    </row>
    <row r="7" spans="2:9">
      <c r="B7" s="7"/>
      <c r="C7" s="250" t="s">
        <v>418</v>
      </c>
      <c r="D7" s="348" t="s">
        <v>266</v>
      </c>
      <c r="E7" s="264">
        <v>1</v>
      </c>
      <c r="F7" s="260">
        <v>0</v>
      </c>
      <c r="G7" s="260">
        <v>5</v>
      </c>
      <c r="H7" s="133"/>
      <c r="I7" s="8"/>
    </row>
    <row r="8" spans="2:9">
      <c r="B8" s="7"/>
      <c r="C8" s="250" t="s">
        <v>1358</v>
      </c>
      <c r="D8" s="348" t="s">
        <v>266</v>
      </c>
      <c r="E8" s="264">
        <v>1</v>
      </c>
      <c r="F8" s="260">
        <v>0</v>
      </c>
      <c r="G8" s="260">
        <v>5</v>
      </c>
      <c r="H8" s="133"/>
      <c r="I8" s="8"/>
    </row>
    <row r="9" spans="2:9">
      <c r="B9" s="7"/>
      <c r="C9" s="250" t="s">
        <v>214</v>
      </c>
      <c r="D9" s="348">
        <v>3</v>
      </c>
      <c r="E9" s="264">
        <v>0.83908045977011492</v>
      </c>
      <c r="F9" s="260">
        <v>70</v>
      </c>
      <c r="G9" s="260">
        <v>365</v>
      </c>
      <c r="H9" s="133"/>
      <c r="I9" s="8"/>
    </row>
    <row r="10" spans="2:9">
      <c r="B10" s="7"/>
      <c r="C10" s="250" t="s">
        <v>951</v>
      </c>
      <c r="D10" s="348">
        <v>4</v>
      </c>
      <c r="E10" s="264">
        <v>0.8</v>
      </c>
      <c r="F10" s="260">
        <v>5</v>
      </c>
      <c r="G10" s="260">
        <v>20</v>
      </c>
      <c r="H10" s="133"/>
      <c r="I10" s="8"/>
    </row>
    <row r="11" spans="2:9">
      <c r="B11" s="7"/>
      <c r="C11" s="250" t="s">
        <v>249</v>
      </c>
      <c r="D11" s="348">
        <v>5</v>
      </c>
      <c r="E11" s="264">
        <v>0.7857142857142857</v>
      </c>
      <c r="F11" s="260">
        <v>60</v>
      </c>
      <c r="G11" s="260">
        <v>220</v>
      </c>
      <c r="H11" s="133"/>
      <c r="I11" s="8"/>
    </row>
    <row r="12" spans="2:9">
      <c r="B12" s="7"/>
      <c r="C12" s="250" t="s">
        <v>1073</v>
      </c>
      <c r="D12" s="348">
        <v>6</v>
      </c>
      <c r="E12" s="264">
        <v>0.75</v>
      </c>
      <c r="F12" s="260">
        <v>15</v>
      </c>
      <c r="G12" s="260">
        <v>45</v>
      </c>
      <c r="H12" s="133"/>
      <c r="I12" s="8"/>
    </row>
    <row r="13" spans="2:9">
      <c r="B13" s="7"/>
      <c r="C13" s="250" t="s">
        <v>213</v>
      </c>
      <c r="D13" s="348">
        <v>7</v>
      </c>
      <c r="E13" s="264">
        <v>0.66911764705882348</v>
      </c>
      <c r="F13" s="260">
        <v>225</v>
      </c>
      <c r="G13" s="260">
        <v>455</v>
      </c>
      <c r="H13" s="133"/>
      <c r="I13" s="8"/>
    </row>
    <row r="14" spans="2:9">
      <c r="B14" s="7"/>
      <c r="C14" s="250" t="s">
        <v>399</v>
      </c>
      <c r="D14" s="348">
        <v>8</v>
      </c>
      <c r="E14" s="264">
        <v>0.65384615384615385</v>
      </c>
      <c r="F14" s="260">
        <v>45</v>
      </c>
      <c r="G14" s="260">
        <v>85</v>
      </c>
      <c r="H14" s="133"/>
      <c r="I14" s="8"/>
    </row>
    <row r="15" spans="2:9">
      <c r="B15" s="7"/>
      <c r="C15" s="250" t="s">
        <v>237</v>
      </c>
      <c r="D15" s="348">
        <v>9</v>
      </c>
      <c r="E15" s="264">
        <v>0.64417177914110424</v>
      </c>
      <c r="F15" s="260">
        <v>290</v>
      </c>
      <c r="G15" s="260">
        <v>525</v>
      </c>
      <c r="H15" s="133">
        <v>1</v>
      </c>
      <c r="I15" s="8"/>
    </row>
    <row r="16" spans="2:9">
      <c r="B16" s="7"/>
      <c r="C16" s="250" t="s">
        <v>218</v>
      </c>
      <c r="D16" s="348">
        <v>10</v>
      </c>
      <c r="E16" s="264">
        <v>0.61702127659574468</v>
      </c>
      <c r="F16" s="260">
        <v>270</v>
      </c>
      <c r="G16" s="260">
        <v>435</v>
      </c>
      <c r="H16" s="133"/>
      <c r="I16" s="8"/>
    </row>
    <row r="17" spans="2:9">
      <c r="B17" s="7"/>
      <c r="C17" s="250" t="s">
        <v>240</v>
      </c>
      <c r="D17" s="348">
        <v>11</v>
      </c>
      <c r="E17" s="264">
        <v>0.6064516129032258</v>
      </c>
      <c r="F17" s="260">
        <v>305</v>
      </c>
      <c r="G17" s="260">
        <v>470</v>
      </c>
      <c r="H17" s="133">
        <v>2</v>
      </c>
      <c r="I17" s="8"/>
    </row>
    <row r="18" spans="2:9">
      <c r="B18" s="7"/>
      <c r="C18" s="250" t="s">
        <v>341</v>
      </c>
      <c r="D18" s="348">
        <v>12</v>
      </c>
      <c r="E18" s="264">
        <v>0.5892857142857143</v>
      </c>
      <c r="F18" s="260">
        <v>460</v>
      </c>
      <c r="G18" s="260">
        <v>660</v>
      </c>
      <c r="H18" s="133"/>
      <c r="I18" s="8"/>
    </row>
    <row r="19" spans="2:9">
      <c r="B19" s="7"/>
      <c r="C19" s="250" t="s">
        <v>220</v>
      </c>
      <c r="D19" s="348">
        <v>13</v>
      </c>
      <c r="E19" s="264">
        <v>0.57851239669421484</v>
      </c>
      <c r="F19" s="260">
        <v>510</v>
      </c>
      <c r="G19" s="260">
        <v>700</v>
      </c>
      <c r="H19" s="133"/>
      <c r="I19" s="8"/>
    </row>
    <row r="20" spans="2:9">
      <c r="B20" s="7"/>
      <c r="C20" s="253" t="s">
        <v>546</v>
      </c>
      <c r="D20" s="150">
        <v>14</v>
      </c>
      <c r="E20" s="140">
        <v>0.55555555555555558</v>
      </c>
      <c r="F20" s="150">
        <v>100</v>
      </c>
      <c r="G20" s="150">
        <v>125</v>
      </c>
      <c r="H20" s="147">
        <v>3</v>
      </c>
      <c r="I20" s="8"/>
    </row>
    <row r="21" spans="2:9">
      <c r="B21" s="7"/>
      <c r="C21" s="250" t="s">
        <v>632</v>
      </c>
      <c r="D21" s="348">
        <v>15</v>
      </c>
      <c r="E21" s="264">
        <v>0.53804347826086951</v>
      </c>
      <c r="F21" s="260">
        <v>425</v>
      </c>
      <c r="G21" s="260">
        <v>495</v>
      </c>
      <c r="H21" s="133">
        <v>4</v>
      </c>
      <c r="I21" s="8"/>
    </row>
    <row r="22" spans="2:9">
      <c r="B22" s="7"/>
      <c r="C22" s="250" t="s">
        <v>390</v>
      </c>
      <c r="D22" s="348">
        <v>16</v>
      </c>
      <c r="E22" s="264">
        <v>0.52173913043478259</v>
      </c>
      <c r="F22" s="260">
        <v>55</v>
      </c>
      <c r="G22" s="260">
        <v>60</v>
      </c>
      <c r="H22" s="133"/>
      <c r="I22" s="8"/>
    </row>
    <row r="23" spans="2:9">
      <c r="B23" s="7"/>
      <c r="C23" s="250" t="s">
        <v>212</v>
      </c>
      <c r="D23" s="348">
        <v>17</v>
      </c>
      <c r="E23" s="264">
        <v>0.50896057347670254</v>
      </c>
      <c r="F23" s="260">
        <v>685</v>
      </c>
      <c r="G23" s="260">
        <v>710</v>
      </c>
      <c r="H23" s="133"/>
      <c r="I23" s="8"/>
    </row>
    <row r="24" spans="2:9">
      <c r="B24" s="7"/>
      <c r="C24" s="250" t="s">
        <v>1072</v>
      </c>
      <c r="D24" s="348" t="s">
        <v>253</v>
      </c>
      <c r="E24" s="264">
        <v>0.5</v>
      </c>
      <c r="F24" s="260">
        <v>10</v>
      </c>
      <c r="G24" s="260">
        <v>10</v>
      </c>
      <c r="H24" s="133"/>
      <c r="I24" s="8"/>
    </row>
    <row r="25" spans="2:9">
      <c r="B25" s="7"/>
      <c r="C25" s="250" t="s">
        <v>1152</v>
      </c>
      <c r="D25" s="348" t="s">
        <v>253</v>
      </c>
      <c r="E25" s="264">
        <v>0.5</v>
      </c>
      <c r="F25" s="260">
        <v>5</v>
      </c>
      <c r="G25" s="260">
        <v>5</v>
      </c>
      <c r="H25" s="133"/>
      <c r="I25" s="8"/>
    </row>
    <row r="26" spans="2:9">
      <c r="B26" s="7"/>
      <c r="C26" s="250" t="s">
        <v>1618</v>
      </c>
      <c r="D26" s="348" t="s">
        <v>253</v>
      </c>
      <c r="E26" s="264">
        <v>0.5</v>
      </c>
      <c r="F26" s="260">
        <v>5</v>
      </c>
      <c r="G26" s="260">
        <v>5</v>
      </c>
      <c r="H26" s="133"/>
      <c r="I26" s="8"/>
    </row>
    <row r="27" spans="2:9">
      <c r="B27" s="7"/>
      <c r="C27" s="250" t="s">
        <v>180</v>
      </c>
      <c r="D27" s="348">
        <v>21</v>
      </c>
      <c r="E27" s="264">
        <v>0.49758454106280192</v>
      </c>
      <c r="F27" s="260">
        <v>520</v>
      </c>
      <c r="G27" s="260">
        <v>515</v>
      </c>
      <c r="H27" s="133"/>
      <c r="I27" s="8"/>
    </row>
    <row r="28" spans="2:9">
      <c r="B28" s="7"/>
      <c r="C28" s="250" t="s">
        <v>423</v>
      </c>
      <c r="D28" s="348">
        <v>22</v>
      </c>
      <c r="E28" s="264">
        <v>0.46153846153846156</v>
      </c>
      <c r="F28" s="260">
        <v>35</v>
      </c>
      <c r="G28" s="260">
        <v>30</v>
      </c>
      <c r="H28" s="133"/>
      <c r="I28" s="8"/>
    </row>
    <row r="29" spans="2:9">
      <c r="B29" s="7"/>
      <c r="C29" s="250" t="s">
        <v>326</v>
      </c>
      <c r="D29" s="348">
        <v>23</v>
      </c>
      <c r="E29" s="264">
        <v>0.44573643410852715</v>
      </c>
      <c r="F29" s="260">
        <v>715</v>
      </c>
      <c r="G29" s="260">
        <v>575</v>
      </c>
      <c r="H29" s="133"/>
      <c r="I29" s="8"/>
    </row>
    <row r="30" spans="2:9">
      <c r="B30" s="7"/>
      <c r="C30" s="250" t="s">
        <v>1147</v>
      </c>
      <c r="D30" s="348" t="s">
        <v>466</v>
      </c>
      <c r="E30" s="264">
        <v>0.44444444444444442</v>
      </c>
      <c r="F30" s="260">
        <v>50</v>
      </c>
      <c r="G30" s="260">
        <v>40</v>
      </c>
      <c r="H30" s="133"/>
      <c r="I30" s="8"/>
    </row>
    <row r="31" spans="2:9">
      <c r="B31" s="7"/>
      <c r="C31" s="250" t="s">
        <v>1077</v>
      </c>
      <c r="D31" s="348" t="s">
        <v>466</v>
      </c>
      <c r="E31" s="264">
        <v>0.44444444444444442</v>
      </c>
      <c r="F31" s="260">
        <v>25</v>
      </c>
      <c r="G31" s="260">
        <v>20</v>
      </c>
      <c r="H31" s="133"/>
      <c r="I31" s="8"/>
    </row>
    <row r="32" spans="2:9">
      <c r="B32" s="7"/>
      <c r="C32" s="250" t="s">
        <v>1294</v>
      </c>
      <c r="D32" s="348">
        <v>26</v>
      </c>
      <c r="E32" s="264">
        <v>0.4375</v>
      </c>
      <c r="F32" s="260">
        <v>135</v>
      </c>
      <c r="G32" s="260">
        <v>105</v>
      </c>
      <c r="H32" s="133"/>
      <c r="I32" s="8"/>
    </row>
    <row r="33" spans="2:9">
      <c r="B33" s="7"/>
      <c r="C33" s="250" t="s">
        <v>175</v>
      </c>
      <c r="D33" s="348">
        <v>27</v>
      </c>
      <c r="E33" s="264">
        <v>0.4264705882352941</v>
      </c>
      <c r="F33" s="260">
        <v>585</v>
      </c>
      <c r="G33" s="260">
        <v>435</v>
      </c>
      <c r="H33" s="133"/>
      <c r="I33" s="8"/>
    </row>
    <row r="34" spans="2:9">
      <c r="B34" s="7"/>
      <c r="C34" s="250" t="s">
        <v>333</v>
      </c>
      <c r="D34" s="348">
        <v>28</v>
      </c>
      <c r="E34" s="264">
        <v>0.42473118279569894</v>
      </c>
      <c r="F34" s="260">
        <v>535</v>
      </c>
      <c r="G34" s="260">
        <v>395</v>
      </c>
      <c r="H34" s="133"/>
      <c r="I34" s="8"/>
    </row>
    <row r="35" spans="2:9">
      <c r="B35" s="7"/>
      <c r="C35" s="250" t="s">
        <v>211</v>
      </c>
      <c r="D35" s="348">
        <v>29</v>
      </c>
      <c r="E35" s="264">
        <v>0.42073170731707316</v>
      </c>
      <c r="F35" s="260">
        <v>950</v>
      </c>
      <c r="G35" s="260">
        <v>690</v>
      </c>
      <c r="H35" s="133"/>
      <c r="I35" s="8"/>
    </row>
    <row r="36" spans="2:9">
      <c r="B36" s="7"/>
      <c r="C36" s="250" t="s">
        <v>746</v>
      </c>
      <c r="D36" s="348">
        <v>30</v>
      </c>
      <c r="E36" s="264">
        <v>0.41818181818181815</v>
      </c>
      <c r="F36" s="260">
        <v>320</v>
      </c>
      <c r="G36" s="260">
        <v>230</v>
      </c>
      <c r="H36" s="133"/>
      <c r="I36" s="8"/>
    </row>
    <row r="37" spans="2:9">
      <c r="B37" s="7"/>
      <c r="C37" s="250" t="s">
        <v>241</v>
      </c>
      <c r="D37" s="348">
        <v>31</v>
      </c>
      <c r="E37" s="264">
        <v>0.40874035989717222</v>
      </c>
      <c r="F37" s="260">
        <v>1150</v>
      </c>
      <c r="G37" s="260">
        <v>795</v>
      </c>
      <c r="H37" s="133">
        <v>5</v>
      </c>
      <c r="I37" s="8"/>
    </row>
    <row r="38" spans="2:9">
      <c r="B38" s="7"/>
      <c r="C38" s="250" t="s">
        <v>219</v>
      </c>
      <c r="D38" s="348">
        <v>32</v>
      </c>
      <c r="E38" s="264">
        <v>0.40585774058577406</v>
      </c>
      <c r="F38" s="260">
        <v>710</v>
      </c>
      <c r="G38" s="260">
        <v>485</v>
      </c>
      <c r="H38" s="133">
        <v>6</v>
      </c>
      <c r="I38" s="8"/>
    </row>
    <row r="39" spans="2:9">
      <c r="B39" s="7"/>
      <c r="C39" s="250" t="s">
        <v>274</v>
      </c>
      <c r="D39" s="348" t="s">
        <v>517</v>
      </c>
      <c r="E39" s="264">
        <v>0.4</v>
      </c>
      <c r="F39" s="260">
        <v>885</v>
      </c>
      <c r="G39" s="260">
        <v>590</v>
      </c>
      <c r="H39" s="133"/>
      <c r="I39" s="8"/>
    </row>
    <row r="40" spans="2:9">
      <c r="B40" s="7"/>
      <c r="C40" s="250" t="s">
        <v>420</v>
      </c>
      <c r="D40" s="348" t="s">
        <v>517</v>
      </c>
      <c r="E40" s="264">
        <v>0.4</v>
      </c>
      <c r="F40" s="260">
        <v>15</v>
      </c>
      <c r="G40" s="260">
        <v>10</v>
      </c>
      <c r="H40" s="133"/>
      <c r="I40" s="8"/>
    </row>
    <row r="41" spans="2:9">
      <c r="B41" s="7"/>
      <c r="C41" s="250" t="s">
        <v>176</v>
      </c>
      <c r="D41" s="348">
        <v>35</v>
      </c>
      <c r="E41" s="264">
        <v>0.38912133891213391</v>
      </c>
      <c r="F41" s="260">
        <v>730</v>
      </c>
      <c r="G41" s="260">
        <v>465</v>
      </c>
      <c r="H41" s="133"/>
      <c r="I41" s="8"/>
    </row>
    <row r="42" spans="2:9">
      <c r="B42" s="7"/>
      <c r="C42" s="250" t="s">
        <v>215</v>
      </c>
      <c r="D42" s="348">
        <v>36</v>
      </c>
      <c r="E42" s="264">
        <v>0.38172043010752688</v>
      </c>
      <c r="F42" s="260">
        <v>1150</v>
      </c>
      <c r="G42" s="260">
        <v>710</v>
      </c>
      <c r="H42" s="133"/>
      <c r="I42" s="8"/>
    </row>
    <row r="43" spans="2:9">
      <c r="B43" s="7"/>
      <c r="C43" s="250" t="s">
        <v>332</v>
      </c>
      <c r="D43" s="348">
        <v>37</v>
      </c>
      <c r="E43" s="264">
        <v>0.37931034482758619</v>
      </c>
      <c r="F43" s="260">
        <v>270</v>
      </c>
      <c r="G43" s="260">
        <v>165</v>
      </c>
      <c r="H43" s="133"/>
      <c r="I43" s="8"/>
    </row>
    <row r="44" spans="2:9">
      <c r="B44" s="7"/>
      <c r="C44" s="250" t="s">
        <v>179</v>
      </c>
      <c r="D44" s="348">
        <v>38</v>
      </c>
      <c r="E44" s="264">
        <v>0.37919463087248323</v>
      </c>
      <c r="F44" s="260">
        <v>925</v>
      </c>
      <c r="G44" s="260">
        <v>565</v>
      </c>
      <c r="H44" s="133"/>
      <c r="I44" s="8"/>
    </row>
    <row r="45" spans="2:9">
      <c r="B45" s="7"/>
      <c r="C45" s="250" t="s">
        <v>174</v>
      </c>
      <c r="D45" s="348">
        <v>39</v>
      </c>
      <c r="E45" s="264">
        <v>0.37800687285223367</v>
      </c>
      <c r="F45" s="260">
        <v>905</v>
      </c>
      <c r="G45" s="260">
        <v>550</v>
      </c>
      <c r="H45" s="133"/>
      <c r="I45" s="8"/>
    </row>
    <row r="46" spans="2:9">
      <c r="B46" s="7"/>
      <c r="C46" s="250" t="s">
        <v>654</v>
      </c>
      <c r="D46" s="348">
        <v>40</v>
      </c>
      <c r="E46" s="264">
        <v>0.36885245901639346</v>
      </c>
      <c r="F46" s="260">
        <v>385</v>
      </c>
      <c r="G46" s="260">
        <v>225</v>
      </c>
      <c r="H46" s="133"/>
      <c r="I46" s="8"/>
    </row>
    <row r="47" spans="2:9">
      <c r="B47" s="7"/>
      <c r="C47" s="250" t="s">
        <v>328</v>
      </c>
      <c r="D47" s="348">
        <v>41</v>
      </c>
      <c r="E47" s="264">
        <v>0.3671497584541063</v>
      </c>
      <c r="F47" s="260">
        <v>655</v>
      </c>
      <c r="G47" s="260">
        <v>380</v>
      </c>
      <c r="H47" s="133"/>
      <c r="I47" s="8"/>
    </row>
    <row r="48" spans="2:9">
      <c r="B48" s="7"/>
      <c r="C48" s="250" t="s">
        <v>57</v>
      </c>
      <c r="D48" s="348">
        <v>42</v>
      </c>
      <c r="E48" s="264">
        <v>0.34883720930232559</v>
      </c>
      <c r="F48" s="260">
        <v>700</v>
      </c>
      <c r="G48" s="260">
        <v>375</v>
      </c>
      <c r="H48" s="133"/>
      <c r="I48" s="8"/>
    </row>
    <row r="49" spans="2:9">
      <c r="B49" s="7"/>
      <c r="C49" s="250" t="s">
        <v>178</v>
      </c>
      <c r="D49" s="348">
        <v>43</v>
      </c>
      <c r="E49" s="264">
        <v>0.34536082474226804</v>
      </c>
      <c r="F49" s="260">
        <v>635</v>
      </c>
      <c r="G49" s="260">
        <v>335</v>
      </c>
      <c r="H49" s="133"/>
      <c r="I49" s="8"/>
    </row>
    <row r="50" spans="2:9">
      <c r="B50" s="7"/>
      <c r="C50" s="250" t="s">
        <v>379</v>
      </c>
      <c r="D50" s="348">
        <v>44</v>
      </c>
      <c r="E50" s="264">
        <v>0.34285714285714286</v>
      </c>
      <c r="F50" s="260">
        <v>460</v>
      </c>
      <c r="G50" s="260">
        <v>240</v>
      </c>
      <c r="H50" s="133"/>
      <c r="I50" s="8"/>
    </row>
    <row r="51" spans="2:9">
      <c r="B51" s="7"/>
      <c r="C51" s="250" t="s">
        <v>322</v>
      </c>
      <c r="D51" s="348">
        <v>45</v>
      </c>
      <c r="E51" s="264">
        <v>0.3380281690140845</v>
      </c>
      <c r="F51" s="260">
        <v>470</v>
      </c>
      <c r="G51" s="260">
        <v>240</v>
      </c>
      <c r="H51" s="133"/>
      <c r="I51" s="8"/>
    </row>
    <row r="52" spans="2:9">
      <c r="B52" s="7"/>
      <c r="C52" s="245" t="s">
        <v>366</v>
      </c>
      <c r="D52" s="348">
        <v>46</v>
      </c>
      <c r="E52" s="139">
        <v>0.336734693877551</v>
      </c>
      <c r="F52" s="145">
        <v>325</v>
      </c>
      <c r="G52" s="145">
        <v>165</v>
      </c>
      <c r="H52" s="133">
        <v>7</v>
      </c>
      <c r="I52" s="8"/>
    </row>
    <row r="53" spans="2:9">
      <c r="B53" s="7"/>
      <c r="C53" s="250" t="s">
        <v>362</v>
      </c>
      <c r="D53" s="348" t="s">
        <v>1280</v>
      </c>
      <c r="E53" s="264">
        <v>0.33333333333333331</v>
      </c>
      <c r="F53" s="260">
        <v>350</v>
      </c>
      <c r="G53" s="260">
        <v>175</v>
      </c>
      <c r="H53" s="133"/>
      <c r="I53" s="8"/>
    </row>
    <row r="54" spans="2:9">
      <c r="B54" s="7"/>
      <c r="C54" s="250" t="s">
        <v>361</v>
      </c>
      <c r="D54" s="348" t="s">
        <v>1280</v>
      </c>
      <c r="E54" s="264">
        <v>0.33333333333333331</v>
      </c>
      <c r="F54" s="260">
        <v>140</v>
      </c>
      <c r="G54" s="260">
        <v>70</v>
      </c>
      <c r="H54" s="133"/>
      <c r="I54" s="8"/>
    </row>
    <row r="55" spans="2:9">
      <c r="B55" s="7"/>
      <c r="C55" s="250" t="s">
        <v>745</v>
      </c>
      <c r="D55" s="348" t="s">
        <v>1280</v>
      </c>
      <c r="E55" s="264">
        <v>0.33333333333333331</v>
      </c>
      <c r="F55" s="260">
        <v>20</v>
      </c>
      <c r="G55" s="260">
        <v>10</v>
      </c>
      <c r="H55" s="133"/>
      <c r="I55" s="8"/>
    </row>
    <row r="56" spans="2:9">
      <c r="B56" s="7"/>
      <c r="C56" s="250" t="s">
        <v>425</v>
      </c>
      <c r="D56" s="348" t="s">
        <v>1280</v>
      </c>
      <c r="E56" s="264">
        <v>0.33333333333333331</v>
      </c>
      <c r="F56" s="260">
        <v>20</v>
      </c>
      <c r="G56" s="260">
        <v>10</v>
      </c>
      <c r="H56" s="133"/>
      <c r="I56" s="8"/>
    </row>
    <row r="57" spans="2:9">
      <c r="B57" s="7"/>
      <c r="C57" s="250" t="s">
        <v>1145</v>
      </c>
      <c r="D57" s="348" t="s">
        <v>1280</v>
      </c>
      <c r="E57" s="264">
        <v>0.33333333333333331</v>
      </c>
      <c r="F57" s="260">
        <v>10</v>
      </c>
      <c r="G57" s="260">
        <v>5</v>
      </c>
      <c r="H57" s="133"/>
      <c r="I57" s="8"/>
    </row>
    <row r="58" spans="2:9">
      <c r="B58" s="7"/>
      <c r="C58" s="250" t="s">
        <v>1076</v>
      </c>
      <c r="D58" s="348" t="s">
        <v>1280</v>
      </c>
      <c r="E58" s="264">
        <v>0.33333333333333331</v>
      </c>
      <c r="F58" s="260">
        <v>10</v>
      </c>
      <c r="G58" s="260">
        <v>5</v>
      </c>
      <c r="H58" s="133"/>
      <c r="I58" s="8"/>
    </row>
    <row r="59" spans="2:9">
      <c r="B59" s="7"/>
      <c r="C59" s="250" t="s">
        <v>1150</v>
      </c>
      <c r="D59" s="348" t="s">
        <v>1280</v>
      </c>
      <c r="E59" s="264">
        <v>0.33333333333333331</v>
      </c>
      <c r="F59" s="260">
        <v>10</v>
      </c>
      <c r="G59" s="260">
        <v>5</v>
      </c>
      <c r="H59" s="133"/>
      <c r="I59" s="8"/>
    </row>
    <row r="60" spans="2:9">
      <c r="B60" s="7"/>
      <c r="C60" s="250" t="s">
        <v>344</v>
      </c>
      <c r="D60" s="348">
        <v>54</v>
      </c>
      <c r="E60" s="264">
        <v>0.3202614379084967</v>
      </c>
      <c r="F60" s="260">
        <v>520</v>
      </c>
      <c r="G60" s="260">
        <v>245</v>
      </c>
      <c r="H60" s="133"/>
      <c r="I60" s="8"/>
    </row>
    <row r="61" spans="2:9">
      <c r="B61" s="7"/>
      <c r="C61" s="250" t="s">
        <v>327</v>
      </c>
      <c r="D61" s="348">
        <v>55</v>
      </c>
      <c r="E61" s="264">
        <v>0.31927710843373491</v>
      </c>
      <c r="F61" s="260">
        <v>565</v>
      </c>
      <c r="G61" s="260">
        <v>265</v>
      </c>
      <c r="H61" s="133"/>
      <c r="I61" s="8"/>
    </row>
    <row r="62" spans="2:9">
      <c r="B62" s="7"/>
      <c r="C62" s="250" t="s">
        <v>355</v>
      </c>
      <c r="D62" s="348">
        <v>56</v>
      </c>
      <c r="E62" s="264">
        <v>0.31707317073170732</v>
      </c>
      <c r="F62" s="260">
        <v>280</v>
      </c>
      <c r="G62" s="260">
        <v>130</v>
      </c>
      <c r="H62" s="133"/>
      <c r="I62" s="8"/>
    </row>
    <row r="63" spans="2:9">
      <c r="B63" s="7"/>
      <c r="C63" s="250" t="s">
        <v>345</v>
      </c>
      <c r="D63" s="348">
        <v>57</v>
      </c>
      <c r="E63" s="264">
        <v>0.31182795698924731</v>
      </c>
      <c r="F63" s="260">
        <v>320</v>
      </c>
      <c r="G63" s="260">
        <v>145</v>
      </c>
      <c r="H63" s="133"/>
      <c r="I63" s="8"/>
    </row>
    <row r="64" spans="2:9">
      <c r="B64" s="7"/>
      <c r="C64" s="250" t="s">
        <v>216</v>
      </c>
      <c r="D64" s="348">
        <v>58</v>
      </c>
      <c r="E64" s="264">
        <v>0.30847457627118646</v>
      </c>
      <c r="F64" s="260">
        <v>1020</v>
      </c>
      <c r="G64" s="260">
        <v>455</v>
      </c>
      <c r="H64" s="133"/>
      <c r="I64" s="8"/>
    </row>
    <row r="65" spans="2:9">
      <c r="B65" s="7"/>
      <c r="C65" s="250" t="s">
        <v>773</v>
      </c>
      <c r="D65" s="348">
        <v>59</v>
      </c>
      <c r="E65" s="264">
        <v>0.30769230769230771</v>
      </c>
      <c r="F65" s="260">
        <v>45</v>
      </c>
      <c r="G65" s="260">
        <v>20</v>
      </c>
      <c r="H65" s="133"/>
      <c r="I65" s="8"/>
    </row>
    <row r="66" spans="2:9">
      <c r="B66" s="7"/>
      <c r="C66" s="250" t="s">
        <v>177</v>
      </c>
      <c r="D66" s="348">
        <v>60</v>
      </c>
      <c r="E66" s="264">
        <v>0.30674846625766872</v>
      </c>
      <c r="F66" s="260">
        <v>1130</v>
      </c>
      <c r="G66" s="260">
        <v>500</v>
      </c>
      <c r="H66" s="133"/>
      <c r="I66" s="8"/>
    </row>
    <row r="67" spans="2:9">
      <c r="B67" s="7"/>
      <c r="C67" s="250" t="s">
        <v>343</v>
      </c>
      <c r="D67" s="348">
        <v>61</v>
      </c>
      <c r="E67" s="264">
        <v>0.30622009569377989</v>
      </c>
      <c r="F67" s="260">
        <v>725</v>
      </c>
      <c r="G67" s="260">
        <v>320</v>
      </c>
      <c r="H67" s="133"/>
      <c r="I67" s="8"/>
    </row>
    <row r="68" spans="2:9">
      <c r="B68" s="7"/>
      <c r="C68" s="250" t="s">
        <v>394</v>
      </c>
      <c r="D68" s="348">
        <v>62</v>
      </c>
      <c r="E68" s="264">
        <v>0.30588235294117649</v>
      </c>
      <c r="F68" s="260">
        <v>295</v>
      </c>
      <c r="G68" s="260">
        <v>130</v>
      </c>
      <c r="H68" s="133"/>
      <c r="I68" s="8"/>
    </row>
    <row r="69" spans="2:9">
      <c r="B69" s="7"/>
      <c r="C69" s="250" t="s">
        <v>339</v>
      </c>
      <c r="D69" s="348">
        <v>63</v>
      </c>
      <c r="E69" s="264">
        <v>0.3032258064516129</v>
      </c>
      <c r="F69" s="260">
        <v>540</v>
      </c>
      <c r="G69" s="260">
        <v>235</v>
      </c>
      <c r="H69" s="148"/>
      <c r="I69" s="8"/>
    </row>
    <row r="70" spans="2:9">
      <c r="B70" s="7"/>
      <c r="C70" s="250" t="s">
        <v>347</v>
      </c>
      <c r="D70" s="348">
        <v>64</v>
      </c>
      <c r="E70" s="264">
        <v>0.30303030303030304</v>
      </c>
      <c r="F70" s="260">
        <v>575</v>
      </c>
      <c r="G70" s="260">
        <v>250</v>
      </c>
      <c r="H70" s="133"/>
      <c r="I70" s="8"/>
    </row>
    <row r="71" spans="2:9">
      <c r="B71" s="7"/>
      <c r="C71" s="250" t="s">
        <v>368</v>
      </c>
      <c r="D71" s="348">
        <v>65</v>
      </c>
      <c r="E71" s="264">
        <v>0.30275229357798167</v>
      </c>
      <c r="F71" s="260">
        <v>380</v>
      </c>
      <c r="G71" s="260">
        <v>165</v>
      </c>
      <c r="H71" s="133"/>
      <c r="I71" s="8"/>
    </row>
    <row r="72" spans="2:9">
      <c r="B72" s="7"/>
      <c r="C72" s="250" t="s">
        <v>1155</v>
      </c>
      <c r="D72" s="348">
        <v>66</v>
      </c>
      <c r="E72" s="264">
        <v>0.3</v>
      </c>
      <c r="F72" s="260">
        <v>35</v>
      </c>
      <c r="G72" s="260">
        <v>15</v>
      </c>
      <c r="H72" s="133"/>
      <c r="I72" s="8"/>
    </row>
    <row r="73" spans="2:9">
      <c r="B73" s="7"/>
      <c r="C73" s="250" t="s">
        <v>334</v>
      </c>
      <c r="D73" s="348">
        <v>67</v>
      </c>
      <c r="E73" s="264">
        <v>0.29661016949152541</v>
      </c>
      <c r="F73" s="260">
        <v>415</v>
      </c>
      <c r="G73" s="260">
        <v>175</v>
      </c>
      <c r="H73" s="133"/>
      <c r="I73" s="8"/>
    </row>
    <row r="74" spans="2:9">
      <c r="B74" s="7"/>
      <c r="C74" s="250" t="s">
        <v>350</v>
      </c>
      <c r="D74" s="348">
        <v>68</v>
      </c>
      <c r="E74" s="264">
        <v>0.29338842975206614</v>
      </c>
      <c r="F74" s="260">
        <v>855</v>
      </c>
      <c r="G74" s="260">
        <v>355</v>
      </c>
      <c r="H74" s="133"/>
      <c r="I74" s="8"/>
    </row>
    <row r="75" spans="2:9">
      <c r="B75" s="7"/>
      <c r="C75" s="250" t="s">
        <v>331</v>
      </c>
      <c r="D75" s="348">
        <v>69</v>
      </c>
      <c r="E75" s="264">
        <v>0.2896174863387978</v>
      </c>
      <c r="F75" s="260">
        <v>650</v>
      </c>
      <c r="G75" s="260">
        <v>265</v>
      </c>
      <c r="H75" s="148"/>
      <c r="I75" s="8"/>
    </row>
    <row r="76" spans="2:9">
      <c r="B76" s="7"/>
      <c r="C76" s="250" t="s">
        <v>395</v>
      </c>
      <c r="D76" s="348" t="s">
        <v>434</v>
      </c>
      <c r="E76" s="264">
        <v>0.2857142857142857</v>
      </c>
      <c r="F76" s="260">
        <v>175</v>
      </c>
      <c r="G76" s="260">
        <v>70</v>
      </c>
      <c r="H76" s="133"/>
      <c r="I76" s="8"/>
    </row>
    <row r="77" spans="2:9">
      <c r="B77" s="7"/>
      <c r="C77" s="250" t="s">
        <v>665</v>
      </c>
      <c r="D77" s="348" t="s">
        <v>434</v>
      </c>
      <c r="E77" s="264">
        <v>0.2857142857142857</v>
      </c>
      <c r="F77" s="260">
        <v>25</v>
      </c>
      <c r="G77" s="260">
        <v>10</v>
      </c>
      <c r="H77" s="133"/>
      <c r="I77" s="8"/>
    </row>
    <row r="78" spans="2:9">
      <c r="B78" s="7"/>
      <c r="C78" s="250" t="s">
        <v>397</v>
      </c>
      <c r="D78" s="348">
        <v>72</v>
      </c>
      <c r="E78" s="264">
        <v>0.28235294117647058</v>
      </c>
      <c r="F78" s="260">
        <v>305</v>
      </c>
      <c r="G78" s="260">
        <v>120</v>
      </c>
      <c r="H78" s="133"/>
      <c r="I78" s="8"/>
    </row>
    <row r="79" spans="2:9">
      <c r="B79" s="7"/>
      <c r="C79" s="250" t="s">
        <v>182</v>
      </c>
      <c r="D79" s="348">
        <v>73</v>
      </c>
      <c r="E79" s="264">
        <v>0.27981651376146788</v>
      </c>
      <c r="F79" s="260">
        <v>785</v>
      </c>
      <c r="G79" s="260">
        <v>305</v>
      </c>
      <c r="H79" s="133"/>
      <c r="I79" s="8"/>
    </row>
    <row r="80" spans="2:9">
      <c r="B80" s="7"/>
      <c r="C80" s="250" t="s">
        <v>346</v>
      </c>
      <c r="D80" s="348">
        <v>74</v>
      </c>
      <c r="E80" s="264">
        <v>0.27941176470588236</v>
      </c>
      <c r="F80" s="260">
        <v>980</v>
      </c>
      <c r="G80" s="260">
        <v>380</v>
      </c>
      <c r="H80" s="133"/>
      <c r="I80" s="8"/>
    </row>
    <row r="81" spans="2:9">
      <c r="B81" s="7"/>
      <c r="C81" s="250" t="s">
        <v>356</v>
      </c>
      <c r="D81" s="348">
        <v>75</v>
      </c>
      <c r="E81" s="264">
        <v>0.27848101265822783</v>
      </c>
      <c r="F81" s="260">
        <v>570</v>
      </c>
      <c r="G81" s="260">
        <v>220</v>
      </c>
      <c r="H81" s="133"/>
      <c r="I81" s="8"/>
    </row>
    <row r="82" spans="2:9">
      <c r="B82" s="7"/>
      <c r="C82" s="250" t="s">
        <v>359</v>
      </c>
      <c r="D82" s="348">
        <v>76</v>
      </c>
      <c r="E82" s="264">
        <v>0.27777777777777779</v>
      </c>
      <c r="F82" s="260">
        <v>325</v>
      </c>
      <c r="G82" s="260">
        <v>125</v>
      </c>
      <c r="H82" s="133"/>
      <c r="I82" s="8"/>
    </row>
    <row r="83" spans="2:9">
      <c r="B83" s="7"/>
      <c r="C83" s="250" t="s">
        <v>655</v>
      </c>
      <c r="D83" s="348">
        <v>77</v>
      </c>
      <c r="E83" s="264">
        <v>0.27433628318584069</v>
      </c>
      <c r="F83" s="260">
        <v>410</v>
      </c>
      <c r="G83" s="260">
        <v>155</v>
      </c>
      <c r="H83" s="133"/>
      <c r="I83" s="8"/>
    </row>
    <row r="84" spans="2:9">
      <c r="B84" s="7"/>
      <c r="C84" s="250" t="s">
        <v>358</v>
      </c>
      <c r="D84" s="348">
        <v>78</v>
      </c>
      <c r="E84" s="264">
        <v>0.2733812949640288</v>
      </c>
      <c r="F84" s="260">
        <v>505</v>
      </c>
      <c r="G84" s="260">
        <v>190</v>
      </c>
      <c r="H84" s="133"/>
      <c r="I84" s="8"/>
    </row>
    <row r="85" spans="2:9">
      <c r="B85" s="7"/>
      <c r="C85" s="250" t="s">
        <v>402</v>
      </c>
      <c r="D85" s="348">
        <v>79</v>
      </c>
      <c r="E85" s="264">
        <v>0.27272727272727271</v>
      </c>
      <c r="F85" s="260">
        <v>280</v>
      </c>
      <c r="G85" s="260">
        <v>105</v>
      </c>
      <c r="H85" s="133"/>
      <c r="I85" s="8"/>
    </row>
    <row r="86" spans="2:9">
      <c r="B86" s="7"/>
      <c r="C86" s="250" t="s">
        <v>340</v>
      </c>
      <c r="D86" s="348">
        <v>80</v>
      </c>
      <c r="E86" s="264">
        <v>0.27165354330708663</v>
      </c>
      <c r="F86" s="260">
        <v>925</v>
      </c>
      <c r="G86" s="260">
        <v>345</v>
      </c>
      <c r="H86" s="133"/>
      <c r="I86" s="8"/>
    </row>
    <row r="87" spans="2:9">
      <c r="B87" s="7"/>
      <c r="C87" s="250" t="s">
        <v>329</v>
      </c>
      <c r="D87" s="348">
        <v>81</v>
      </c>
      <c r="E87" s="264">
        <v>0.26984126984126983</v>
      </c>
      <c r="F87" s="260">
        <v>460</v>
      </c>
      <c r="G87" s="260">
        <v>170</v>
      </c>
      <c r="H87" s="133"/>
      <c r="I87" s="8"/>
    </row>
    <row r="88" spans="2:9">
      <c r="B88" s="7"/>
      <c r="C88" s="250" t="s">
        <v>1138</v>
      </c>
      <c r="D88" s="348">
        <v>82</v>
      </c>
      <c r="E88" s="264">
        <v>0.26666666666666666</v>
      </c>
      <c r="F88" s="260">
        <v>55</v>
      </c>
      <c r="G88" s="260">
        <v>20</v>
      </c>
      <c r="H88" s="133"/>
      <c r="I88" s="8"/>
    </row>
    <row r="89" spans="2:9">
      <c r="B89" s="7"/>
      <c r="C89" s="250" t="s">
        <v>374</v>
      </c>
      <c r="D89" s="348">
        <v>83</v>
      </c>
      <c r="E89" s="264">
        <v>0.2608695652173913</v>
      </c>
      <c r="F89" s="260">
        <v>765</v>
      </c>
      <c r="G89" s="260">
        <v>270</v>
      </c>
      <c r="H89" s="133"/>
      <c r="I89" s="8"/>
    </row>
    <row r="90" spans="2:9">
      <c r="B90" s="7"/>
      <c r="C90" s="250" t="s">
        <v>652</v>
      </c>
      <c r="D90" s="348">
        <v>84</v>
      </c>
      <c r="E90" s="264">
        <v>0.25806451612903225</v>
      </c>
      <c r="F90" s="260">
        <v>115</v>
      </c>
      <c r="G90" s="260">
        <v>40</v>
      </c>
      <c r="H90" s="133"/>
      <c r="I90" s="8"/>
    </row>
    <row r="91" spans="2:9">
      <c r="B91" s="7"/>
      <c r="C91" s="250" t="s">
        <v>323</v>
      </c>
      <c r="D91" s="348">
        <v>85</v>
      </c>
      <c r="E91" s="264">
        <v>0.25252525252525254</v>
      </c>
      <c r="F91" s="260">
        <v>740</v>
      </c>
      <c r="G91" s="260">
        <v>250</v>
      </c>
      <c r="H91" s="133"/>
      <c r="I91" s="8"/>
    </row>
    <row r="92" spans="2:9">
      <c r="B92" s="7"/>
      <c r="C92" s="250" t="s">
        <v>937</v>
      </c>
      <c r="D92" s="348">
        <v>86</v>
      </c>
      <c r="E92" s="264">
        <v>0.25</v>
      </c>
      <c r="F92" s="260">
        <v>15</v>
      </c>
      <c r="G92" s="260">
        <v>5</v>
      </c>
      <c r="H92" s="133"/>
      <c r="I92" s="8"/>
    </row>
    <row r="93" spans="2:9">
      <c r="B93" s="7"/>
      <c r="C93" s="250" t="s">
        <v>505</v>
      </c>
      <c r="D93" s="348">
        <v>87</v>
      </c>
      <c r="E93" s="264">
        <v>0.248</v>
      </c>
      <c r="F93" s="260">
        <v>470</v>
      </c>
      <c r="G93" s="260">
        <v>155</v>
      </c>
      <c r="H93" s="133"/>
      <c r="I93" s="8"/>
    </row>
    <row r="94" spans="2:9">
      <c r="B94" s="7"/>
      <c r="C94" s="250" t="s">
        <v>477</v>
      </c>
      <c r="D94" s="348">
        <v>88</v>
      </c>
      <c r="E94" s="264">
        <v>0.24583333333333332</v>
      </c>
      <c r="F94" s="260">
        <v>905</v>
      </c>
      <c r="G94" s="260">
        <v>295</v>
      </c>
      <c r="H94" s="133"/>
      <c r="I94" s="8"/>
    </row>
    <row r="95" spans="2:9">
      <c r="B95" s="7"/>
      <c r="C95" s="250" t="s">
        <v>351</v>
      </c>
      <c r="D95" s="348">
        <v>89</v>
      </c>
      <c r="E95" s="264">
        <v>0.23976608187134502</v>
      </c>
      <c r="F95" s="260">
        <v>650</v>
      </c>
      <c r="G95" s="260">
        <v>205</v>
      </c>
      <c r="H95" s="133"/>
      <c r="I95" s="8"/>
    </row>
    <row r="96" spans="2:9">
      <c r="B96" s="7"/>
      <c r="C96" s="250" t="s">
        <v>370</v>
      </c>
      <c r="D96" s="348">
        <v>90</v>
      </c>
      <c r="E96" s="264">
        <v>0.23655913978494625</v>
      </c>
      <c r="F96" s="260">
        <v>355</v>
      </c>
      <c r="G96" s="260">
        <v>110</v>
      </c>
      <c r="H96" s="133"/>
      <c r="I96" s="8"/>
    </row>
    <row r="97" spans="2:9">
      <c r="B97" s="7"/>
      <c r="C97" s="250" t="s">
        <v>352</v>
      </c>
      <c r="D97" s="348" t="s">
        <v>519</v>
      </c>
      <c r="E97" s="264">
        <v>0.23529411764705882</v>
      </c>
      <c r="F97" s="260">
        <v>650</v>
      </c>
      <c r="G97" s="260">
        <v>200</v>
      </c>
      <c r="H97" s="133"/>
      <c r="I97" s="8"/>
    </row>
    <row r="98" spans="2:9">
      <c r="B98" s="7"/>
      <c r="C98" s="250" t="s">
        <v>598</v>
      </c>
      <c r="D98" s="348" t="s">
        <v>519</v>
      </c>
      <c r="E98" s="264">
        <v>0.23529411764705882</v>
      </c>
      <c r="F98" s="260">
        <v>195</v>
      </c>
      <c r="G98" s="260">
        <v>60</v>
      </c>
      <c r="H98" s="133"/>
      <c r="I98" s="8"/>
    </row>
    <row r="99" spans="2:9">
      <c r="B99" s="7"/>
      <c r="C99" s="250" t="s">
        <v>330</v>
      </c>
      <c r="D99" s="348">
        <v>93</v>
      </c>
      <c r="E99" s="264">
        <v>0.22222222222222221</v>
      </c>
      <c r="F99" s="260">
        <v>1190</v>
      </c>
      <c r="G99" s="260">
        <v>340</v>
      </c>
      <c r="H99" s="133"/>
      <c r="I99" s="8"/>
    </row>
    <row r="100" spans="2:9">
      <c r="B100" s="7"/>
      <c r="C100" s="250" t="s">
        <v>336</v>
      </c>
      <c r="D100" s="348">
        <v>94</v>
      </c>
      <c r="E100" s="264">
        <v>0.21794871794871795</v>
      </c>
      <c r="F100" s="260">
        <v>610</v>
      </c>
      <c r="G100" s="260">
        <v>170</v>
      </c>
      <c r="H100" s="133"/>
      <c r="I100" s="8"/>
    </row>
    <row r="101" spans="2:9">
      <c r="B101" s="7"/>
      <c r="C101" s="250" t="s">
        <v>348</v>
      </c>
      <c r="D101" s="348">
        <v>95</v>
      </c>
      <c r="E101" s="264">
        <v>0.21323529411764705</v>
      </c>
      <c r="F101" s="260">
        <v>535</v>
      </c>
      <c r="G101" s="260">
        <v>145</v>
      </c>
      <c r="H101" s="133"/>
      <c r="I101" s="8"/>
    </row>
    <row r="102" spans="2:9">
      <c r="B102" s="7"/>
      <c r="C102" s="250" t="s">
        <v>401</v>
      </c>
      <c r="D102" s="348">
        <v>96</v>
      </c>
      <c r="E102" s="264">
        <v>0.20512820512820512</v>
      </c>
      <c r="F102" s="260">
        <v>155</v>
      </c>
      <c r="G102" s="260">
        <v>40</v>
      </c>
      <c r="H102" s="133"/>
      <c r="I102" s="8"/>
    </row>
    <row r="103" spans="2:9">
      <c r="B103" s="7"/>
      <c r="C103" s="250" t="s">
        <v>378</v>
      </c>
      <c r="D103" s="348">
        <v>97</v>
      </c>
      <c r="E103" s="264">
        <v>0.2046783625730994</v>
      </c>
      <c r="F103" s="260">
        <v>680</v>
      </c>
      <c r="G103" s="260">
        <v>175</v>
      </c>
      <c r="H103" s="133"/>
      <c r="I103" s="8"/>
    </row>
    <row r="104" spans="2:9">
      <c r="B104" s="7"/>
      <c r="C104" s="250" t="s">
        <v>670</v>
      </c>
      <c r="D104" s="348">
        <v>98</v>
      </c>
      <c r="E104" s="264">
        <v>0.20408163265306123</v>
      </c>
      <c r="F104" s="260">
        <v>195</v>
      </c>
      <c r="G104" s="260">
        <v>50</v>
      </c>
      <c r="H104" s="133"/>
      <c r="I104" s="8"/>
    </row>
    <row r="105" spans="2:9">
      <c r="B105" s="7"/>
      <c r="C105" s="250" t="s">
        <v>360</v>
      </c>
      <c r="D105" s="348">
        <v>99</v>
      </c>
      <c r="E105" s="264">
        <v>0.20183486238532111</v>
      </c>
      <c r="F105" s="260">
        <v>435</v>
      </c>
      <c r="G105" s="260">
        <v>110</v>
      </c>
      <c r="H105" s="133"/>
      <c r="I105" s="8"/>
    </row>
    <row r="106" spans="2:9">
      <c r="B106" s="7"/>
      <c r="C106" s="250" t="s">
        <v>383</v>
      </c>
      <c r="D106" s="348" t="s">
        <v>1734</v>
      </c>
      <c r="E106" s="349">
        <v>0.2</v>
      </c>
      <c r="F106" s="260">
        <v>380</v>
      </c>
      <c r="G106" s="260">
        <v>95</v>
      </c>
      <c r="H106" s="251"/>
      <c r="I106" s="8"/>
    </row>
    <row r="107" spans="2:9">
      <c r="B107" s="7"/>
      <c r="C107" s="250" t="s">
        <v>971</v>
      </c>
      <c r="D107" s="348" t="s">
        <v>1734</v>
      </c>
      <c r="E107" s="264">
        <v>0.2</v>
      </c>
      <c r="F107" s="260">
        <v>100</v>
      </c>
      <c r="G107" s="260">
        <v>25</v>
      </c>
      <c r="H107" s="133"/>
      <c r="I107" s="8"/>
    </row>
    <row r="108" spans="2:9">
      <c r="B108" s="7"/>
      <c r="C108" s="250" t="s">
        <v>409</v>
      </c>
      <c r="D108" s="348">
        <v>102</v>
      </c>
      <c r="E108" s="264">
        <v>0.19047619047619047</v>
      </c>
      <c r="F108" s="260">
        <v>85</v>
      </c>
      <c r="G108" s="260">
        <v>20</v>
      </c>
      <c r="H108" s="133"/>
      <c r="I108" s="8"/>
    </row>
    <row r="109" spans="2:9">
      <c r="B109" s="7"/>
      <c r="C109" s="250" t="s">
        <v>364</v>
      </c>
      <c r="D109" s="348">
        <v>103</v>
      </c>
      <c r="E109" s="264">
        <v>0.19008264462809918</v>
      </c>
      <c r="F109" s="260">
        <v>490</v>
      </c>
      <c r="G109" s="260">
        <v>115</v>
      </c>
      <c r="H109" s="133"/>
      <c r="I109" s="8"/>
    </row>
    <row r="110" spans="2:9">
      <c r="B110" s="7"/>
      <c r="C110" s="250" t="s">
        <v>381</v>
      </c>
      <c r="D110" s="348">
        <v>104</v>
      </c>
      <c r="E110" s="264">
        <v>0.18604651162790697</v>
      </c>
      <c r="F110" s="260">
        <v>525</v>
      </c>
      <c r="G110" s="260">
        <v>120</v>
      </c>
      <c r="H110" s="133"/>
      <c r="I110" s="8"/>
    </row>
    <row r="111" spans="2:9">
      <c r="B111" s="7"/>
      <c r="C111" s="250" t="s">
        <v>338</v>
      </c>
      <c r="D111" s="348">
        <v>105</v>
      </c>
      <c r="E111" s="264">
        <v>0.18536585365853658</v>
      </c>
      <c r="F111" s="260">
        <v>1670</v>
      </c>
      <c r="G111" s="260">
        <v>380</v>
      </c>
      <c r="H111" s="133"/>
      <c r="I111" s="8"/>
    </row>
    <row r="112" spans="2:9">
      <c r="B112" s="7"/>
      <c r="C112" s="250" t="s">
        <v>371</v>
      </c>
      <c r="D112" s="348">
        <v>106</v>
      </c>
      <c r="E112" s="264">
        <v>0.18292682926829268</v>
      </c>
      <c r="F112" s="260">
        <v>335</v>
      </c>
      <c r="G112" s="260">
        <v>75</v>
      </c>
      <c r="H112" s="133"/>
      <c r="I112" s="8"/>
    </row>
    <row r="113" spans="2:9">
      <c r="B113" s="7"/>
      <c r="C113" s="250" t="s">
        <v>335</v>
      </c>
      <c r="D113" s="348">
        <v>107</v>
      </c>
      <c r="E113" s="264">
        <v>0.18055555555555555</v>
      </c>
      <c r="F113" s="260">
        <v>295</v>
      </c>
      <c r="G113" s="260">
        <v>65</v>
      </c>
      <c r="H113" s="133"/>
      <c r="I113" s="8"/>
    </row>
    <row r="114" spans="2:9">
      <c r="B114" s="7"/>
      <c r="C114" s="250" t="s">
        <v>408</v>
      </c>
      <c r="D114" s="348">
        <v>108</v>
      </c>
      <c r="E114" s="264">
        <v>0.17647058823529413</v>
      </c>
      <c r="F114" s="260">
        <v>70</v>
      </c>
      <c r="G114" s="260">
        <v>15</v>
      </c>
      <c r="H114" s="133"/>
      <c r="I114" s="8"/>
    </row>
    <row r="115" spans="2:9">
      <c r="B115" s="7"/>
      <c r="C115" s="250" t="s">
        <v>349</v>
      </c>
      <c r="D115" s="348">
        <v>109</v>
      </c>
      <c r="E115" s="264">
        <v>0.17557251908396945</v>
      </c>
      <c r="F115" s="260">
        <v>1080</v>
      </c>
      <c r="G115" s="260">
        <v>230</v>
      </c>
      <c r="H115" s="133"/>
      <c r="I115" s="8"/>
    </row>
    <row r="116" spans="2:9">
      <c r="B116" s="7"/>
      <c r="C116" s="250" t="s">
        <v>393</v>
      </c>
      <c r="D116" s="348">
        <v>110</v>
      </c>
      <c r="E116" s="264">
        <v>0.17333333333333334</v>
      </c>
      <c r="F116" s="260">
        <v>310</v>
      </c>
      <c r="G116" s="260">
        <v>65</v>
      </c>
      <c r="H116" s="133"/>
      <c r="I116" s="8"/>
    </row>
    <row r="117" spans="2:9">
      <c r="B117" s="7"/>
      <c r="C117" s="250" t="s">
        <v>387</v>
      </c>
      <c r="D117" s="348">
        <v>111</v>
      </c>
      <c r="E117" s="264">
        <v>0.17241379310344829</v>
      </c>
      <c r="F117" s="260">
        <v>600</v>
      </c>
      <c r="G117" s="260">
        <v>125</v>
      </c>
      <c r="H117" s="133"/>
      <c r="I117" s="8"/>
    </row>
    <row r="118" spans="2:9">
      <c r="B118" s="7"/>
      <c r="C118" s="250" t="s">
        <v>325</v>
      </c>
      <c r="D118" s="348">
        <v>112</v>
      </c>
      <c r="E118" s="264">
        <v>0.17201166180758018</v>
      </c>
      <c r="F118" s="260">
        <v>1420</v>
      </c>
      <c r="G118" s="260">
        <v>295</v>
      </c>
      <c r="H118" s="148"/>
      <c r="I118" s="8"/>
    </row>
    <row r="119" spans="2:9">
      <c r="B119" s="7"/>
      <c r="C119" s="250" t="s">
        <v>353</v>
      </c>
      <c r="D119" s="348" t="s">
        <v>465</v>
      </c>
      <c r="E119" s="264">
        <v>0.17167381974248927</v>
      </c>
      <c r="F119" s="260">
        <v>965</v>
      </c>
      <c r="G119" s="260">
        <v>200</v>
      </c>
      <c r="H119" s="133"/>
      <c r="I119" s="8"/>
    </row>
    <row r="120" spans="2:9">
      <c r="B120" s="7"/>
      <c r="C120" s="250" t="s">
        <v>486</v>
      </c>
      <c r="D120" s="348" t="s">
        <v>465</v>
      </c>
      <c r="E120" s="264">
        <v>0.17167381974248927</v>
      </c>
      <c r="F120" s="260">
        <v>965</v>
      </c>
      <c r="G120" s="260">
        <v>200</v>
      </c>
      <c r="H120" s="133"/>
      <c r="I120" s="8"/>
    </row>
    <row r="121" spans="2:9">
      <c r="B121" s="7"/>
      <c r="C121" s="250" t="s">
        <v>376</v>
      </c>
      <c r="D121" s="348">
        <v>115</v>
      </c>
      <c r="E121" s="264">
        <v>0.17164179104477612</v>
      </c>
      <c r="F121" s="260">
        <v>555</v>
      </c>
      <c r="G121" s="260">
        <v>115</v>
      </c>
      <c r="H121" s="133"/>
      <c r="I121" s="8"/>
    </row>
    <row r="122" spans="2:9">
      <c r="B122" s="7"/>
      <c r="C122" s="250" t="s">
        <v>342</v>
      </c>
      <c r="D122" s="348">
        <v>116</v>
      </c>
      <c r="E122" s="264">
        <v>0.17073170731707318</v>
      </c>
      <c r="F122" s="260">
        <v>850</v>
      </c>
      <c r="G122" s="260">
        <v>175</v>
      </c>
      <c r="H122" s="133"/>
      <c r="I122" s="8"/>
    </row>
    <row r="123" spans="2:9">
      <c r="B123" s="7"/>
      <c r="C123" s="250" t="s">
        <v>386</v>
      </c>
      <c r="D123" s="348" t="s">
        <v>467</v>
      </c>
      <c r="E123" s="264">
        <v>0.16981132075471697</v>
      </c>
      <c r="F123" s="260">
        <v>440</v>
      </c>
      <c r="G123" s="260">
        <v>90</v>
      </c>
      <c r="H123" s="133"/>
      <c r="I123" s="8"/>
    </row>
    <row r="124" spans="2:9">
      <c r="B124" s="7"/>
      <c r="C124" s="250" t="s">
        <v>377</v>
      </c>
      <c r="D124" s="348" t="s">
        <v>467</v>
      </c>
      <c r="E124" s="264">
        <v>0.16981132075471697</v>
      </c>
      <c r="F124" s="260">
        <v>220</v>
      </c>
      <c r="G124" s="260">
        <v>45</v>
      </c>
      <c r="H124" s="133"/>
      <c r="I124" s="8"/>
    </row>
    <row r="125" spans="2:9">
      <c r="B125" s="7"/>
      <c r="C125" s="250" t="s">
        <v>363</v>
      </c>
      <c r="D125" s="348">
        <v>119</v>
      </c>
      <c r="E125" s="264">
        <v>0.16740088105726872</v>
      </c>
      <c r="F125" s="260">
        <v>945</v>
      </c>
      <c r="G125" s="260">
        <v>190</v>
      </c>
      <c r="H125" s="133"/>
      <c r="I125" s="8"/>
    </row>
    <row r="126" spans="2:9">
      <c r="B126" s="7"/>
      <c r="C126" s="250" t="s">
        <v>950</v>
      </c>
      <c r="D126" s="348" t="s">
        <v>457</v>
      </c>
      <c r="E126" s="264">
        <v>0.16666666666666666</v>
      </c>
      <c r="F126" s="260">
        <v>375</v>
      </c>
      <c r="G126" s="260">
        <v>75</v>
      </c>
      <c r="H126" s="133"/>
      <c r="I126" s="8"/>
    </row>
    <row r="127" spans="2:9">
      <c r="B127" s="7"/>
      <c r="C127" s="250" t="s">
        <v>610</v>
      </c>
      <c r="D127" s="348" t="s">
        <v>457</v>
      </c>
      <c r="E127" s="264">
        <v>0.16666666666666666</v>
      </c>
      <c r="F127" s="260">
        <v>75</v>
      </c>
      <c r="G127" s="260">
        <v>15</v>
      </c>
      <c r="H127" s="133"/>
      <c r="I127" s="8"/>
    </row>
    <row r="128" spans="2:9">
      <c r="B128" s="7"/>
      <c r="C128" s="250" t="s">
        <v>1144</v>
      </c>
      <c r="D128" s="348" t="s">
        <v>457</v>
      </c>
      <c r="E128" s="264">
        <v>0.16666666666666666</v>
      </c>
      <c r="F128" s="260">
        <v>75</v>
      </c>
      <c r="G128" s="260">
        <v>15</v>
      </c>
      <c r="H128" s="133"/>
      <c r="I128" s="8"/>
    </row>
    <row r="129" spans="2:9">
      <c r="B129" s="7"/>
      <c r="C129" s="250" t="s">
        <v>1140</v>
      </c>
      <c r="D129" s="348" t="s">
        <v>457</v>
      </c>
      <c r="E129" s="264">
        <v>0.16666666666666666</v>
      </c>
      <c r="F129" s="260">
        <v>25</v>
      </c>
      <c r="G129" s="260">
        <v>5</v>
      </c>
      <c r="H129" s="133"/>
      <c r="I129" s="8"/>
    </row>
    <row r="130" spans="2:9">
      <c r="B130" s="7"/>
      <c r="C130" s="250" t="s">
        <v>1079</v>
      </c>
      <c r="D130" s="348" t="s">
        <v>457</v>
      </c>
      <c r="E130" s="264">
        <v>0.16666666666666666</v>
      </c>
      <c r="F130" s="260">
        <v>25</v>
      </c>
      <c r="G130" s="260">
        <v>5</v>
      </c>
      <c r="H130" s="133"/>
      <c r="I130" s="8"/>
    </row>
    <row r="131" spans="2:9">
      <c r="B131" s="7"/>
      <c r="C131" s="250" t="s">
        <v>417</v>
      </c>
      <c r="D131" s="348" t="s">
        <v>457</v>
      </c>
      <c r="E131" s="264">
        <v>0.16666666666666666</v>
      </c>
      <c r="F131" s="260">
        <v>25</v>
      </c>
      <c r="G131" s="260">
        <v>5</v>
      </c>
      <c r="H131" s="133"/>
      <c r="I131" s="8"/>
    </row>
    <row r="132" spans="2:9">
      <c r="B132" s="7"/>
      <c r="C132" s="250" t="s">
        <v>744</v>
      </c>
      <c r="D132" s="348">
        <v>126</v>
      </c>
      <c r="E132" s="264">
        <v>0.16363636363636364</v>
      </c>
      <c r="F132" s="260">
        <v>230</v>
      </c>
      <c r="G132" s="260">
        <v>45</v>
      </c>
      <c r="H132" s="133"/>
      <c r="I132" s="8"/>
    </row>
    <row r="133" spans="2:9">
      <c r="B133" s="7"/>
      <c r="C133" s="250" t="s">
        <v>389</v>
      </c>
      <c r="D133" s="348">
        <v>127</v>
      </c>
      <c r="E133" s="264">
        <v>0.16326530612244897</v>
      </c>
      <c r="F133" s="260">
        <v>820</v>
      </c>
      <c r="G133" s="260">
        <v>160</v>
      </c>
      <c r="H133" s="133"/>
      <c r="I133" s="8"/>
    </row>
    <row r="134" spans="2:9">
      <c r="B134" s="7"/>
      <c r="C134" s="250" t="s">
        <v>668</v>
      </c>
      <c r="D134" s="348">
        <v>128</v>
      </c>
      <c r="E134" s="264">
        <v>0.15503875968992248</v>
      </c>
      <c r="F134" s="260">
        <v>1090</v>
      </c>
      <c r="G134" s="260">
        <v>200</v>
      </c>
      <c r="H134" s="133"/>
      <c r="I134" s="8"/>
    </row>
    <row r="135" spans="2:9">
      <c r="B135" s="7"/>
      <c r="C135" s="250" t="s">
        <v>629</v>
      </c>
      <c r="D135" s="348">
        <v>129</v>
      </c>
      <c r="E135" s="264">
        <v>0.15384615384615385</v>
      </c>
      <c r="F135" s="260">
        <v>605</v>
      </c>
      <c r="G135" s="260">
        <v>110</v>
      </c>
      <c r="H135" s="133"/>
      <c r="I135" s="8"/>
    </row>
    <row r="136" spans="2:9">
      <c r="B136" s="7"/>
      <c r="C136" s="250" t="s">
        <v>324</v>
      </c>
      <c r="D136" s="348">
        <v>130</v>
      </c>
      <c r="E136" s="264">
        <v>0.15364583333333334</v>
      </c>
      <c r="F136" s="260">
        <v>1625</v>
      </c>
      <c r="G136" s="260">
        <v>295</v>
      </c>
      <c r="H136" s="133"/>
      <c r="I136" s="8"/>
    </row>
    <row r="137" spans="2:9">
      <c r="B137" s="7"/>
      <c r="C137" s="250" t="s">
        <v>373</v>
      </c>
      <c r="D137" s="348">
        <v>131</v>
      </c>
      <c r="E137" s="264">
        <v>0.14851485148514851</v>
      </c>
      <c r="F137" s="260">
        <v>430</v>
      </c>
      <c r="G137" s="260">
        <v>75</v>
      </c>
      <c r="H137" s="133"/>
      <c r="I137" s="8"/>
    </row>
    <row r="138" spans="2:9">
      <c r="B138" s="7"/>
      <c r="C138" s="250" t="s">
        <v>398</v>
      </c>
      <c r="D138" s="348">
        <v>132</v>
      </c>
      <c r="E138" s="264">
        <v>0.14782608695652175</v>
      </c>
      <c r="F138" s="260">
        <v>490</v>
      </c>
      <c r="G138" s="260">
        <v>85</v>
      </c>
      <c r="H138" s="133"/>
      <c r="I138" s="8"/>
    </row>
    <row r="139" spans="2:9">
      <c r="B139" s="7"/>
      <c r="C139" s="250" t="s">
        <v>599</v>
      </c>
      <c r="D139" s="348">
        <v>133</v>
      </c>
      <c r="E139" s="264">
        <v>0.14634146341463414</v>
      </c>
      <c r="F139" s="260">
        <v>175</v>
      </c>
      <c r="G139" s="260">
        <v>30</v>
      </c>
      <c r="H139" s="133"/>
      <c r="I139" s="8"/>
    </row>
    <row r="140" spans="2:9">
      <c r="B140" s="7"/>
      <c r="C140" s="250" t="s">
        <v>367</v>
      </c>
      <c r="D140" s="348">
        <v>134</v>
      </c>
      <c r="E140" s="264">
        <v>0.1437908496732026</v>
      </c>
      <c r="F140" s="260">
        <v>655</v>
      </c>
      <c r="G140" s="260">
        <v>110</v>
      </c>
      <c r="H140" s="133"/>
      <c r="I140" s="8"/>
    </row>
    <row r="141" spans="2:9">
      <c r="B141" s="7"/>
      <c r="C141" s="250" t="s">
        <v>391</v>
      </c>
      <c r="D141" s="348">
        <v>135</v>
      </c>
      <c r="E141" s="264">
        <v>0.14285714285714285</v>
      </c>
      <c r="F141" s="260">
        <v>240</v>
      </c>
      <c r="G141" s="260">
        <v>40</v>
      </c>
      <c r="H141" s="133"/>
      <c r="I141" s="8"/>
    </row>
    <row r="142" spans="2:9">
      <c r="B142" s="7"/>
      <c r="C142" s="250" t="s">
        <v>414</v>
      </c>
      <c r="D142" s="348">
        <v>136</v>
      </c>
      <c r="E142" s="264">
        <v>0.13513513513513514</v>
      </c>
      <c r="F142" s="260">
        <v>160</v>
      </c>
      <c r="G142" s="260">
        <v>25</v>
      </c>
      <c r="H142" s="133"/>
      <c r="I142" s="8"/>
    </row>
    <row r="143" spans="2:9">
      <c r="B143" s="7"/>
      <c r="C143" s="250" t="s">
        <v>407</v>
      </c>
      <c r="D143" s="348">
        <v>137</v>
      </c>
      <c r="E143" s="264">
        <v>0.13084112149532709</v>
      </c>
      <c r="F143" s="260">
        <v>465</v>
      </c>
      <c r="G143" s="260">
        <v>70</v>
      </c>
      <c r="H143" s="133"/>
      <c r="I143" s="8"/>
    </row>
    <row r="144" spans="2:9">
      <c r="B144" s="7"/>
      <c r="C144" s="250" t="s">
        <v>375</v>
      </c>
      <c r="D144" s="348">
        <v>138</v>
      </c>
      <c r="E144" s="264">
        <v>0.12574850299401197</v>
      </c>
      <c r="F144" s="260">
        <v>730</v>
      </c>
      <c r="G144" s="260">
        <v>105</v>
      </c>
      <c r="H144" s="133"/>
      <c r="I144" s="8"/>
    </row>
    <row r="145" spans="2:9">
      <c r="B145" s="7"/>
      <c r="C145" s="250" t="s">
        <v>369</v>
      </c>
      <c r="D145" s="348" t="s">
        <v>474</v>
      </c>
      <c r="E145" s="264">
        <v>0.125</v>
      </c>
      <c r="F145" s="260">
        <v>315</v>
      </c>
      <c r="G145" s="260">
        <v>45</v>
      </c>
      <c r="H145" s="133"/>
      <c r="I145" s="8"/>
    </row>
    <row r="146" spans="2:9">
      <c r="B146" s="7"/>
      <c r="C146" s="250" t="s">
        <v>372</v>
      </c>
      <c r="D146" s="348" t="s">
        <v>474</v>
      </c>
      <c r="E146" s="264">
        <v>0.125</v>
      </c>
      <c r="F146" s="260">
        <v>210</v>
      </c>
      <c r="G146" s="260">
        <v>30</v>
      </c>
      <c r="H146" s="133"/>
      <c r="I146" s="8"/>
    </row>
    <row r="147" spans="2:9">
      <c r="B147" s="7"/>
      <c r="C147" s="250" t="s">
        <v>1141</v>
      </c>
      <c r="D147" s="348" t="s">
        <v>474</v>
      </c>
      <c r="E147" s="264">
        <v>0.125</v>
      </c>
      <c r="F147" s="260">
        <v>35</v>
      </c>
      <c r="G147" s="260">
        <v>5</v>
      </c>
      <c r="H147" s="133"/>
      <c r="I147" s="8"/>
    </row>
    <row r="148" spans="2:9">
      <c r="B148" s="7"/>
      <c r="C148" s="250" t="s">
        <v>430</v>
      </c>
      <c r="D148" s="348" t="s">
        <v>474</v>
      </c>
      <c r="E148" s="264">
        <v>0.125</v>
      </c>
      <c r="F148" s="260">
        <v>35</v>
      </c>
      <c r="G148" s="260">
        <v>5</v>
      </c>
      <c r="H148" s="133"/>
      <c r="I148" s="8"/>
    </row>
    <row r="149" spans="2:9">
      <c r="B149" s="7"/>
      <c r="C149" s="250" t="s">
        <v>658</v>
      </c>
      <c r="D149" s="348">
        <v>143</v>
      </c>
      <c r="E149" s="264">
        <v>0.12272727272727273</v>
      </c>
      <c r="F149" s="260">
        <v>965</v>
      </c>
      <c r="G149" s="260">
        <v>135</v>
      </c>
      <c r="H149" s="133"/>
      <c r="I149" s="8"/>
    </row>
    <row r="150" spans="2:9">
      <c r="B150" s="7"/>
      <c r="C150" s="250" t="s">
        <v>405</v>
      </c>
      <c r="D150" s="348">
        <v>144</v>
      </c>
      <c r="E150" s="264">
        <v>0.12121212121212122</v>
      </c>
      <c r="F150" s="260">
        <v>290</v>
      </c>
      <c r="G150" s="260">
        <v>40</v>
      </c>
      <c r="H150" s="133"/>
      <c r="I150" s="8"/>
    </row>
    <row r="151" spans="2:9">
      <c r="B151" s="7"/>
      <c r="C151" s="250" t="s">
        <v>413</v>
      </c>
      <c r="D151" s="348">
        <v>145</v>
      </c>
      <c r="E151" s="264">
        <v>0.12</v>
      </c>
      <c r="F151" s="260">
        <v>220</v>
      </c>
      <c r="G151" s="260">
        <v>30</v>
      </c>
      <c r="H151" s="133"/>
      <c r="I151" s="8"/>
    </row>
    <row r="152" spans="2:9">
      <c r="B152" s="7"/>
      <c r="C152" s="250" t="s">
        <v>396</v>
      </c>
      <c r="D152" s="348">
        <v>146</v>
      </c>
      <c r="E152" s="264">
        <v>0.11851851851851852</v>
      </c>
      <c r="F152" s="260">
        <v>595</v>
      </c>
      <c r="G152" s="260">
        <v>80</v>
      </c>
      <c r="H152" s="133"/>
      <c r="I152" s="8"/>
    </row>
    <row r="153" spans="2:9">
      <c r="B153" s="7"/>
      <c r="C153" s="137" t="s">
        <v>596</v>
      </c>
      <c r="D153" s="348">
        <v>147</v>
      </c>
      <c r="E153" s="264">
        <v>0.1111111111111111</v>
      </c>
      <c r="F153" s="133">
        <v>40</v>
      </c>
      <c r="G153" s="133">
        <v>5</v>
      </c>
      <c r="H153" s="133"/>
      <c r="I153" s="8"/>
    </row>
    <row r="154" spans="2:9">
      <c r="B154" s="7"/>
      <c r="C154" s="137" t="s">
        <v>411</v>
      </c>
      <c r="D154" s="348">
        <v>148</v>
      </c>
      <c r="E154" s="264">
        <v>0.10909090909090909</v>
      </c>
      <c r="F154" s="133">
        <v>245</v>
      </c>
      <c r="G154" s="133">
        <v>30</v>
      </c>
      <c r="H154" s="133"/>
      <c r="I154" s="8"/>
    </row>
    <row r="155" spans="2:9">
      <c r="B155" s="7"/>
      <c r="C155" s="137" t="s">
        <v>625</v>
      </c>
      <c r="D155" s="348">
        <v>149</v>
      </c>
      <c r="E155" s="264">
        <v>0.10714285714285714</v>
      </c>
      <c r="F155" s="133">
        <v>125</v>
      </c>
      <c r="G155" s="133">
        <v>15</v>
      </c>
      <c r="H155" s="133"/>
      <c r="I155" s="8"/>
    </row>
    <row r="156" spans="2:9">
      <c r="B156" s="7"/>
      <c r="C156" s="137" t="s">
        <v>511</v>
      </c>
      <c r="D156" s="348" t="s">
        <v>1609</v>
      </c>
      <c r="E156" s="264">
        <v>0.10638297872340426</v>
      </c>
      <c r="F156" s="133">
        <v>420</v>
      </c>
      <c r="G156" s="133">
        <v>50</v>
      </c>
      <c r="H156" s="133"/>
      <c r="I156" s="8"/>
    </row>
    <row r="157" spans="2:9">
      <c r="B157" s="7"/>
      <c r="C157" s="137" t="s">
        <v>406</v>
      </c>
      <c r="D157" s="348" t="s">
        <v>1609</v>
      </c>
      <c r="E157" s="264">
        <v>0.10638297872340426</v>
      </c>
      <c r="F157" s="133">
        <v>210</v>
      </c>
      <c r="G157" s="133">
        <v>25</v>
      </c>
      <c r="H157" s="133"/>
      <c r="I157" s="8"/>
    </row>
    <row r="158" spans="2:9">
      <c r="B158" s="7"/>
      <c r="C158" s="137" t="s">
        <v>403</v>
      </c>
      <c r="D158" s="348">
        <v>152</v>
      </c>
      <c r="E158" s="264">
        <v>0.0975609756097561</v>
      </c>
      <c r="F158" s="133">
        <v>185</v>
      </c>
      <c r="G158" s="133">
        <v>20</v>
      </c>
      <c r="H158" s="133"/>
      <c r="I158" s="8"/>
    </row>
    <row r="159" spans="2:9">
      <c r="B159" s="7"/>
      <c r="C159" s="137" t="s">
        <v>602</v>
      </c>
      <c r="D159" s="348">
        <v>153</v>
      </c>
      <c r="E159" s="264">
        <v>0.0967741935483871</v>
      </c>
      <c r="F159" s="133">
        <v>140</v>
      </c>
      <c r="G159" s="133">
        <v>15</v>
      </c>
      <c r="H159" s="133"/>
      <c r="I159" s="8"/>
    </row>
    <row r="160" spans="2:9">
      <c r="B160" s="7"/>
      <c r="C160" s="137" t="s">
        <v>597</v>
      </c>
      <c r="D160" s="348">
        <v>154</v>
      </c>
      <c r="E160" s="264">
        <v>0.094339622641509441</v>
      </c>
      <c r="F160" s="133">
        <v>240</v>
      </c>
      <c r="G160" s="133">
        <v>25</v>
      </c>
      <c r="H160" s="133"/>
      <c r="I160" s="8"/>
    </row>
    <row r="161" spans="2:9">
      <c r="B161" s="7"/>
      <c r="C161" s="137" t="s">
        <v>624</v>
      </c>
      <c r="D161" s="348" t="s">
        <v>1362</v>
      </c>
      <c r="E161" s="264">
        <v>0.090909090909090912</v>
      </c>
      <c r="F161" s="133">
        <v>100</v>
      </c>
      <c r="G161" s="133">
        <v>10</v>
      </c>
      <c r="H161" s="133"/>
      <c r="I161" s="8"/>
    </row>
    <row r="162" spans="2:9">
      <c r="B162" s="7"/>
      <c r="C162" s="137" t="s">
        <v>1444</v>
      </c>
      <c r="D162" s="348" t="s">
        <v>1362</v>
      </c>
      <c r="E162" s="264">
        <v>0.090909090909090912</v>
      </c>
      <c r="F162" s="133">
        <v>50</v>
      </c>
      <c r="G162" s="133">
        <v>5</v>
      </c>
      <c r="H162" s="133"/>
      <c r="I162" s="8"/>
    </row>
    <row r="163" spans="2:9">
      <c r="B163" s="7"/>
      <c r="C163" s="137" t="s">
        <v>1135</v>
      </c>
      <c r="D163" s="348" t="s">
        <v>1362</v>
      </c>
      <c r="E163" s="264">
        <v>0.090909090909090912</v>
      </c>
      <c r="F163" s="133">
        <v>50</v>
      </c>
      <c r="G163" s="133">
        <v>5</v>
      </c>
      <c r="H163" s="133"/>
      <c r="I163" s="8"/>
    </row>
    <row r="164" spans="2:9">
      <c r="B164" s="7"/>
      <c r="C164" s="137" t="s">
        <v>416</v>
      </c>
      <c r="D164" s="348">
        <v>158</v>
      </c>
      <c r="E164" s="264">
        <v>0.083333333333333329</v>
      </c>
      <c r="F164" s="133">
        <v>55</v>
      </c>
      <c r="G164" s="133">
        <v>5</v>
      </c>
      <c r="H164" s="133"/>
      <c r="I164" s="8"/>
    </row>
    <row r="165" spans="2:9">
      <c r="B165" s="7"/>
      <c r="C165" s="137" t="s">
        <v>996</v>
      </c>
      <c r="D165" s="348">
        <v>159</v>
      </c>
      <c r="E165" s="264">
        <v>0.08</v>
      </c>
      <c r="F165" s="133">
        <v>115</v>
      </c>
      <c r="G165" s="133">
        <v>10</v>
      </c>
      <c r="H165" s="133"/>
      <c r="I165" s="8"/>
    </row>
    <row r="166" spans="2:9">
      <c r="B166" s="7"/>
      <c r="C166" s="137" t="s">
        <v>404</v>
      </c>
      <c r="D166" s="348" t="s">
        <v>1364</v>
      </c>
      <c r="E166" s="264">
        <v>0.076923076923076927</v>
      </c>
      <c r="F166" s="133">
        <v>240</v>
      </c>
      <c r="G166" s="133">
        <v>20</v>
      </c>
      <c r="H166" s="133"/>
      <c r="I166" s="8"/>
    </row>
    <row r="167" spans="2:9">
      <c r="B167" s="7"/>
      <c r="C167" s="137" t="s">
        <v>428</v>
      </c>
      <c r="D167" s="348" t="s">
        <v>1364</v>
      </c>
      <c r="E167" s="264">
        <v>0.076923076923076927</v>
      </c>
      <c r="F167" s="133">
        <v>60</v>
      </c>
      <c r="G167" s="133">
        <v>5</v>
      </c>
      <c r="H167" s="133"/>
      <c r="I167" s="8"/>
    </row>
    <row r="168" spans="2:9">
      <c r="B168" s="7"/>
      <c r="C168" s="137" t="s">
        <v>382</v>
      </c>
      <c r="D168" s="348">
        <v>162</v>
      </c>
      <c r="E168" s="264">
        <v>0.075187969924812026</v>
      </c>
      <c r="F168" s="133">
        <v>615</v>
      </c>
      <c r="G168" s="133">
        <v>50</v>
      </c>
      <c r="H168" s="133"/>
      <c r="I168" s="8"/>
    </row>
    <row r="169" spans="2:9">
      <c r="B169" s="7"/>
      <c r="C169" s="137" t="s">
        <v>1591</v>
      </c>
      <c r="D169" s="348">
        <v>163</v>
      </c>
      <c r="E169" s="264">
        <v>0.068965517241379309</v>
      </c>
      <c r="F169" s="133">
        <v>135</v>
      </c>
      <c r="G169" s="133">
        <v>10</v>
      </c>
      <c r="H169" s="133"/>
      <c r="I169" s="8"/>
    </row>
    <row r="170" spans="2:9">
      <c r="B170" s="7"/>
      <c r="C170" s="137" t="s">
        <v>410</v>
      </c>
      <c r="D170" s="348">
        <v>164</v>
      </c>
      <c r="E170" s="264">
        <v>0.068181818181818177</v>
      </c>
      <c r="F170" s="133">
        <v>410</v>
      </c>
      <c r="G170" s="133">
        <v>30</v>
      </c>
      <c r="H170" s="133"/>
      <c r="I170" s="8"/>
    </row>
    <row r="171" spans="2:9">
      <c r="B171" s="7"/>
      <c r="C171" s="137" t="s">
        <v>600</v>
      </c>
      <c r="D171" s="348">
        <v>165</v>
      </c>
      <c r="E171" s="264">
        <v>0.057142857142857141</v>
      </c>
      <c r="F171" s="133">
        <v>165</v>
      </c>
      <c r="G171" s="133">
        <v>10</v>
      </c>
      <c r="H171" s="133"/>
      <c r="I171" s="8"/>
    </row>
    <row r="172" spans="2:9">
      <c r="B172" s="7"/>
      <c r="C172" s="137" t="s">
        <v>935</v>
      </c>
      <c r="D172" s="348">
        <v>166</v>
      </c>
      <c r="E172" s="264">
        <v>0.037037037037037035</v>
      </c>
      <c r="F172" s="133">
        <v>130</v>
      </c>
      <c r="G172" s="133">
        <v>5</v>
      </c>
      <c r="H172" s="133"/>
      <c r="I172" s="8"/>
    </row>
    <row r="173" spans="2:9">
      <c r="B173" s="7"/>
      <c r="C173" s="137" t="s">
        <v>1151</v>
      </c>
      <c r="D173" s="348" t="s">
        <v>1367</v>
      </c>
      <c r="E173" s="264">
        <v>0</v>
      </c>
      <c r="F173" s="133">
        <v>5</v>
      </c>
      <c r="G173" s="133">
        <v>0</v>
      </c>
      <c r="H173" s="133"/>
      <c r="I173" s="8"/>
    </row>
    <row r="174" spans="2:9">
      <c r="B174" s="7"/>
      <c r="C174" s="137" t="s">
        <v>601</v>
      </c>
      <c r="D174" s="348" t="s">
        <v>1367</v>
      </c>
      <c r="E174" s="264">
        <v>0</v>
      </c>
      <c r="F174" s="133">
        <v>140</v>
      </c>
      <c r="G174" s="133">
        <v>0</v>
      </c>
      <c r="H174" s="133"/>
      <c r="I174" s="8"/>
    </row>
    <row r="175" spans="2:9">
      <c r="B175" s="7"/>
      <c r="C175" s="137" t="s">
        <v>426</v>
      </c>
      <c r="D175" s="348" t="s">
        <v>1367</v>
      </c>
      <c r="E175" s="264">
        <v>0</v>
      </c>
      <c r="F175" s="133">
        <v>10</v>
      </c>
      <c r="G175" s="133">
        <v>0</v>
      </c>
      <c r="H175" s="133"/>
      <c r="I175" s="8"/>
    </row>
    <row r="176" spans="2:9">
      <c r="B176" s="7"/>
      <c r="C176" s="137" t="s">
        <v>1146</v>
      </c>
      <c r="D176" s="348" t="s">
        <v>1367</v>
      </c>
      <c r="E176" s="264">
        <v>0</v>
      </c>
      <c r="F176" s="133">
        <v>15</v>
      </c>
      <c r="G176" s="133">
        <v>0</v>
      </c>
      <c r="H176" s="133"/>
      <c r="I176" s="8"/>
    </row>
    <row r="177" spans="2:9">
      <c r="B177" s="7"/>
      <c r="C177" s="137" t="s">
        <v>1161</v>
      </c>
      <c r="D177" s="348" t="s">
        <v>1367</v>
      </c>
      <c r="E177" s="264">
        <v>0</v>
      </c>
      <c r="F177" s="133">
        <v>5</v>
      </c>
      <c r="G177" s="133">
        <v>0</v>
      </c>
      <c r="H177" s="133"/>
      <c r="I177" s="8"/>
    </row>
    <row r="178" spans="2:9">
      <c r="B178" s="7"/>
      <c r="C178" s="137" t="s">
        <v>1165</v>
      </c>
      <c r="D178" s="348" t="s">
        <v>1367</v>
      </c>
      <c r="E178" s="264">
        <v>0</v>
      </c>
      <c r="F178" s="133">
        <v>15</v>
      </c>
      <c r="G178" s="133">
        <v>0</v>
      </c>
      <c r="H178" s="133"/>
      <c r="I178" s="8"/>
    </row>
    <row r="179" spans="2:9">
      <c r="B179" s="7"/>
      <c r="C179" s="137" t="s">
        <v>1153</v>
      </c>
      <c r="D179" s="348" t="s">
        <v>1367</v>
      </c>
      <c r="E179" s="264">
        <v>0</v>
      </c>
      <c r="F179" s="133">
        <v>5</v>
      </c>
      <c r="G179" s="133">
        <v>0</v>
      </c>
      <c r="H179" s="133"/>
      <c r="I179" s="8"/>
    </row>
    <row r="180" spans="2:9">
      <c r="B180" s="7"/>
      <c r="C180" s="137" t="s">
        <v>1143</v>
      </c>
      <c r="D180" s="348" t="s">
        <v>1367</v>
      </c>
      <c r="E180" s="264">
        <v>0</v>
      </c>
      <c r="F180" s="133">
        <v>5</v>
      </c>
      <c r="G180" s="133">
        <v>0</v>
      </c>
      <c r="H180" s="133"/>
      <c r="I180" s="8"/>
    </row>
    <row r="181" spans="2:9">
      <c r="B181" s="7"/>
      <c r="C181" s="137" t="s">
        <v>422</v>
      </c>
      <c r="D181" s="348" t="s">
        <v>1367</v>
      </c>
      <c r="E181" s="264">
        <v>0</v>
      </c>
      <c r="F181" s="133">
        <v>10</v>
      </c>
      <c r="G181" s="133">
        <v>0</v>
      </c>
      <c r="H181" s="133"/>
      <c r="I181" s="8"/>
    </row>
    <row r="182" spans="2:9">
      <c r="B182" s="7"/>
      <c r="C182" s="137" t="s">
        <v>1139</v>
      </c>
      <c r="D182" s="348" t="s">
        <v>1367</v>
      </c>
      <c r="E182" s="264">
        <v>0</v>
      </c>
      <c r="F182" s="133">
        <v>15</v>
      </c>
      <c r="G182" s="133">
        <v>0</v>
      </c>
      <c r="H182" s="133"/>
      <c r="I182" s="8"/>
    </row>
    <row r="183" spans="2:9">
      <c r="B183" s="7"/>
      <c r="C183" s="137" t="s">
        <v>765</v>
      </c>
      <c r="D183" s="348" t="s">
        <v>1367</v>
      </c>
      <c r="E183" s="264">
        <v>0</v>
      </c>
      <c r="F183" s="133">
        <v>35</v>
      </c>
      <c r="G183" s="133">
        <v>0</v>
      </c>
      <c r="H183" s="133"/>
      <c r="I183" s="8"/>
    </row>
    <row r="184" spans="2:9">
      <c r="B184" s="7"/>
      <c r="C184" s="137" t="s">
        <v>1262</v>
      </c>
      <c r="D184" s="348" t="s">
        <v>1367</v>
      </c>
      <c r="E184" s="264">
        <v>0</v>
      </c>
      <c r="F184" s="133">
        <v>5</v>
      </c>
      <c r="G184" s="133"/>
      <c r="H184" s="133"/>
      <c r="I184" s="8"/>
    </row>
    <row r="185" spans="2:9">
      <c r="B185" s="7"/>
      <c r="C185" s="137" t="s">
        <v>427</v>
      </c>
      <c r="D185" s="348" t="s">
        <v>1367</v>
      </c>
      <c r="E185" s="264">
        <v>0</v>
      </c>
      <c r="F185" s="133">
        <v>10</v>
      </c>
      <c r="G185" s="133"/>
      <c r="H185" s="133"/>
      <c r="I185" s="8"/>
    </row>
    <row r="186" spans="2:9">
      <c r="B186" s="7"/>
      <c r="C186" s="137" t="s">
        <v>1154</v>
      </c>
      <c r="D186" s="348" t="s">
        <v>1367</v>
      </c>
      <c r="E186" s="264">
        <v>0</v>
      </c>
      <c r="F186" s="133">
        <v>5</v>
      </c>
      <c r="G186" s="133"/>
      <c r="H186" s="133"/>
      <c r="I186" s="8"/>
    </row>
    <row r="187" spans="2:9">
      <c r="B187" s="7"/>
      <c r="C187" s="137" t="s">
        <v>1074</v>
      </c>
      <c r="D187" s="348" t="s">
        <v>1367</v>
      </c>
      <c r="E187" s="264">
        <v>0</v>
      </c>
      <c r="F187" s="133">
        <v>5</v>
      </c>
      <c r="G187" s="133"/>
      <c r="H187" s="133"/>
      <c r="I187" s="8"/>
    </row>
    <row r="188" spans="2:9">
      <c r="B188" s="7"/>
      <c r="C188" s="137" t="s">
        <v>1173</v>
      </c>
      <c r="D188" s="348" t="s">
        <v>1367</v>
      </c>
      <c r="E188" s="264">
        <v>0</v>
      </c>
      <c r="F188" s="133">
        <v>5</v>
      </c>
      <c r="G188" s="133"/>
      <c r="H188" s="133"/>
      <c r="I188" s="8"/>
    </row>
    <row r="189" spans="2:9">
      <c r="B189" s="7"/>
      <c r="C189" s="137" t="s">
        <v>1168</v>
      </c>
      <c r="D189" s="348" t="s">
        <v>1367</v>
      </c>
      <c r="E189" s="264">
        <v>0</v>
      </c>
      <c r="F189" s="133">
        <v>5</v>
      </c>
      <c r="G189" s="133"/>
      <c r="H189" s="133"/>
      <c r="I189" s="8"/>
    </row>
    <row r="190" spans="2:9">
      <c r="B190" s="7"/>
      <c r="C190" s="137" t="s">
        <v>1193</v>
      </c>
      <c r="D190" s="348" t="s">
        <v>1367</v>
      </c>
      <c r="E190" s="264">
        <v>0</v>
      </c>
      <c r="F190" s="133">
        <v>5</v>
      </c>
      <c r="G190" s="133"/>
      <c r="H190" s="133"/>
      <c r="I190" s="8"/>
    </row>
    <row r="191" spans="2:9">
      <c r="B191" s="7"/>
      <c r="C191" s="137" t="s">
        <v>1070</v>
      </c>
      <c r="D191" s="348" t="s">
        <v>1367</v>
      </c>
      <c r="E191" s="264">
        <v>0</v>
      </c>
      <c r="F191" s="133">
        <v>5</v>
      </c>
      <c r="G191" s="133"/>
      <c r="H191" s="133"/>
      <c r="I191" s="8"/>
    </row>
    <row r="192" spans="2:9" s="141" customFormat="1">
      <c r="B192" s="216"/>
      <c r="E192" s="185"/>
      <c r="F192" s="185"/>
      <c r="G192" s="185"/>
      <c r="H192" s="185"/>
      <c r="I192" s="214"/>
    </row>
    <row r="193" spans="2:9" s="141" customFormat="1">
      <c r="B193" s="216"/>
      <c r="C193" s="209" t="s">
        <v>551</v>
      </c>
      <c r="D193" s="209"/>
      <c r="E193" s="185"/>
      <c r="F193" s="185"/>
      <c r="G193" s="185"/>
      <c r="H193" s="185"/>
      <c r="I193" s="214"/>
    </row>
    <row r="194" spans="2:9" s="141" customFormat="1">
      <c r="B194" s="216"/>
      <c r="C194" s="220" t="s">
        <v>1675</v>
      </c>
      <c r="D194" s="220"/>
      <c r="E194" s="185"/>
      <c r="F194" s="185"/>
      <c r="G194" s="185"/>
      <c r="H194" s="185"/>
      <c r="I194" s="214"/>
    </row>
    <row r="195" spans="2:9" s="141" customFormat="1" ht="17.25" thickBot="1">
      <c r="B195" s="252"/>
      <c r="C195" s="221" t="s">
        <v>1676</v>
      </c>
      <c r="D195" s="221"/>
      <c r="E195" s="219"/>
      <c r="F195" s="219"/>
      <c r="G195" s="219"/>
      <c r="H195" s="219"/>
      <c r="I195" s="215"/>
    </row>
    <row r="197" spans="3:6">
      <c r="C197" s="116"/>
      <c r="D197" s="3"/>
      <c r="E197" s="3"/>
      <c r="F197" s="3"/>
    </row>
    <row r="198" spans="3:6">
      <c r="C198" s="3"/>
      <c r="D198" s="3"/>
      <c r="E198" s="3"/>
      <c r="F198" s="3"/>
    </row>
    <row r="199" spans="3:6">
      <c r="C199" s="116"/>
      <c r="D199" s="3"/>
      <c r="E199" s="3"/>
      <c r="F199" s="3"/>
    </row>
    <row r="200" spans="3:8" ht="54" customHeight="1">
      <c r="C200" s="705"/>
      <c r="D200" s="433"/>
      <c r="E200" s="433"/>
      <c r="F200" s="433"/>
      <c r="G200" s="433"/>
      <c r="H200" s="433"/>
    </row>
    <row r="201" spans="3:8">
      <c r="C201" s="82"/>
      <c r="D201" s="80"/>
      <c r="E201" s="80"/>
      <c r="F201" s="80"/>
      <c r="G201" s="80"/>
      <c r="H201" s="80"/>
    </row>
    <row r="202" spans="3:8">
      <c r="C202" s="705"/>
      <c r="D202" s="433"/>
      <c r="E202" s="433"/>
      <c r="F202" s="433"/>
      <c r="G202" s="433"/>
      <c r="H202" s="433"/>
    </row>
    <row r="203" spans="3:6">
      <c r="C203" s="111"/>
      <c r="D203" s="3"/>
      <c r="E203" s="3"/>
      <c r="F203" s="3"/>
    </row>
    <row r="204" spans="3:8" ht="33" customHeight="1">
      <c r="C204" s="705"/>
      <c r="D204" s="433"/>
      <c r="E204" s="433"/>
      <c r="F204" s="433"/>
      <c r="G204" s="433"/>
      <c r="H204" s="433"/>
    </row>
    <row r="205" spans="3:6">
      <c r="C205" s="3"/>
      <c r="D205" s="3"/>
      <c r="E205" s="3"/>
      <c r="F205" s="3"/>
    </row>
    <row r="206" spans="3:8" ht="33" customHeight="1">
      <c r="C206" s="910"/>
      <c r="D206" s="911"/>
      <c r="E206" s="911"/>
      <c r="F206" s="911"/>
      <c r="G206" s="911"/>
      <c r="H206" s="911"/>
    </row>
    <row r="207" spans="3:6">
      <c r="C207" s="3"/>
      <c r="D207" s="3"/>
      <c r="E207" s="3"/>
      <c r="F207" s="3"/>
    </row>
    <row r="208" spans="3:8" ht="66" customHeight="1">
      <c r="C208" s="908"/>
      <c r="D208" s="911"/>
      <c r="E208" s="911"/>
      <c r="F208" s="911"/>
      <c r="G208" s="911"/>
      <c r="H208" s="911"/>
    </row>
    <row r="209" spans="3:6">
      <c r="C209" s="111"/>
      <c r="D209" s="3"/>
      <c r="E209" s="3"/>
      <c r="F209" s="3"/>
    </row>
    <row r="210" spans="3:8" ht="49.5" customHeight="1">
      <c r="C210" s="910"/>
      <c r="D210" s="911"/>
      <c r="E210" s="911"/>
      <c r="F210" s="911"/>
      <c r="G210" s="911"/>
      <c r="H210" s="911"/>
    </row>
    <row r="211" spans="3:6">
      <c r="C211" s="111"/>
      <c r="D211" s="3"/>
      <c r="E211" s="3"/>
      <c r="F211" s="3"/>
    </row>
    <row r="212" spans="3:8" ht="33" customHeight="1">
      <c r="C212" s="705"/>
      <c r="D212" s="433"/>
      <c r="E212" s="433"/>
      <c r="F212" s="433"/>
      <c r="G212" s="433"/>
      <c r="H212" s="433"/>
    </row>
    <row r="213" spans="3:6">
      <c r="C213" s="3"/>
      <c r="D213" s="3"/>
      <c r="E213" s="3"/>
      <c r="F213" s="3"/>
    </row>
    <row r="214" spans="3:6">
      <c r="C214" s="116"/>
      <c r="D214" s="3"/>
      <c r="E214" s="3"/>
      <c r="F214" s="3"/>
    </row>
    <row r="215" spans="3:6">
      <c r="C215" s="3"/>
      <c r="D215" s="3"/>
      <c r="E215" s="3"/>
      <c r="F215" s="3"/>
    </row>
    <row r="216" spans="3:8" ht="33" customHeight="1">
      <c r="C216" s="908"/>
      <c r="D216" s="911"/>
      <c r="E216" s="911"/>
      <c r="F216" s="911"/>
      <c r="G216" s="911"/>
      <c r="H216" s="911"/>
    </row>
    <row r="217" spans="3:6">
      <c r="C217" s="112"/>
      <c r="D217" s="112"/>
      <c r="E217" s="112"/>
      <c r="F217" s="112"/>
    </row>
    <row r="218" spans="3:8" ht="33" customHeight="1">
      <c r="C218" s="908"/>
      <c r="D218" s="911"/>
      <c r="E218" s="911"/>
      <c r="F218" s="911"/>
      <c r="G218" s="911"/>
      <c r="H218" s="911"/>
    </row>
    <row r="219" spans="3:6">
      <c r="C219" s="112"/>
      <c r="D219" s="112"/>
      <c r="E219" s="112"/>
      <c r="F219" s="112"/>
    </row>
    <row r="220" spans="3:6">
      <c r="C220" s="116"/>
      <c r="D220" s="112"/>
      <c r="E220" s="112"/>
      <c r="F220" s="112"/>
    </row>
    <row r="221" spans="3:6">
      <c r="C221" s="112"/>
      <c r="D221" s="112"/>
      <c r="E221" s="112"/>
      <c r="F221" s="112"/>
    </row>
    <row r="222" spans="3:8" ht="33" customHeight="1">
      <c r="C222" s="705"/>
      <c r="D222" s="433"/>
      <c r="E222" s="433"/>
      <c r="F222" s="433"/>
      <c r="G222" s="433"/>
      <c r="H222" s="433"/>
    </row>
    <row r="224" spans="3:8" customHeight="1">
      <c r="C224" s="116"/>
      <c r="D224" s="116"/>
      <c r="E224" s="116"/>
      <c r="F224" s="116"/>
      <c r="G224" s="116"/>
      <c r="H224" s="116"/>
    </row>
    <row r="225" spans="3:8">
      <c r="C225" s="167"/>
      <c r="D225" s="433"/>
      <c r="E225" s="433"/>
      <c r="F225" s="433"/>
      <c r="G225" s="433"/>
      <c r="H225" s="433"/>
    </row>
    <row r="226" spans="3:8">
      <c r="C226" s="29"/>
      <c r="D226" s="29"/>
      <c r="E226" s="29"/>
      <c r="F226" s="29"/>
      <c r="G226" s="29"/>
      <c r="H226" s="29"/>
    </row>
    <row r="227" spans="3:8" customHeight="1">
      <c r="C227" s="167"/>
      <c r="D227" s="911"/>
      <c r="E227" s="911"/>
      <c r="F227" s="911"/>
      <c r="G227" s="911"/>
      <c r="H227" s="911"/>
    </row>
    <row r="228" spans="3:3" customHeight="1">
      <c r="C228" s="29"/>
    </row>
    <row r="229" spans="3:3">
      <c r="C229" s="116"/>
    </row>
    <row r="230" spans="3:3">
      <c r="C230" s="116"/>
    </row>
    <row r="231" spans="3:8" ht="49.5" customHeight="1">
      <c r="C231" s="910"/>
      <c r="D231" s="911"/>
      <c r="E231" s="911"/>
      <c r="F231" s="911"/>
      <c r="G231" s="911"/>
      <c r="H231" s="911"/>
    </row>
    <row r="232" spans="3:3">
      <c r="C232" s="117"/>
    </row>
    <row r="233" spans="3:3">
      <c r="C233" s="118"/>
    </row>
    <row r="234" spans="3:3">
      <c r="C234" s="118"/>
    </row>
    <row r="235" spans="3:3" customHeight="1">
      <c r="C235" s="29"/>
    </row>
    <row r="236" spans="3:8">
      <c r="C236" s="910"/>
      <c r="D236" s="911"/>
      <c r="E236" s="911"/>
      <c r="F236" s="911"/>
      <c r="G236" s="911"/>
      <c r="H236" s="911"/>
    </row>
    <row r="237" spans="3:3">
      <c r="C237" s="29"/>
    </row>
    <row r="238" spans="3:8" ht="33" customHeight="1">
      <c r="C238" s="705"/>
      <c r="D238" s="911"/>
      <c r="E238" s="911"/>
      <c r="F238" s="911"/>
      <c r="G238" s="911"/>
      <c r="H238" s="911"/>
    </row>
    <row r="239" spans="3:3">
      <c r="C239" s="29"/>
    </row>
    <row r="240" spans="3:8" ht="33" customHeight="1">
      <c r="C240" s="705"/>
      <c r="D240" s="911"/>
      <c r="E240" s="911"/>
      <c r="F240" s="911"/>
      <c r="G240" s="911"/>
      <c r="H240" s="911"/>
    </row>
    <row r="277" spans="3:8" hidden="1">
      <c r="C277" s="1" t="str">
        <f>C20</f>
        <v>St George's, University of London</v>
      </c>
      <c r="D277" s="2">
        <f>D20</f>
        <v>14</v>
      </c>
      <c r="E277" s="440">
        <f>E20</f>
        <v>0.55555555555555558</v>
      </c>
      <c r="F277" s="1">
        <f>F20</f>
        <v>100</v>
      </c>
      <c r="G277" s="1">
        <f>G20</f>
        <v>125</v>
      </c>
      <c r="H277" s="1">
        <f>H20</f>
        <v>3</v>
      </c>
    </row>
    <row r="278" spans="3:8" hidden="1">
      <c r="C278" s="1" t="str">
        <f>C36</f>
        <v>City, University of London</v>
      </c>
      <c r="D278" s="2">
        <f>D36</f>
        <v>30</v>
      </c>
      <c r="E278" s="440">
        <f>E36</f>
        <v>0.41818181818181815</v>
      </c>
      <c r="F278" s="1">
        <f>F36</f>
        <v>320</v>
      </c>
      <c r="G278" s="1">
        <f>G36</f>
        <v>230</v>
      </c>
      <c r="H278" s="1">
        <f>H36</f>
        <v>0</v>
      </c>
    </row>
    <row r="279" spans="3:7" hidden="1">
      <c r="C279" s="1" t="s">
        <v>2012</v>
      </c>
      <c r="D279" s="2">
        <f>D29</f>
        <v>23</v>
      </c>
      <c r="E279" s="440">
        <f>G279/(F279+G279)</f>
        <v>0.45806451612903226</v>
      </c>
      <c r="F279" s="1">
        <f>F277+F278</f>
        <v>420</v>
      </c>
      <c r="G279" s="1">
        <f>G277+G278</f>
        <v>355</v>
      </c>
    </row>
    <row r="280" spans="4:4" hidden="1">
      <c r="D280" s="2" t="s">
        <v>2023</v>
      </c>
    </row>
  </sheetData>
  <autoFilter ref="C6:H191">
    <sortState ref="C7:H165">
      <sortCondition descending="1" ref="E7:E165"/>
    </sortState>
  </autoFilter>
  <mergeCells count="16">
    <mergeCell ref="C231:H231"/>
    <mergeCell ref="C236:H236"/>
    <mergeCell ref="C238:H238"/>
    <mergeCell ref="C240:H240"/>
    <mergeCell ref="C212:H212"/>
    <mergeCell ref="C216:H216"/>
    <mergeCell ref="C218:H218"/>
    <mergeCell ref="C222:H222"/>
    <mergeCell ref="C225:H225"/>
    <mergeCell ref="C227:H227"/>
    <mergeCell ref="C210:H210"/>
    <mergeCell ref="C200:H200"/>
    <mergeCell ref="C202:H202"/>
    <mergeCell ref="C204:H204"/>
    <mergeCell ref="C206:H206"/>
    <mergeCell ref="C208:H208"/>
  </mergeCells>
  <hyperlinks>
    <hyperlink ref="C5" location="Contents!A1" display="Click here to return to contents"/>
  </hyperlinks>
  <pageMargins left="0.7" right="0.7" top="0.75" bottom="0.75" header="0.3" footer="0.3"/>
  <pageSetup paperSize="9" orientation="portrait"/>
  <headerFooter scaleWithDoc="1" alignWithMargins="0" differentFirst="0" differentOddEven="0"/>
  <drawing r:id="rId2"/>
  <extLst/>
</worksheet>
</file>

<file path=xl/worksheets/sheet6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9">
    <tabColor theme="6"/>
    <pageSetUpPr fitToPage="1"/>
  </sheetPr>
  <dimension ref="A1:L67"/>
  <sheetViews>
    <sheetView topLeftCell="A1" view="normal" workbookViewId="0">
      <pane ySplit="5" topLeftCell="A6" activePane="bottomLeft" state="frozen"/>
      <selection pane="bottomLeft" activeCell="C27" sqref="C27"/>
    </sheetView>
  </sheetViews>
  <sheetFormatPr defaultColWidth="9.28515625" defaultRowHeight="16.5"/>
  <cols>
    <col min="1" max="1" width="8.5703125" style="1" customWidth="1"/>
    <col min="2" max="2" width="2.7109375" style="1" customWidth="1"/>
    <col min="3" max="3" width="53.7109375" style="1" customWidth="1"/>
    <col min="4" max="9" width="17.7109375" style="2" customWidth="1"/>
    <col min="10" max="10" width="2.7109375" style="1" customWidth="1"/>
    <col min="11" max="11" width="9.27734375" style="1" customWidth="1"/>
    <col min="12" max="12" width="44.41796875" style="1" bestFit="1" customWidth="1"/>
    <col min="13" max="16384" width="9.27734375" style="1" customWidth="1"/>
  </cols>
  <sheetData>
    <row r="1" spans="3:3" ht="15" customHeight="1" thickBot="1">
      <c r="C1" s="376"/>
    </row>
    <row r="2" spans="2:10">
      <c r="B2" s="4"/>
      <c r="C2" s="5"/>
      <c r="D2" s="11"/>
      <c r="E2" s="11"/>
      <c r="F2" s="11"/>
      <c r="G2" s="11"/>
      <c r="H2" s="11"/>
      <c r="I2" s="11"/>
      <c r="J2" s="6"/>
    </row>
    <row r="3" spans="2:10" s="141" customFormat="1">
      <c r="B3" s="216"/>
      <c r="C3" s="213" t="s">
        <v>1689</v>
      </c>
      <c r="D3" s="213"/>
      <c r="E3" s="213"/>
      <c r="F3" s="213"/>
      <c r="G3" s="213"/>
      <c r="H3" s="213"/>
      <c r="I3" s="213"/>
      <c r="J3" s="214"/>
    </row>
    <row r="4" spans="2:10" s="141" customFormat="1" ht="26.25">
      <c r="B4" s="216"/>
      <c r="C4" s="376" t="s">
        <v>772</v>
      </c>
      <c r="D4" s="284"/>
      <c r="E4" s="290"/>
      <c r="F4" s="222" t="s">
        <v>605</v>
      </c>
      <c r="G4" s="290"/>
      <c r="H4" s="290"/>
      <c r="I4" s="290"/>
      <c r="J4" s="214"/>
    </row>
    <row r="5" spans="2:12" s="141" customFormat="1" ht="49.5">
      <c r="B5" s="216"/>
      <c r="C5" s="223" t="s">
        <v>222</v>
      </c>
      <c r="D5" s="217" t="s">
        <v>221</v>
      </c>
      <c r="E5" s="224" t="s">
        <v>791</v>
      </c>
      <c r="F5" s="217" t="s">
        <v>798</v>
      </c>
      <c r="G5" s="224" t="s">
        <v>775</v>
      </c>
      <c r="H5" s="217" t="s">
        <v>776</v>
      </c>
      <c r="I5" s="217" t="s">
        <v>1695</v>
      </c>
      <c r="J5" s="214"/>
      <c r="L5" s="408"/>
    </row>
    <row r="6" spans="2:12">
      <c r="B6" s="7"/>
      <c r="C6" s="245" t="s">
        <v>214</v>
      </c>
      <c r="D6" s="145">
        <v>1</v>
      </c>
      <c r="E6" s="145">
        <v>285</v>
      </c>
      <c r="F6" s="234">
        <v>55800</v>
      </c>
      <c r="G6" s="234">
        <v>57700</v>
      </c>
      <c r="H6" s="234">
        <v>53300</v>
      </c>
      <c r="I6" s="145">
        <v>1</v>
      </c>
      <c r="J6" s="8"/>
      <c r="L6" s="387"/>
    </row>
    <row r="7" spans="2:12">
      <c r="B7" s="7"/>
      <c r="C7" s="245" t="s">
        <v>329</v>
      </c>
      <c r="D7" s="350">
        <v>2</v>
      </c>
      <c r="E7" s="145">
        <v>150</v>
      </c>
      <c r="F7" s="234">
        <v>55500</v>
      </c>
      <c r="G7" s="234">
        <v>57900</v>
      </c>
      <c r="H7" s="234">
        <v>54200</v>
      </c>
      <c r="I7" s="234"/>
      <c r="J7" s="8"/>
      <c r="L7" s="387"/>
    </row>
    <row r="8" spans="2:12">
      <c r="B8" s="7"/>
      <c r="C8" s="245" t="s">
        <v>479</v>
      </c>
      <c r="D8" s="145">
        <v>3</v>
      </c>
      <c r="E8" s="145">
        <v>25</v>
      </c>
      <c r="F8" s="234">
        <v>54700</v>
      </c>
      <c r="G8" s="234" t="s">
        <v>1277</v>
      </c>
      <c r="H8" s="234">
        <v>54700</v>
      </c>
      <c r="I8" s="234"/>
      <c r="J8" s="8"/>
      <c r="L8" s="387"/>
    </row>
    <row r="9" spans="2:12">
      <c r="B9" s="7"/>
      <c r="C9" s="245" t="s">
        <v>57</v>
      </c>
      <c r="D9" s="145">
        <v>4</v>
      </c>
      <c r="E9" s="145">
        <v>50</v>
      </c>
      <c r="F9" s="234">
        <v>54400</v>
      </c>
      <c r="G9" s="234">
        <v>56800</v>
      </c>
      <c r="H9" s="234">
        <v>50800</v>
      </c>
      <c r="I9" s="145">
        <v>2</v>
      </c>
      <c r="J9" s="8"/>
      <c r="L9" s="388"/>
    </row>
    <row r="10" spans="2:12">
      <c r="B10" s="7"/>
      <c r="C10" s="245" t="s">
        <v>632</v>
      </c>
      <c r="D10" s="145" t="s">
        <v>1690</v>
      </c>
      <c r="E10" s="145">
        <v>305</v>
      </c>
      <c r="F10" s="234">
        <v>54000</v>
      </c>
      <c r="G10" s="234">
        <v>57300</v>
      </c>
      <c r="H10" s="234">
        <v>52200</v>
      </c>
      <c r="I10" s="145">
        <v>3</v>
      </c>
      <c r="J10" s="8"/>
      <c r="L10" s="387"/>
    </row>
    <row r="11" spans="2:12">
      <c r="B11" s="7"/>
      <c r="C11" s="245" t="s">
        <v>175</v>
      </c>
      <c r="D11" s="145" t="s">
        <v>1690</v>
      </c>
      <c r="E11" s="145">
        <v>175</v>
      </c>
      <c r="F11" s="234">
        <v>54000</v>
      </c>
      <c r="G11" s="234">
        <v>55100</v>
      </c>
      <c r="H11" s="234">
        <v>53100</v>
      </c>
      <c r="I11" s="145">
        <v>3</v>
      </c>
      <c r="J11" s="8"/>
      <c r="L11" s="387"/>
    </row>
    <row r="12" spans="2:12">
      <c r="B12" s="7"/>
      <c r="C12" s="245" t="s">
        <v>348</v>
      </c>
      <c r="D12" s="350" t="s">
        <v>1690</v>
      </c>
      <c r="E12" s="145">
        <v>40</v>
      </c>
      <c r="F12" s="234">
        <v>54000</v>
      </c>
      <c r="G12" s="234">
        <v>65300</v>
      </c>
      <c r="H12" s="234">
        <v>52200</v>
      </c>
      <c r="I12" s="234"/>
      <c r="J12" s="8"/>
      <c r="L12" s="387"/>
    </row>
    <row r="13" spans="2:12">
      <c r="B13" s="7"/>
      <c r="C13" s="245" t="s">
        <v>240</v>
      </c>
      <c r="D13" s="350" t="s">
        <v>201</v>
      </c>
      <c r="E13" s="145">
        <v>430</v>
      </c>
      <c r="F13" s="234">
        <v>53700</v>
      </c>
      <c r="G13" s="234">
        <v>54900</v>
      </c>
      <c r="H13" s="234">
        <v>52900</v>
      </c>
      <c r="I13" s="145">
        <v>5</v>
      </c>
      <c r="J13" s="8"/>
      <c r="L13" s="387"/>
    </row>
    <row r="14" spans="2:12">
      <c r="B14" s="7"/>
      <c r="C14" s="245" t="s">
        <v>332</v>
      </c>
      <c r="D14" s="145" t="s">
        <v>201</v>
      </c>
      <c r="E14" s="145">
        <v>130</v>
      </c>
      <c r="F14" s="234">
        <v>53700</v>
      </c>
      <c r="G14" s="234">
        <v>57700</v>
      </c>
      <c r="H14" s="234">
        <v>50700</v>
      </c>
      <c r="I14" s="145"/>
      <c r="J14" s="8"/>
      <c r="L14" s="387"/>
    </row>
    <row r="15" spans="2:12">
      <c r="B15" s="7"/>
      <c r="C15" s="245" t="s">
        <v>178</v>
      </c>
      <c r="D15" s="145" t="s">
        <v>201</v>
      </c>
      <c r="E15" s="145">
        <v>230</v>
      </c>
      <c r="F15" s="234">
        <v>53700</v>
      </c>
      <c r="G15" s="234">
        <v>56400</v>
      </c>
      <c r="H15" s="234">
        <v>50000</v>
      </c>
      <c r="I15" s="145">
        <v>5</v>
      </c>
      <c r="J15" s="8"/>
      <c r="L15" s="387"/>
    </row>
    <row r="16" spans="2:12">
      <c r="B16" s="7"/>
      <c r="C16" s="245" t="s">
        <v>220</v>
      </c>
      <c r="D16" s="145" t="s">
        <v>201</v>
      </c>
      <c r="E16" s="145">
        <v>120</v>
      </c>
      <c r="F16" s="234">
        <v>53700</v>
      </c>
      <c r="G16" s="234">
        <v>56600</v>
      </c>
      <c r="H16" s="234">
        <v>50900</v>
      </c>
      <c r="I16" s="145">
        <v>5</v>
      </c>
      <c r="J16" s="8"/>
      <c r="L16" s="387"/>
    </row>
    <row r="17" spans="2:12">
      <c r="B17" s="7"/>
      <c r="C17" s="245" t="s">
        <v>1036</v>
      </c>
      <c r="D17" s="350">
        <v>12</v>
      </c>
      <c r="E17" s="145">
        <v>90</v>
      </c>
      <c r="F17" s="234">
        <v>53500</v>
      </c>
      <c r="G17" s="234">
        <v>55100</v>
      </c>
      <c r="H17" s="234">
        <v>51800</v>
      </c>
      <c r="I17" s="145"/>
      <c r="J17" s="8"/>
      <c r="L17" s="387"/>
    </row>
    <row r="18" spans="2:12">
      <c r="B18" s="7"/>
      <c r="C18" s="245" t="s">
        <v>327</v>
      </c>
      <c r="D18" s="145" t="s">
        <v>1276</v>
      </c>
      <c r="E18" s="145">
        <v>85</v>
      </c>
      <c r="F18" s="234">
        <v>53300</v>
      </c>
      <c r="G18" s="234">
        <v>55500</v>
      </c>
      <c r="H18" s="234">
        <v>51800</v>
      </c>
      <c r="I18" s="145"/>
      <c r="J18" s="8"/>
      <c r="L18" s="387"/>
    </row>
    <row r="19" spans="2:12">
      <c r="B19" s="7"/>
      <c r="C19" s="245" t="s">
        <v>212</v>
      </c>
      <c r="D19" s="145" t="s">
        <v>1276</v>
      </c>
      <c r="E19" s="145">
        <v>230</v>
      </c>
      <c r="F19" s="234">
        <v>53300</v>
      </c>
      <c r="G19" s="234">
        <v>56600</v>
      </c>
      <c r="H19" s="234">
        <v>52700</v>
      </c>
      <c r="I19" s="145">
        <v>8</v>
      </c>
      <c r="J19" s="8"/>
      <c r="L19" s="387"/>
    </row>
    <row r="20" spans="2:12">
      <c r="B20" s="7"/>
      <c r="C20" s="245" t="s">
        <v>274</v>
      </c>
      <c r="D20" s="145" t="s">
        <v>1276</v>
      </c>
      <c r="E20" s="145">
        <v>80</v>
      </c>
      <c r="F20" s="234">
        <v>53300</v>
      </c>
      <c r="G20" s="234">
        <v>56000</v>
      </c>
      <c r="H20" s="234">
        <v>52700</v>
      </c>
      <c r="I20" s="145">
        <v>8</v>
      </c>
      <c r="J20" s="8"/>
      <c r="L20" s="387"/>
    </row>
    <row r="21" spans="2:12">
      <c r="B21" s="7"/>
      <c r="C21" s="245" t="s">
        <v>477</v>
      </c>
      <c r="D21" s="350">
        <v>16</v>
      </c>
      <c r="E21" s="145">
        <v>105</v>
      </c>
      <c r="F21" s="234">
        <v>53100</v>
      </c>
      <c r="G21" s="234">
        <v>55100</v>
      </c>
      <c r="H21" s="234">
        <v>50000</v>
      </c>
      <c r="I21" s="234"/>
      <c r="J21" s="8"/>
      <c r="L21" s="387"/>
    </row>
    <row r="22" spans="2:12">
      <c r="B22" s="7"/>
      <c r="C22" s="245" t="s">
        <v>322</v>
      </c>
      <c r="D22" s="145" t="s">
        <v>83</v>
      </c>
      <c r="E22" s="145">
        <v>175</v>
      </c>
      <c r="F22" s="234">
        <v>52900</v>
      </c>
      <c r="G22" s="234">
        <v>56900</v>
      </c>
      <c r="H22" s="234">
        <v>50700</v>
      </c>
      <c r="I22" s="234"/>
      <c r="J22" s="8"/>
      <c r="L22" s="387"/>
    </row>
    <row r="23" spans="2:12">
      <c r="B23" s="7"/>
      <c r="C23" s="245" t="s">
        <v>237</v>
      </c>
      <c r="D23" s="145" t="s">
        <v>83</v>
      </c>
      <c r="E23" s="145">
        <v>305</v>
      </c>
      <c r="F23" s="234">
        <v>52900</v>
      </c>
      <c r="G23" s="234">
        <v>56200</v>
      </c>
      <c r="H23" s="234">
        <v>51100</v>
      </c>
      <c r="I23" s="145">
        <v>10</v>
      </c>
      <c r="J23" s="8"/>
      <c r="L23" s="387"/>
    </row>
    <row r="24" spans="2:12">
      <c r="B24" s="7"/>
      <c r="C24" s="245" t="s">
        <v>216</v>
      </c>
      <c r="D24" s="145" t="s">
        <v>83</v>
      </c>
      <c r="E24" s="145">
        <v>330</v>
      </c>
      <c r="F24" s="234">
        <v>52900</v>
      </c>
      <c r="G24" s="234">
        <v>56200</v>
      </c>
      <c r="H24" s="234">
        <v>51100</v>
      </c>
      <c r="I24" s="145">
        <v>10</v>
      </c>
      <c r="J24" s="8"/>
      <c r="L24" s="387"/>
    </row>
    <row r="25" spans="2:12">
      <c r="B25" s="7"/>
      <c r="C25" s="245" t="s">
        <v>177</v>
      </c>
      <c r="D25" s="350" t="s">
        <v>83</v>
      </c>
      <c r="E25" s="145">
        <v>255</v>
      </c>
      <c r="F25" s="234">
        <v>52900</v>
      </c>
      <c r="G25" s="234">
        <v>56600</v>
      </c>
      <c r="H25" s="234">
        <v>52400</v>
      </c>
      <c r="I25" s="145">
        <v>10</v>
      </c>
      <c r="J25" s="8"/>
      <c r="L25" s="387"/>
    </row>
    <row r="26" spans="2:12">
      <c r="B26" s="7"/>
      <c r="C26" s="245" t="s">
        <v>241</v>
      </c>
      <c r="D26" s="145" t="s">
        <v>523</v>
      </c>
      <c r="E26" s="145">
        <v>385</v>
      </c>
      <c r="F26" s="234">
        <v>52600</v>
      </c>
      <c r="G26" s="234">
        <v>54800</v>
      </c>
      <c r="H26" s="234">
        <v>51500</v>
      </c>
      <c r="I26" s="145"/>
      <c r="J26" s="8"/>
      <c r="L26" s="387"/>
    </row>
    <row r="27" spans="2:12">
      <c r="B27" s="7"/>
      <c r="C27" s="253" t="s">
        <v>1037</v>
      </c>
      <c r="D27" s="150" t="s">
        <v>523</v>
      </c>
      <c r="E27" s="150">
        <v>220</v>
      </c>
      <c r="F27" s="236">
        <v>52600</v>
      </c>
      <c r="G27" s="236">
        <v>56900</v>
      </c>
      <c r="H27" s="236">
        <v>50800</v>
      </c>
      <c r="I27" s="236"/>
      <c r="J27" s="8"/>
      <c r="L27" s="387"/>
    </row>
    <row r="28" spans="2:12">
      <c r="B28" s="7"/>
      <c r="C28" s="245" t="s">
        <v>219</v>
      </c>
      <c r="D28" s="145" t="s">
        <v>548</v>
      </c>
      <c r="E28" s="145">
        <v>155</v>
      </c>
      <c r="F28" s="234">
        <v>52200</v>
      </c>
      <c r="G28" s="234">
        <v>54000</v>
      </c>
      <c r="H28" s="234">
        <v>51100</v>
      </c>
      <c r="I28" s="145">
        <v>13</v>
      </c>
      <c r="J28" s="8"/>
      <c r="L28" s="387"/>
    </row>
    <row r="29" spans="2:12">
      <c r="B29" s="7"/>
      <c r="C29" s="245" t="s">
        <v>215</v>
      </c>
      <c r="D29" s="145" t="s">
        <v>548</v>
      </c>
      <c r="E29" s="145">
        <v>360</v>
      </c>
      <c r="F29" s="234">
        <v>52200</v>
      </c>
      <c r="G29" s="234">
        <v>54400</v>
      </c>
      <c r="H29" s="234">
        <v>51500</v>
      </c>
      <c r="I29" s="145">
        <v>13</v>
      </c>
      <c r="J29" s="8"/>
      <c r="L29" s="387"/>
    </row>
    <row r="30" spans="2:12">
      <c r="B30" s="7"/>
      <c r="C30" s="245" t="s">
        <v>1528</v>
      </c>
      <c r="D30" s="145" t="s">
        <v>1275</v>
      </c>
      <c r="E30" s="145">
        <v>250</v>
      </c>
      <c r="F30" s="234">
        <v>51800</v>
      </c>
      <c r="G30" s="234">
        <v>54600</v>
      </c>
      <c r="H30" s="234">
        <v>50700</v>
      </c>
      <c r="I30" s="145"/>
      <c r="J30" s="8"/>
      <c r="L30" s="387"/>
    </row>
    <row r="31" spans="2:12">
      <c r="B31" s="7"/>
      <c r="C31" s="245" t="s">
        <v>174</v>
      </c>
      <c r="D31" s="145" t="s">
        <v>1275</v>
      </c>
      <c r="E31" s="145">
        <v>305</v>
      </c>
      <c r="F31" s="234">
        <v>51800</v>
      </c>
      <c r="G31" s="234">
        <v>52900</v>
      </c>
      <c r="H31" s="234">
        <v>50700</v>
      </c>
      <c r="I31" s="145">
        <v>15</v>
      </c>
      <c r="J31" s="8"/>
      <c r="L31" s="387"/>
    </row>
    <row r="32" spans="2:12">
      <c r="B32" s="7"/>
      <c r="C32" s="245" t="s">
        <v>176</v>
      </c>
      <c r="D32" s="145" t="s">
        <v>1275</v>
      </c>
      <c r="E32" s="145">
        <v>235</v>
      </c>
      <c r="F32" s="234">
        <v>51800</v>
      </c>
      <c r="G32" s="234">
        <v>53800</v>
      </c>
      <c r="H32" s="234">
        <v>50200</v>
      </c>
      <c r="I32" s="145">
        <v>15</v>
      </c>
      <c r="J32" s="8"/>
      <c r="L32" s="387"/>
    </row>
    <row r="33" spans="2:12">
      <c r="B33" s="7"/>
      <c r="C33" s="245" t="s">
        <v>213</v>
      </c>
      <c r="D33" s="350" t="s">
        <v>1529</v>
      </c>
      <c r="E33" s="145">
        <v>175</v>
      </c>
      <c r="F33" s="234">
        <v>51500</v>
      </c>
      <c r="G33" s="234">
        <v>54800</v>
      </c>
      <c r="H33" s="234">
        <v>49800</v>
      </c>
      <c r="I33" s="145">
        <v>17</v>
      </c>
      <c r="J33" s="8"/>
      <c r="L33" s="387"/>
    </row>
    <row r="34" spans="2:12">
      <c r="B34" s="7"/>
      <c r="C34" s="245" t="s">
        <v>351</v>
      </c>
      <c r="D34" s="145" t="s">
        <v>1529</v>
      </c>
      <c r="E34" s="145">
        <v>35</v>
      </c>
      <c r="F34" s="234">
        <v>51500</v>
      </c>
      <c r="G34" s="234">
        <v>56400</v>
      </c>
      <c r="H34" s="234">
        <v>51100</v>
      </c>
      <c r="I34" s="234"/>
      <c r="J34" s="8"/>
      <c r="L34" s="387"/>
    </row>
    <row r="35" spans="2:12">
      <c r="B35" s="7"/>
      <c r="C35" s="245" t="s">
        <v>347</v>
      </c>
      <c r="D35" s="145" t="s">
        <v>1224</v>
      </c>
      <c r="E35" s="145">
        <v>45</v>
      </c>
      <c r="F35" s="234">
        <v>51100</v>
      </c>
      <c r="G35" s="234">
        <v>60200</v>
      </c>
      <c r="H35" s="234">
        <v>47400</v>
      </c>
      <c r="I35" s="145"/>
      <c r="J35" s="8"/>
      <c r="L35" s="387"/>
    </row>
    <row r="36" spans="2:12">
      <c r="B36" s="7"/>
      <c r="C36" s="245" t="s">
        <v>211</v>
      </c>
      <c r="D36" s="350" t="s">
        <v>1224</v>
      </c>
      <c r="E36" s="145">
        <v>355</v>
      </c>
      <c r="F36" s="234">
        <v>51100</v>
      </c>
      <c r="G36" s="234">
        <v>52400</v>
      </c>
      <c r="H36" s="234">
        <v>50400</v>
      </c>
      <c r="I36" s="145">
        <v>18</v>
      </c>
      <c r="J36" s="8"/>
      <c r="L36" s="387"/>
    </row>
    <row r="37" spans="2:12">
      <c r="B37" s="7"/>
      <c r="C37" s="245" t="s">
        <v>218</v>
      </c>
      <c r="D37" s="145" t="s">
        <v>435</v>
      </c>
      <c r="E37" s="145">
        <v>215</v>
      </c>
      <c r="F37" s="234">
        <v>50700</v>
      </c>
      <c r="G37" s="234">
        <v>52200</v>
      </c>
      <c r="H37" s="234">
        <v>47800</v>
      </c>
      <c r="I37" s="145">
        <v>19</v>
      </c>
      <c r="J37" s="8"/>
      <c r="L37" s="387"/>
    </row>
    <row r="38" spans="2:12">
      <c r="B38" s="7"/>
      <c r="C38" s="245" t="s">
        <v>350</v>
      </c>
      <c r="D38" s="145" t="s">
        <v>435</v>
      </c>
      <c r="E38" s="145">
        <v>50</v>
      </c>
      <c r="F38" s="234">
        <v>50700</v>
      </c>
      <c r="G38" s="234">
        <v>55800</v>
      </c>
      <c r="H38" s="234">
        <v>46400</v>
      </c>
      <c r="I38" s="234"/>
      <c r="J38" s="8"/>
      <c r="L38" s="387"/>
    </row>
    <row r="39" spans="2:12">
      <c r="B39" s="7"/>
      <c r="C39" s="245" t="s">
        <v>1530</v>
      </c>
      <c r="D39" s="145">
        <v>34</v>
      </c>
      <c r="E39" s="145">
        <v>70</v>
      </c>
      <c r="F39" s="234">
        <v>46700</v>
      </c>
      <c r="G39" s="234">
        <v>46700</v>
      </c>
      <c r="H39" s="234">
        <v>47100</v>
      </c>
      <c r="I39" s="234"/>
      <c r="J39" s="8"/>
      <c r="L39" s="387"/>
    </row>
    <row r="40" spans="2:10" s="141" customFormat="1">
      <c r="B40" s="216"/>
      <c r="D40" s="185"/>
      <c r="E40" s="185"/>
      <c r="F40" s="185"/>
      <c r="G40" s="185"/>
      <c r="H40" s="499"/>
      <c r="I40" s="499"/>
      <c r="J40" s="214"/>
    </row>
    <row r="41" spans="2:10" s="141" customFormat="1">
      <c r="B41" s="216"/>
      <c r="C41" s="220" t="s">
        <v>1692</v>
      </c>
      <c r="D41" s="185"/>
      <c r="E41" s="185"/>
      <c r="F41" s="185"/>
      <c r="G41" s="185"/>
      <c r="H41" s="499"/>
      <c r="I41" s="499"/>
      <c r="J41" s="214"/>
    </row>
    <row r="42" spans="2:10" s="141" customFormat="1" ht="17.25" thickBot="1">
      <c r="B42" s="252"/>
      <c r="C42" s="221" t="s">
        <v>1676</v>
      </c>
      <c r="D42" s="219"/>
      <c r="E42" s="219"/>
      <c r="F42" s="219"/>
      <c r="G42" s="219"/>
      <c r="H42" s="500"/>
      <c r="I42" s="500"/>
      <c r="J42" s="215"/>
    </row>
    <row r="43" spans="3:3">
      <c r="C43" s="501"/>
    </row>
    <row r="44" spans="3:3">
      <c r="C44" s="13" t="s">
        <v>778</v>
      </c>
    </row>
    <row r="45" spans="1:11" s="3" customFormat="1">
      <c r="A45" s="1"/>
      <c r="B45" s="1"/>
      <c r="C45" s="198" t="s">
        <v>1101</v>
      </c>
      <c r="D45" s="2"/>
      <c r="E45" s="2"/>
      <c r="F45" s="2"/>
      <c r="G45" s="2"/>
      <c r="H45" s="2"/>
      <c r="I45" s="2"/>
      <c r="J45" s="1"/>
      <c r="K45" s="1"/>
    </row>
    <row r="46" spans="3:3">
      <c r="C46" s="141" t="s">
        <v>963</v>
      </c>
    </row>
    <row r="47" spans="3:3">
      <c r="C47" s="141" t="s">
        <v>964</v>
      </c>
    </row>
    <row r="48" spans="3:3">
      <c r="C48" s="141" t="s">
        <v>1088</v>
      </c>
    </row>
    <row r="49" spans="3:3">
      <c r="C49" s="141" t="s">
        <v>794</v>
      </c>
    </row>
    <row r="50" spans="3:3">
      <c r="C50" s="141" t="s">
        <v>795</v>
      </c>
    </row>
    <row r="51" spans="1:11">
      <c r="A51" s="3"/>
      <c r="B51" s="3"/>
      <c r="C51" s="141"/>
      <c r="D51" s="110"/>
      <c r="E51" s="110"/>
      <c r="F51" s="110"/>
      <c r="G51" s="110"/>
      <c r="H51" s="110"/>
      <c r="I51" s="110"/>
      <c r="J51" s="3"/>
      <c r="K51" s="3"/>
    </row>
    <row r="52" spans="3:3">
      <c r="C52" s="92" t="s">
        <v>779</v>
      </c>
    </row>
    <row r="53" spans="3:3">
      <c r="C53" s="1" t="s">
        <v>780</v>
      </c>
    </row>
    <row r="54" spans="1:12" s="2" customFormat="1">
      <c r="A54" s="1"/>
      <c r="B54" s="1"/>
      <c r="C54" s="1" t="s">
        <v>781</v>
      </c>
      <c r="J54" s="1"/>
      <c r="K54" s="1"/>
      <c r="L54" s="1"/>
    </row>
    <row r="55" spans="1:12" s="2" customFormat="1">
      <c r="A55" s="1"/>
      <c r="B55" s="1"/>
      <c r="C55" s="1" t="s">
        <v>782</v>
      </c>
      <c r="J55" s="1"/>
      <c r="K55" s="1"/>
      <c r="L55" s="1"/>
    </row>
    <row r="56" spans="1:12" s="2" customFormat="1">
      <c r="A56" s="1"/>
      <c r="B56" s="1"/>
      <c r="C56" s="1" t="s">
        <v>783</v>
      </c>
      <c r="J56" s="1"/>
      <c r="K56" s="1"/>
      <c r="L56" s="1"/>
    </row>
    <row r="57" spans="1:12" s="2" customFormat="1">
      <c r="A57" s="1"/>
      <c r="B57" s="1"/>
      <c r="C57" s="1"/>
      <c r="J57" s="1"/>
      <c r="K57" s="1"/>
      <c r="L57" s="1"/>
    </row>
    <row r="58" spans="1:12" s="2" customFormat="1">
      <c r="A58" s="1"/>
      <c r="B58" s="1"/>
      <c r="C58" s="1" t="s">
        <v>784</v>
      </c>
      <c r="J58" s="1"/>
      <c r="K58" s="1"/>
      <c r="L58" s="1"/>
    </row>
    <row r="59" spans="1:12" s="2" customFormat="1">
      <c r="A59" s="1"/>
      <c r="B59" s="1"/>
      <c r="C59" s="1"/>
      <c r="J59" s="1"/>
      <c r="K59" s="1"/>
      <c r="L59" s="1"/>
    </row>
    <row r="60" spans="1:12" s="2" customFormat="1">
      <c r="A60" s="1"/>
      <c r="B60" s="1"/>
      <c r="C60" s="1" t="s">
        <v>785</v>
      </c>
      <c r="J60" s="1"/>
      <c r="K60" s="1"/>
      <c r="L60" s="1"/>
    </row>
    <row r="61" spans="1:12" s="2" customFormat="1">
      <c r="A61" s="1"/>
      <c r="B61" s="1"/>
      <c r="C61" s="1" t="s">
        <v>786</v>
      </c>
      <c r="J61" s="1"/>
      <c r="K61" s="1"/>
      <c r="L61" s="1"/>
    </row>
    <row r="62" spans="1:12" s="2" customFormat="1">
      <c r="A62" s="1"/>
      <c r="B62" s="1"/>
      <c r="C62" s="1" t="s">
        <v>787</v>
      </c>
      <c r="J62" s="1"/>
      <c r="K62" s="1"/>
      <c r="L62" s="1"/>
    </row>
    <row r="63" spans="1:12" s="2" customFormat="1">
      <c r="A63" s="1"/>
      <c r="B63" s="1"/>
      <c r="C63" s="1" t="s">
        <v>788</v>
      </c>
      <c r="J63" s="1"/>
      <c r="K63" s="1"/>
      <c r="L63" s="1"/>
    </row>
    <row r="64" spans="1:12" s="2" customFormat="1">
      <c r="A64" s="1"/>
      <c r="B64" s="1"/>
      <c r="C64" s="1" t="s">
        <v>789</v>
      </c>
      <c r="J64" s="1"/>
      <c r="K64" s="1"/>
      <c r="L64" s="1"/>
    </row>
    <row r="65" spans="3:3">
      <c r="C65" s="1" t="s">
        <v>790</v>
      </c>
    </row>
    <row r="66" spans="1:12" s="2" customFormat="1">
      <c r="A66" s="1"/>
      <c r="B66" s="1"/>
      <c r="C66" s="1"/>
      <c r="J66" s="1"/>
      <c r="K66" s="1"/>
      <c r="L66" s="1"/>
    </row>
    <row r="67" spans="3:7">
      <c r="C67" s="1" t="s">
        <v>1038</v>
      </c>
      <c r="D67" s="1"/>
      <c r="E67" s="1"/>
      <c r="F67" s="1"/>
      <c r="G67" s="1"/>
    </row>
  </sheetData>
  <autoFilter ref="C5:I39"/>
  <mergeCells count="2">
    <mergeCell ref="C3:H3"/>
    <mergeCell ref="C67:G67"/>
  </mergeCells>
  <hyperlinks>
    <hyperlink ref="C4" location="Contents!A1" display="Click here to return to contents"/>
  </hyperlinks>
  <pageMargins left="0.75" right="0.75" top="1" bottom="1" header="0.5" footer="0.5"/>
  <pageSetup paperSize="9" scale="58"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0">
    <tabColor theme="6"/>
    <pageSetUpPr fitToPage="1"/>
  </sheetPr>
  <dimension ref="A1:M66"/>
  <sheetViews>
    <sheetView topLeftCell="A1" view="normal" workbookViewId="0">
      <pane ySplit="5" topLeftCell="A18" activePane="bottomLeft" state="frozen"/>
      <selection pane="bottomLeft" activeCell="C32" sqref="C32"/>
    </sheetView>
  </sheetViews>
  <sheetFormatPr defaultColWidth="9.28515625" defaultRowHeight="16.5"/>
  <cols>
    <col min="1" max="1" width="8.5703125" style="1" customWidth="1"/>
    <col min="2" max="2" width="2.7109375" style="1" customWidth="1"/>
    <col min="3" max="3" width="53.7109375" style="1" customWidth="1"/>
    <col min="4" max="8" width="17.7109375" style="2" customWidth="1"/>
    <col min="9" max="10" width="20.41796875" style="1" customWidth="1"/>
    <col min="11" max="11" width="2.7109375" style="1" customWidth="1"/>
    <col min="12" max="12" width="9.27734375" style="1" customWidth="1"/>
    <col min="13" max="13" width="10.5703125" style="440" customWidth="1"/>
    <col min="14" max="16384" width="9.27734375" style="1" customWidth="1"/>
  </cols>
  <sheetData>
    <row r="1" spans="3:3" ht="15" customHeight="1" thickBot="1">
      <c r="C1" s="376"/>
    </row>
    <row r="2" spans="2:11">
      <c r="B2" s="4"/>
      <c r="C2" s="5"/>
      <c r="D2" s="11"/>
      <c r="E2" s="11"/>
      <c r="F2" s="11"/>
      <c r="G2" s="11"/>
      <c r="H2" s="11"/>
      <c r="I2" s="11"/>
      <c r="J2" s="11"/>
      <c r="K2" s="6"/>
    </row>
    <row r="3" spans="2:13" s="141" customFormat="1">
      <c r="B3" s="216"/>
      <c r="C3" s="213" t="s">
        <v>1691</v>
      </c>
      <c r="D3" s="213"/>
      <c r="E3" s="213"/>
      <c r="F3" s="213"/>
      <c r="G3" s="213"/>
      <c r="H3" s="213"/>
      <c r="I3" s="213"/>
      <c r="J3" s="213"/>
      <c r="K3" s="214"/>
      <c r="M3" s="854"/>
    </row>
    <row r="4" spans="2:13" s="141" customFormat="1" ht="26.25">
      <c r="B4" s="216"/>
      <c r="C4" s="376" t="s">
        <v>772</v>
      </c>
      <c r="D4" s="284"/>
      <c r="E4" s="290"/>
      <c r="F4" s="290"/>
      <c r="G4" s="290"/>
      <c r="H4" s="290"/>
      <c r="I4" s="222" t="s">
        <v>605</v>
      </c>
      <c r="J4" s="222"/>
      <c r="K4" s="214"/>
      <c r="M4" s="854"/>
    </row>
    <row r="5" spans="2:13" s="141" customFormat="1" ht="49.5">
      <c r="B5" s="216"/>
      <c r="C5" s="223" t="s">
        <v>222</v>
      </c>
      <c r="D5" s="217" t="s">
        <v>887</v>
      </c>
      <c r="E5" s="224" t="s">
        <v>791</v>
      </c>
      <c r="F5" s="217" t="s">
        <v>798</v>
      </c>
      <c r="G5" s="224" t="s">
        <v>775</v>
      </c>
      <c r="H5" s="217" t="s">
        <v>776</v>
      </c>
      <c r="I5" s="224" t="s">
        <v>777</v>
      </c>
      <c r="J5" s="224" t="s">
        <v>1694</v>
      </c>
      <c r="K5" s="214"/>
      <c r="M5" s="854"/>
    </row>
    <row r="6" spans="2:11">
      <c r="B6" s="7"/>
      <c r="C6" s="245" t="s">
        <v>1530</v>
      </c>
      <c r="D6" s="145">
        <v>1</v>
      </c>
      <c r="E6" s="145">
        <v>70</v>
      </c>
      <c r="F6" s="234">
        <v>46700</v>
      </c>
      <c r="G6" s="234">
        <v>46700</v>
      </c>
      <c r="H6" s="234">
        <v>47100</v>
      </c>
      <c r="I6" s="389">
        <v>1.0085653104925054</v>
      </c>
      <c r="J6" s="389"/>
      <c r="K6" s="8"/>
    </row>
    <row r="7" spans="2:11">
      <c r="B7" s="7"/>
      <c r="C7" s="245" t="s">
        <v>175</v>
      </c>
      <c r="D7" s="145">
        <v>2</v>
      </c>
      <c r="E7" s="145">
        <v>175</v>
      </c>
      <c r="F7" s="234">
        <v>54000</v>
      </c>
      <c r="G7" s="234">
        <v>55100</v>
      </c>
      <c r="H7" s="234">
        <v>53100</v>
      </c>
      <c r="I7" s="389">
        <v>0.9637023593466425</v>
      </c>
      <c r="J7" s="145"/>
      <c r="K7" s="8"/>
    </row>
    <row r="8" spans="2:11">
      <c r="B8" s="7"/>
      <c r="C8" s="245" t="s">
        <v>240</v>
      </c>
      <c r="D8" s="145">
        <v>3</v>
      </c>
      <c r="E8" s="145">
        <v>430</v>
      </c>
      <c r="F8" s="234">
        <v>53700</v>
      </c>
      <c r="G8" s="234">
        <v>54900</v>
      </c>
      <c r="H8" s="234">
        <v>52900</v>
      </c>
      <c r="I8" s="389">
        <v>0.96357012750455373</v>
      </c>
      <c r="J8" s="389"/>
      <c r="K8" s="8"/>
    </row>
    <row r="9" spans="2:11">
      <c r="B9" s="7"/>
      <c r="C9" s="245" t="s">
        <v>211</v>
      </c>
      <c r="D9" s="145">
        <v>4</v>
      </c>
      <c r="E9" s="145">
        <v>355</v>
      </c>
      <c r="F9" s="234">
        <v>51100</v>
      </c>
      <c r="G9" s="234">
        <v>52400</v>
      </c>
      <c r="H9" s="234">
        <v>50400</v>
      </c>
      <c r="I9" s="389">
        <v>0.96183206106870234</v>
      </c>
      <c r="J9" s="145">
        <v>1</v>
      </c>
      <c r="K9" s="8"/>
    </row>
    <row r="10" spans="2:11">
      <c r="B10" s="7"/>
      <c r="C10" s="245" t="s">
        <v>174</v>
      </c>
      <c r="D10" s="145">
        <v>5</v>
      </c>
      <c r="E10" s="145">
        <v>305</v>
      </c>
      <c r="F10" s="234">
        <v>51800</v>
      </c>
      <c r="G10" s="234">
        <v>52900</v>
      </c>
      <c r="H10" s="234">
        <v>50700</v>
      </c>
      <c r="I10" s="389">
        <v>0.9584120982986768</v>
      </c>
      <c r="J10" s="145">
        <v>2</v>
      </c>
      <c r="K10" s="8"/>
    </row>
    <row r="11" spans="2:11">
      <c r="B11" s="7"/>
      <c r="C11" s="245" t="s">
        <v>215</v>
      </c>
      <c r="D11" s="145">
        <v>6</v>
      </c>
      <c r="E11" s="145">
        <v>360</v>
      </c>
      <c r="F11" s="234">
        <v>52200</v>
      </c>
      <c r="G11" s="234">
        <v>54400</v>
      </c>
      <c r="H11" s="234">
        <v>51500</v>
      </c>
      <c r="I11" s="389">
        <v>0.9466911764705882</v>
      </c>
      <c r="J11" s="145">
        <v>3</v>
      </c>
      <c r="K11" s="8"/>
    </row>
    <row r="12" spans="2:11">
      <c r="B12" s="7"/>
      <c r="C12" s="245" t="s">
        <v>219</v>
      </c>
      <c r="D12" s="145">
        <v>7</v>
      </c>
      <c r="E12" s="145">
        <v>155</v>
      </c>
      <c r="F12" s="234">
        <v>52200</v>
      </c>
      <c r="G12" s="234">
        <v>54000</v>
      </c>
      <c r="H12" s="234">
        <v>51100</v>
      </c>
      <c r="I12" s="389">
        <v>0.9462962962962963</v>
      </c>
      <c r="J12" s="145">
        <v>4</v>
      </c>
      <c r="K12" s="8"/>
    </row>
    <row r="13" spans="2:11">
      <c r="B13" s="7"/>
      <c r="C13" s="245" t="s">
        <v>274</v>
      </c>
      <c r="D13" s="145">
        <v>8</v>
      </c>
      <c r="E13" s="145">
        <v>80</v>
      </c>
      <c r="F13" s="234">
        <v>53300</v>
      </c>
      <c r="G13" s="234">
        <v>56000</v>
      </c>
      <c r="H13" s="234">
        <v>52700</v>
      </c>
      <c r="I13" s="389">
        <v>0.94107142857142856</v>
      </c>
      <c r="J13" s="145">
        <v>5</v>
      </c>
      <c r="K13" s="8"/>
    </row>
    <row r="14" spans="2:11">
      <c r="B14" s="7"/>
      <c r="C14" s="245" t="s">
        <v>1036</v>
      </c>
      <c r="D14" s="145">
        <v>9</v>
      </c>
      <c r="E14" s="145">
        <v>90</v>
      </c>
      <c r="F14" s="234">
        <v>53500</v>
      </c>
      <c r="G14" s="234">
        <v>55100</v>
      </c>
      <c r="H14" s="234">
        <v>51800</v>
      </c>
      <c r="I14" s="389">
        <v>0.94010889292196009</v>
      </c>
      <c r="J14" s="145">
        <v>6</v>
      </c>
      <c r="K14" s="8"/>
    </row>
    <row r="15" spans="2:11">
      <c r="B15" s="7"/>
      <c r="C15" s="245" t="s">
        <v>241</v>
      </c>
      <c r="D15" s="145">
        <v>10</v>
      </c>
      <c r="E15" s="145">
        <v>385</v>
      </c>
      <c r="F15" s="234">
        <v>52600</v>
      </c>
      <c r="G15" s="234">
        <v>54800</v>
      </c>
      <c r="H15" s="234">
        <v>51500</v>
      </c>
      <c r="I15" s="389">
        <v>0.93978102189781021</v>
      </c>
      <c r="J15" s="145">
        <v>7</v>
      </c>
      <c r="K15" s="8"/>
    </row>
    <row r="16" spans="2:11">
      <c r="B16" s="7"/>
      <c r="C16" s="245" t="s">
        <v>329</v>
      </c>
      <c r="D16" s="145">
        <v>11</v>
      </c>
      <c r="E16" s="145">
        <v>150</v>
      </c>
      <c r="F16" s="234">
        <v>55500</v>
      </c>
      <c r="G16" s="234">
        <v>57900</v>
      </c>
      <c r="H16" s="234">
        <v>54200</v>
      </c>
      <c r="I16" s="389">
        <v>0.9360967184801382</v>
      </c>
      <c r="J16" s="389"/>
      <c r="K16" s="8"/>
    </row>
    <row r="17" spans="2:11">
      <c r="B17" s="7"/>
      <c r="C17" s="245" t="s">
        <v>327</v>
      </c>
      <c r="D17" s="145">
        <v>12</v>
      </c>
      <c r="E17" s="145">
        <v>85</v>
      </c>
      <c r="F17" s="234">
        <v>53300</v>
      </c>
      <c r="G17" s="234">
        <v>55500</v>
      </c>
      <c r="H17" s="234">
        <v>51800</v>
      </c>
      <c r="I17" s="389">
        <v>0.93333333333333335</v>
      </c>
      <c r="J17" s="145">
        <v>8</v>
      </c>
      <c r="K17" s="8"/>
    </row>
    <row r="18" spans="2:11">
      <c r="B18" s="7"/>
      <c r="C18" s="245" t="s">
        <v>176</v>
      </c>
      <c r="D18" s="145">
        <v>13</v>
      </c>
      <c r="E18" s="145">
        <v>235</v>
      </c>
      <c r="F18" s="234">
        <v>51800</v>
      </c>
      <c r="G18" s="234">
        <v>53800</v>
      </c>
      <c r="H18" s="234">
        <v>50200</v>
      </c>
      <c r="I18" s="389">
        <v>0.93308550185873607</v>
      </c>
      <c r="J18" s="145"/>
      <c r="K18" s="8"/>
    </row>
    <row r="19" spans="2:11">
      <c r="B19" s="7"/>
      <c r="C19" s="245" t="s">
        <v>212</v>
      </c>
      <c r="D19" s="145">
        <v>14</v>
      </c>
      <c r="E19" s="145">
        <v>230</v>
      </c>
      <c r="F19" s="234">
        <v>53300</v>
      </c>
      <c r="G19" s="234">
        <v>56600</v>
      </c>
      <c r="H19" s="234">
        <v>52700</v>
      </c>
      <c r="I19" s="389">
        <v>0.931095406360424</v>
      </c>
      <c r="J19" s="145">
        <v>9</v>
      </c>
      <c r="K19" s="8"/>
    </row>
    <row r="20" spans="2:11">
      <c r="B20" s="7"/>
      <c r="C20" s="245" t="s">
        <v>1528</v>
      </c>
      <c r="D20" s="145">
        <v>15</v>
      </c>
      <c r="E20" s="145">
        <v>250</v>
      </c>
      <c r="F20" s="234">
        <v>51800</v>
      </c>
      <c r="G20" s="234">
        <v>54600</v>
      </c>
      <c r="H20" s="234">
        <v>50700</v>
      </c>
      <c r="I20" s="389">
        <v>0.9285714285714286</v>
      </c>
      <c r="J20" s="145"/>
      <c r="K20" s="8"/>
    </row>
    <row r="21" spans="2:11">
      <c r="B21" s="7"/>
      <c r="C21" s="245" t="s">
        <v>177</v>
      </c>
      <c r="D21" s="145">
        <v>16</v>
      </c>
      <c r="E21" s="145">
        <v>255</v>
      </c>
      <c r="F21" s="234">
        <v>52900</v>
      </c>
      <c r="G21" s="234">
        <v>56600</v>
      </c>
      <c r="H21" s="234">
        <v>52400</v>
      </c>
      <c r="I21" s="389">
        <v>0.9257950530035336</v>
      </c>
      <c r="J21" s="145"/>
      <c r="K21" s="8"/>
    </row>
    <row r="22" spans="2:11">
      <c r="B22" s="7"/>
      <c r="C22" s="245" t="s">
        <v>214</v>
      </c>
      <c r="D22" s="145">
        <v>17</v>
      </c>
      <c r="E22" s="145">
        <v>285</v>
      </c>
      <c r="F22" s="234">
        <v>55800</v>
      </c>
      <c r="G22" s="234">
        <v>57700</v>
      </c>
      <c r="H22" s="234">
        <v>53300</v>
      </c>
      <c r="I22" s="389">
        <v>0.9237435008665511</v>
      </c>
      <c r="J22" s="145">
        <v>10</v>
      </c>
      <c r="K22" s="8"/>
    </row>
    <row r="23" spans="2:11">
      <c r="B23" s="7"/>
      <c r="C23" s="245" t="s">
        <v>218</v>
      </c>
      <c r="D23" s="145">
        <v>18</v>
      </c>
      <c r="E23" s="145">
        <v>215</v>
      </c>
      <c r="F23" s="234">
        <v>50700</v>
      </c>
      <c r="G23" s="234">
        <v>52200</v>
      </c>
      <c r="H23" s="234">
        <v>47800</v>
      </c>
      <c r="I23" s="389">
        <v>0.91570881226053635</v>
      </c>
      <c r="J23" s="389"/>
      <c r="K23" s="8"/>
    </row>
    <row r="24" spans="2:11">
      <c r="B24" s="7"/>
      <c r="C24" s="245" t="s">
        <v>632</v>
      </c>
      <c r="D24" s="145">
        <v>19</v>
      </c>
      <c r="E24" s="145">
        <v>305</v>
      </c>
      <c r="F24" s="234">
        <v>54000</v>
      </c>
      <c r="G24" s="234">
        <v>57300</v>
      </c>
      <c r="H24" s="234">
        <v>52200</v>
      </c>
      <c r="I24" s="389">
        <v>0.91099476439790572</v>
      </c>
      <c r="J24" s="145">
        <v>11</v>
      </c>
      <c r="K24" s="8"/>
    </row>
    <row r="25" spans="2:11">
      <c r="B25" s="7"/>
      <c r="C25" s="245" t="s">
        <v>237</v>
      </c>
      <c r="D25" s="145" t="s">
        <v>272</v>
      </c>
      <c r="E25" s="145">
        <v>305</v>
      </c>
      <c r="F25" s="234">
        <v>52900</v>
      </c>
      <c r="G25" s="234">
        <v>56200</v>
      </c>
      <c r="H25" s="234">
        <v>51100</v>
      </c>
      <c r="I25" s="389">
        <v>0.90925266903914592</v>
      </c>
      <c r="J25" s="145">
        <v>12</v>
      </c>
      <c r="K25" s="8"/>
    </row>
    <row r="26" spans="2:11">
      <c r="B26" s="7"/>
      <c r="C26" s="245" t="s">
        <v>216</v>
      </c>
      <c r="D26" s="145" t="s">
        <v>272</v>
      </c>
      <c r="E26" s="145">
        <v>330</v>
      </c>
      <c r="F26" s="234">
        <v>52900</v>
      </c>
      <c r="G26" s="234">
        <v>56200</v>
      </c>
      <c r="H26" s="234">
        <v>51100</v>
      </c>
      <c r="I26" s="389">
        <v>0.90925266903914592</v>
      </c>
      <c r="J26" s="145"/>
      <c r="K26" s="8"/>
    </row>
    <row r="27" spans="2:11">
      <c r="B27" s="7"/>
      <c r="C27" s="245" t="s">
        <v>213</v>
      </c>
      <c r="D27" s="145">
        <v>22</v>
      </c>
      <c r="E27" s="145">
        <v>175</v>
      </c>
      <c r="F27" s="234">
        <v>51500</v>
      </c>
      <c r="G27" s="234">
        <v>54800</v>
      </c>
      <c r="H27" s="234">
        <v>49800</v>
      </c>
      <c r="I27" s="389">
        <v>0.90875912408759119</v>
      </c>
      <c r="J27" s="145">
        <v>13</v>
      </c>
      <c r="K27" s="8"/>
    </row>
    <row r="28" spans="2:11">
      <c r="B28" s="7"/>
      <c r="C28" s="245" t="s">
        <v>477</v>
      </c>
      <c r="D28" s="145">
        <v>23</v>
      </c>
      <c r="E28" s="145">
        <v>105</v>
      </c>
      <c r="F28" s="234">
        <v>53100</v>
      </c>
      <c r="G28" s="234">
        <v>55100</v>
      </c>
      <c r="H28" s="234">
        <v>50000</v>
      </c>
      <c r="I28" s="389">
        <v>0.90744101633393826</v>
      </c>
      <c r="J28" s="145">
        <v>13</v>
      </c>
      <c r="K28" s="8"/>
    </row>
    <row r="29" spans="2:11">
      <c r="B29" s="7"/>
      <c r="C29" s="245" t="s">
        <v>351</v>
      </c>
      <c r="D29" s="145">
        <v>24</v>
      </c>
      <c r="E29" s="145">
        <v>35</v>
      </c>
      <c r="F29" s="234">
        <v>51500</v>
      </c>
      <c r="G29" s="234">
        <v>56400</v>
      </c>
      <c r="H29" s="234">
        <v>51100</v>
      </c>
      <c r="I29" s="389">
        <v>0.90602836879432624</v>
      </c>
      <c r="J29" s="389"/>
      <c r="K29" s="8"/>
    </row>
    <row r="30" spans="2:11">
      <c r="B30" s="7"/>
      <c r="C30" s="245" t="s">
        <v>220</v>
      </c>
      <c r="D30" s="145">
        <v>25</v>
      </c>
      <c r="E30" s="145">
        <v>120</v>
      </c>
      <c r="F30" s="234">
        <v>53700</v>
      </c>
      <c r="G30" s="234">
        <v>56600</v>
      </c>
      <c r="H30" s="234">
        <v>50900</v>
      </c>
      <c r="I30" s="389">
        <v>0.89929328621908122</v>
      </c>
      <c r="J30" s="389"/>
      <c r="K30" s="8"/>
    </row>
    <row r="31" spans="2:11">
      <c r="B31" s="7"/>
      <c r="C31" s="245" t="s">
        <v>57</v>
      </c>
      <c r="D31" s="145">
        <v>26</v>
      </c>
      <c r="E31" s="145">
        <v>50</v>
      </c>
      <c r="F31" s="234">
        <v>54400</v>
      </c>
      <c r="G31" s="234">
        <v>56800</v>
      </c>
      <c r="H31" s="234">
        <v>50800</v>
      </c>
      <c r="I31" s="389">
        <v>0.89436619718309862</v>
      </c>
      <c r="J31" s="145">
        <v>15</v>
      </c>
      <c r="K31" s="8"/>
    </row>
    <row r="32" spans="2:11">
      <c r="B32" s="7"/>
      <c r="C32" s="253" t="s">
        <v>1037</v>
      </c>
      <c r="D32" s="150">
        <v>27</v>
      </c>
      <c r="E32" s="150">
        <v>220</v>
      </c>
      <c r="F32" s="236">
        <v>52600</v>
      </c>
      <c r="G32" s="236">
        <v>56900</v>
      </c>
      <c r="H32" s="236">
        <v>50800</v>
      </c>
      <c r="I32" s="390">
        <v>0.89279437609841827</v>
      </c>
      <c r="J32" s="856">
        <v>16</v>
      </c>
      <c r="K32" s="8"/>
    </row>
    <row r="33" spans="2:11">
      <c r="B33" s="7"/>
      <c r="C33" s="245" t="s">
        <v>322</v>
      </c>
      <c r="D33" s="145">
        <v>28</v>
      </c>
      <c r="E33" s="145">
        <v>175</v>
      </c>
      <c r="F33" s="234">
        <v>52900</v>
      </c>
      <c r="G33" s="234">
        <v>56900</v>
      </c>
      <c r="H33" s="234">
        <v>50700</v>
      </c>
      <c r="I33" s="389">
        <v>0.89103690685413006</v>
      </c>
      <c r="J33" s="145"/>
      <c r="K33" s="8"/>
    </row>
    <row r="34" spans="2:11">
      <c r="B34" s="7"/>
      <c r="C34" s="245" t="s">
        <v>178</v>
      </c>
      <c r="D34" s="145">
        <v>29</v>
      </c>
      <c r="E34" s="145">
        <v>230</v>
      </c>
      <c r="F34" s="234">
        <v>53700</v>
      </c>
      <c r="G34" s="234">
        <v>56400</v>
      </c>
      <c r="H34" s="234">
        <v>50000</v>
      </c>
      <c r="I34" s="389">
        <v>0.88652482269503541</v>
      </c>
      <c r="J34" s="145">
        <v>17</v>
      </c>
      <c r="K34" s="8"/>
    </row>
    <row r="35" spans="2:11">
      <c r="B35" s="7"/>
      <c r="C35" s="245" t="s">
        <v>332</v>
      </c>
      <c r="D35" s="145">
        <v>30</v>
      </c>
      <c r="E35" s="145">
        <v>130</v>
      </c>
      <c r="F35" s="234">
        <v>53700</v>
      </c>
      <c r="G35" s="234">
        <v>57700</v>
      </c>
      <c r="H35" s="234">
        <v>50700</v>
      </c>
      <c r="I35" s="389">
        <v>0.878682842287695</v>
      </c>
      <c r="J35" s="389"/>
      <c r="K35" s="8"/>
    </row>
    <row r="36" spans="2:11">
      <c r="B36" s="7"/>
      <c r="C36" s="245" t="s">
        <v>350</v>
      </c>
      <c r="D36" s="145">
        <v>31</v>
      </c>
      <c r="E36" s="145">
        <v>50</v>
      </c>
      <c r="F36" s="234">
        <v>50700</v>
      </c>
      <c r="G36" s="234">
        <v>55800</v>
      </c>
      <c r="H36" s="234">
        <v>46400</v>
      </c>
      <c r="I36" s="389">
        <v>0.8315412186379928</v>
      </c>
      <c r="J36" s="145">
        <v>18</v>
      </c>
      <c r="K36" s="8"/>
    </row>
    <row r="37" spans="2:11">
      <c r="B37" s="7"/>
      <c r="C37" s="245" t="s">
        <v>348</v>
      </c>
      <c r="D37" s="145">
        <v>32</v>
      </c>
      <c r="E37" s="145">
        <v>40</v>
      </c>
      <c r="F37" s="234">
        <v>54000</v>
      </c>
      <c r="G37" s="234">
        <v>65300</v>
      </c>
      <c r="H37" s="234">
        <v>52200</v>
      </c>
      <c r="I37" s="389">
        <v>0.79938744257274119</v>
      </c>
      <c r="J37" s="145">
        <v>19</v>
      </c>
      <c r="K37" s="8"/>
    </row>
    <row r="38" spans="2:11">
      <c r="B38" s="7"/>
      <c r="C38" s="245" t="s">
        <v>347</v>
      </c>
      <c r="D38" s="145">
        <v>33</v>
      </c>
      <c r="E38" s="145">
        <v>45</v>
      </c>
      <c r="F38" s="234">
        <v>51100</v>
      </c>
      <c r="G38" s="234">
        <v>60200</v>
      </c>
      <c r="H38" s="234">
        <v>47400</v>
      </c>
      <c r="I38" s="389">
        <v>0.78737541528239208</v>
      </c>
      <c r="J38" s="145"/>
      <c r="K38" s="8"/>
    </row>
    <row r="39" spans="2:13" s="141" customFormat="1">
      <c r="B39" s="216"/>
      <c r="D39" s="185"/>
      <c r="E39" s="185"/>
      <c r="F39" s="185"/>
      <c r="G39" s="185"/>
      <c r="H39" s="185"/>
      <c r="I39" s="185"/>
      <c r="J39" s="185"/>
      <c r="K39" s="214"/>
      <c r="M39" s="854"/>
    </row>
    <row r="40" spans="2:13" s="141" customFormat="1">
      <c r="B40" s="216"/>
      <c r="C40" s="220" t="s">
        <v>1692</v>
      </c>
      <c r="D40" s="185"/>
      <c r="E40" s="185"/>
      <c r="F40" s="185"/>
      <c r="G40" s="185"/>
      <c r="H40" s="499"/>
      <c r="K40" s="214"/>
      <c r="M40" s="854"/>
    </row>
    <row r="41" spans="2:13" s="141" customFormat="1" ht="17.25" thickBot="1">
      <c r="B41" s="252"/>
      <c r="C41" s="221" t="s">
        <v>1676</v>
      </c>
      <c r="D41" s="219"/>
      <c r="E41" s="219"/>
      <c r="F41" s="219"/>
      <c r="G41" s="219"/>
      <c r="H41" s="500"/>
      <c r="I41" s="206"/>
      <c r="J41" s="206"/>
      <c r="K41" s="215"/>
      <c r="M41" s="854"/>
    </row>
    <row r="42" spans="3:3">
      <c r="C42" s="501"/>
    </row>
    <row r="43" spans="3:3">
      <c r="C43" s="13" t="s">
        <v>778</v>
      </c>
    </row>
    <row r="44" spans="1:13" s="3" customFormat="1">
      <c r="A44" s="1"/>
      <c r="B44" s="1"/>
      <c r="C44" s="198" t="s">
        <v>1101</v>
      </c>
      <c r="D44" s="2"/>
      <c r="E44" s="2"/>
      <c r="F44" s="2"/>
      <c r="G44" s="2"/>
      <c r="H44" s="2"/>
      <c r="I44" s="1"/>
      <c r="J44" s="1"/>
      <c r="K44" s="1"/>
      <c r="M44" s="855"/>
    </row>
    <row r="45" spans="3:3">
      <c r="C45" s="141" t="s">
        <v>963</v>
      </c>
    </row>
    <row r="46" spans="3:3">
      <c r="C46" s="141" t="s">
        <v>964</v>
      </c>
    </row>
    <row r="47" spans="3:3">
      <c r="C47" s="141" t="s">
        <v>1088</v>
      </c>
    </row>
    <row r="48" spans="3:3">
      <c r="C48" s="141" t="s">
        <v>794</v>
      </c>
    </row>
    <row r="49" spans="3:3">
      <c r="C49" s="141" t="s">
        <v>795</v>
      </c>
    </row>
    <row r="50" spans="1:11">
      <c r="A50" s="3"/>
      <c r="B50" s="3"/>
      <c r="C50" s="141"/>
      <c r="D50" s="110"/>
      <c r="E50" s="110"/>
      <c r="F50" s="110"/>
      <c r="G50" s="110"/>
      <c r="H50" s="110"/>
      <c r="I50" s="3"/>
      <c r="J50" s="3"/>
      <c r="K50" s="3"/>
    </row>
    <row r="51" spans="3:3">
      <c r="C51" s="92" t="s">
        <v>779</v>
      </c>
    </row>
    <row r="52" spans="3:3">
      <c r="C52" s="1" t="s">
        <v>780</v>
      </c>
    </row>
    <row r="53" spans="1:13" s="2" customFormat="1">
      <c r="A53" s="1"/>
      <c r="B53" s="1"/>
      <c r="C53" s="1" t="s">
        <v>781</v>
      </c>
      <c r="I53" s="1"/>
      <c r="J53" s="1"/>
      <c r="K53" s="1"/>
      <c r="L53" s="1"/>
      <c r="M53" s="828"/>
    </row>
    <row r="54" spans="1:13" s="2" customFormat="1">
      <c r="A54" s="1"/>
      <c r="B54" s="1"/>
      <c r="C54" s="1" t="s">
        <v>782</v>
      </c>
      <c r="I54" s="1"/>
      <c r="J54" s="1"/>
      <c r="K54" s="1"/>
      <c r="L54" s="1"/>
      <c r="M54" s="828"/>
    </row>
    <row r="55" spans="1:13" s="2" customFormat="1">
      <c r="A55" s="1"/>
      <c r="B55" s="1"/>
      <c r="C55" s="1" t="s">
        <v>783</v>
      </c>
      <c r="I55" s="1"/>
      <c r="J55" s="1"/>
      <c r="K55" s="1"/>
      <c r="L55" s="1"/>
      <c r="M55" s="828"/>
    </row>
    <row r="56" spans="1:13" s="2" customFormat="1">
      <c r="A56" s="1"/>
      <c r="B56" s="1"/>
      <c r="C56" s="1"/>
      <c r="I56" s="1"/>
      <c r="J56" s="1"/>
      <c r="K56" s="1"/>
      <c r="L56" s="1"/>
      <c r="M56" s="828"/>
    </row>
    <row r="57" spans="1:13" s="2" customFormat="1">
      <c r="A57" s="1"/>
      <c r="B57" s="1"/>
      <c r="C57" s="1" t="s">
        <v>784</v>
      </c>
      <c r="I57" s="1"/>
      <c r="J57" s="1"/>
      <c r="K57" s="1"/>
      <c r="L57" s="1"/>
      <c r="M57" s="828"/>
    </row>
    <row r="58" spans="1:13" s="2" customFormat="1">
      <c r="A58" s="1"/>
      <c r="B58" s="1"/>
      <c r="C58" s="1"/>
      <c r="I58" s="1"/>
      <c r="J58" s="1"/>
      <c r="K58" s="1"/>
      <c r="L58" s="1"/>
      <c r="M58" s="828"/>
    </row>
    <row r="59" spans="1:13" s="2" customFormat="1">
      <c r="A59" s="1"/>
      <c r="B59" s="1"/>
      <c r="C59" s="1" t="s">
        <v>785</v>
      </c>
      <c r="I59" s="1"/>
      <c r="J59" s="1"/>
      <c r="K59" s="1"/>
      <c r="L59" s="1"/>
      <c r="M59" s="828"/>
    </row>
    <row r="60" spans="1:13" s="2" customFormat="1">
      <c r="A60" s="1"/>
      <c r="B60" s="1"/>
      <c r="C60" s="1" t="s">
        <v>786</v>
      </c>
      <c r="I60" s="1"/>
      <c r="J60" s="1"/>
      <c r="K60" s="1"/>
      <c r="L60" s="1"/>
      <c r="M60" s="828"/>
    </row>
    <row r="61" spans="1:13" s="2" customFormat="1">
      <c r="A61" s="1"/>
      <c r="B61" s="1"/>
      <c r="C61" s="1" t="s">
        <v>787</v>
      </c>
      <c r="I61" s="1"/>
      <c r="J61" s="1"/>
      <c r="K61" s="1"/>
      <c r="L61" s="1"/>
      <c r="M61" s="828"/>
    </row>
    <row r="62" spans="1:13" s="2" customFormat="1">
      <c r="A62" s="1"/>
      <c r="B62" s="1"/>
      <c r="C62" s="1" t="s">
        <v>788</v>
      </c>
      <c r="I62" s="1"/>
      <c r="J62" s="1"/>
      <c r="K62" s="1"/>
      <c r="L62" s="1"/>
      <c r="M62" s="828"/>
    </row>
    <row r="63" spans="1:13" s="2" customFormat="1">
      <c r="A63" s="1"/>
      <c r="B63" s="1"/>
      <c r="C63" s="1" t="s">
        <v>789</v>
      </c>
      <c r="I63" s="1"/>
      <c r="J63" s="1"/>
      <c r="K63" s="1"/>
      <c r="L63" s="1"/>
      <c r="M63" s="828"/>
    </row>
    <row r="64" spans="3:3">
      <c r="C64" s="1" t="s">
        <v>790</v>
      </c>
    </row>
    <row r="65" spans="1:13" s="2" customFormat="1">
      <c r="A65" s="1"/>
      <c r="B65" s="1"/>
      <c r="C65" s="1"/>
      <c r="I65" s="1"/>
      <c r="J65" s="1"/>
      <c r="K65" s="1"/>
      <c r="L65" s="1"/>
      <c r="M65" s="828"/>
    </row>
    <row r="66" spans="3:7">
      <c r="C66" s="1" t="s">
        <v>1038</v>
      </c>
      <c r="D66" s="1"/>
      <c r="E66" s="1"/>
      <c r="F66" s="1"/>
      <c r="G66" s="1"/>
    </row>
  </sheetData>
  <autoFilter ref="C5:J38"/>
  <mergeCells count="2">
    <mergeCell ref="C3:I3"/>
    <mergeCell ref="C66:G66"/>
  </mergeCells>
  <hyperlinks>
    <hyperlink ref="C4" location="Contents!A1" display="Click here to return to contents"/>
  </hyperlinks>
  <pageMargins left="0.75" right="0.75" top="1" bottom="1" header="0.5" footer="0.5"/>
  <pageSetup paperSize="9" scale="51"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1">
    <tabColor theme="6"/>
    <pageSetUpPr fitToPage="1"/>
  </sheetPr>
  <dimension ref="A1:L137"/>
  <sheetViews>
    <sheetView topLeftCell="A1" view="normal" workbookViewId="0">
      <pane ySplit="5" topLeftCell="A6" activePane="bottomLeft" state="frozen"/>
      <selection pane="bottomLeft" activeCell="C10" sqref="C10"/>
    </sheetView>
  </sheetViews>
  <sheetFormatPr defaultColWidth="9.28515625" defaultRowHeight="16.5"/>
  <cols>
    <col min="1" max="1" width="8.5703125" style="1" customWidth="1"/>
    <col min="2" max="2" width="2.7109375" style="1" customWidth="1"/>
    <col min="3" max="3" width="53.7109375" style="1" customWidth="1"/>
    <col min="4" max="9" width="17.7109375" style="2" customWidth="1"/>
    <col min="10" max="10" width="2.7109375" style="1" customWidth="1"/>
    <col min="11" max="16384" width="9.27734375" style="1" customWidth="1"/>
  </cols>
  <sheetData>
    <row r="1" spans="3:3" ht="15" customHeight="1" thickBot="1">
      <c r="C1" s="376"/>
    </row>
    <row r="2" spans="2:10">
      <c r="B2" s="4"/>
      <c r="C2" s="5"/>
      <c r="D2" s="11"/>
      <c r="E2" s="11"/>
      <c r="F2" s="11"/>
      <c r="G2" s="11"/>
      <c r="H2" s="11"/>
      <c r="I2" s="11"/>
      <c r="J2" s="6"/>
    </row>
    <row r="3" spans="2:10" s="141" customFormat="1">
      <c r="B3" s="216"/>
      <c r="C3" s="213" t="s">
        <v>1693</v>
      </c>
      <c r="D3" s="213"/>
      <c r="E3" s="213"/>
      <c r="F3" s="213"/>
      <c r="G3" s="213"/>
      <c r="H3" s="213"/>
      <c r="I3" s="213"/>
      <c r="J3" s="214"/>
    </row>
    <row r="4" spans="2:10" s="141" customFormat="1" ht="26.25">
      <c r="B4" s="216"/>
      <c r="C4" s="376" t="s">
        <v>772</v>
      </c>
      <c r="D4" s="284"/>
      <c r="E4" s="290"/>
      <c r="F4" s="222" t="s">
        <v>605</v>
      </c>
      <c r="G4" s="290"/>
      <c r="H4" s="290"/>
      <c r="I4" s="290"/>
      <c r="J4" s="214"/>
    </row>
    <row r="5" spans="2:10" s="141" customFormat="1" ht="49.5">
      <c r="B5" s="216"/>
      <c r="C5" s="223" t="s">
        <v>222</v>
      </c>
      <c r="D5" s="217" t="s">
        <v>221</v>
      </c>
      <c r="E5" s="224" t="s">
        <v>791</v>
      </c>
      <c r="F5" s="217" t="s">
        <v>798</v>
      </c>
      <c r="G5" s="224" t="s">
        <v>775</v>
      </c>
      <c r="H5" s="217" t="s">
        <v>776</v>
      </c>
      <c r="I5" s="217" t="s">
        <v>1694</v>
      </c>
      <c r="J5" s="214"/>
    </row>
    <row r="6" spans="2:10" s="141" customFormat="1">
      <c r="B6" s="216"/>
      <c r="C6" s="136" t="s">
        <v>632</v>
      </c>
      <c r="D6" s="393">
        <v>1</v>
      </c>
      <c r="E6" s="391">
        <v>20</v>
      </c>
      <c r="F6" s="392">
        <v>49600</v>
      </c>
      <c r="G6" s="392" t="s">
        <v>1277</v>
      </c>
      <c r="H6" s="392">
        <v>48200</v>
      </c>
      <c r="I6" s="283">
        <v>1</v>
      </c>
      <c r="J6" s="214"/>
    </row>
    <row r="7" spans="2:10" s="141" customFormat="1">
      <c r="B7" s="216"/>
      <c r="C7" s="136" t="s">
        <v>212</v>
      </c>
      <c r="D7" s="393">
        <v>2</v>
      </c>
      <c r="E7" s="391">
        <v>20</v>
      </c>
      <c r="F7" s="392">
        <v>49100</v>
      </c>
      <c r="G7" s="392" t="s">
        <v>1277</v>
      </c>
      <c r="H7" s="392">
        <v>53300</v>
      </c>
      <c r="I7" s="283">
        <v>2</v>
      </c>
      <c r="J7" s="214"/>
    </row>
    <row r="8" spans="2:10" s="141" customFormat="1">
      <c r="B8" s="216"/>
      <c r="C8" s="136" t="s">
        <v>214</v>
      </c>
      <c r="D8" s="393">
        <v>3</v>
      </c>
      <c r="E8" s="391">
        <v>15</v>
      </c>
      <c r="F8" s="392">
        <v>39400</v>
      </c>
      <c r="G8" s="392" t="s">
        <v>1277</v>
      </c>
      <c r="H8" s="392">
        <v>42000</v>
      </c>
      <c r="I8" s="283">
        <v>3</v>
      </c>
      <c r="J8" s="214"/>
    </row>
    <row r="9" spans="2:10" s="141" customFormat="1">
      <c r="B9" s="216"/>
      <c r="C9" s="136" t="s">
        <v>213</v>
      </c>
      <c r="D9" s="393">
        <v>4</v>
      </c>
      <c r="E9" s="391">
        <v>85</v>
      </c>
      <c r="F9" s="392">
        <v>38700</v>
      </c>
      <c r="G9" s="392">
        <v>40000</v>
      </c>
      <c r="H9" s="392">
        <v>36900</v>
      </c>
      <c r="I9" s="283">
        <v>4</v>
      </c>
      <c r="J9" s="214"/>
    </row>
    <row r="10" spans="2:10" s="141" customFormat="1">
      <c r="B10" s="216"/>
      <c r="C10" s="253" t="s">
        <v>1037</v>
      </c>
      <c r="D10" s="150">
        <v>5</v>
      </c>
      <c r="E10" s="150">
        <v>150</v>
      </c>
      <c r="F10" s="236">
        <v>37600</v>
      </c>
      <c r="G10" s="236">
        <v>40500</v>
      </c>
      <c r="H10" s="236">
        <v>35400</v>
      </c>
      <c r="I10" s="150"/>
      <c r="J10" s="214"/>
    </row>
    <row r="11" spans="2:10" s="141" customFormat="1">
      <c r="B11" s="216"/>
      <c r="C11" s="136" t="s">
        <v>180</v>
      </c>
      <c r="D11" s="393">
        <v>6</v>
      </c>
      <c r="E11" s="391">
        <v>40</v>
      </c>
      <c r="F11" s="392">
        <v>37200</v>
      </c>
      <c r="G11" s="392">
        <v>41200</v>
      </c>
      <c r="H11" s="392">
        <v>36900</v>
      </c>
      <c r="I11" s="283">
        <v>5</v>
      </c>
      <c r="J11" s="214"/>
    </row>
    <row r="12" spans="2:10" s="141" customFormat="1">
      <c r="B12" s="216"/>
      <c r="C12" s="136" t="s">
        <v>274</v>
      </c>
      <c r="D12" s="393">
        <v>7</v>
      </c>
      <c r="E12" s="391">
        <v>15</v>
      </c>
      <c r="F12" s="392">
        <v>36900</v>
      </c>
      <c r="G12" s="392" t="s">
        <v>1277</v>
      </c>
      <c r="H12" s="392" t="s">
        <v>1277</v>
      </c>
      <c r="I12" s="283">
        <v>6</v>
      </c>
      <c r="J12" s="214"/>
    </row>
    <row r="13" spans="2:10" s="141" customFormat="1">
      <c r="B13" s="216"/>
      <c r="C13" s="136" t="s">
        <v>240</v>
      </c>
      <c r="D13" s="393">
        <v>8</v>
      </c>
      <c r="E13" s="391">
        <v>60</v>
      </c>
      <c r="F13" s="392">
        <v>35800</v>
      </c>
      <c r="G13" s="392">
        <v>38300</v>
      </c>
      <c r="H13" s="392">
        <v>35600</v>
      </c>
      <c r="I13" s="283">
        <v>7</v>
      </c>
      <c r="J13" s="214"/>
    </row>
    <row r="14" spans="2:10" s="141" customFormat="1">
      <c r="B14" s="216"/>
      <c r="C14" s="136" t="s">
        <v>323</v>
      </c>
      <c r="D14" s="393">
        <v>9</v>
      </c>
      <c r="E14" s="391">
        <v>135</v>
      </c>
      <c r="F14" s="392">
        <v>35400</v>
      </c>
      <c r="G14" s="392">
        <v>35800</v>
      </c>
      <c r="H14" s="392">
        <v>35000</v>
      </c>
      <c r="I14" s="283"/>
      <c r="J14" s="214"/>
    </row>
    <row r="15" spans="2:10" s="141" customFormat="1">
      <c r="B15" s="216"/>
      <c r="C15" s="136" t="s">
        <v>356</v>
      </c>
      <c r="D15" s="283">
        <v>10</v>
      </c>
      <c r="E15" s="391">
        <v>95</v>
      </c>
      <c r="F15" s="392">
        <v>35000</v>
      </c>
      <c r="G15" s="392">
        <v>39100</v>
      </c>
      <c r="H15" s="392">
        <v>33900</v>
      </c>
      <c r="I15" s="392"/>
      <c r="J15" s="214"/>
    </row>
    <row r="16" spans="2:10" s="141" customFormat="1">
      <c r="B16" s="216"/>
      <c r="C16" s="245" t="s">
        <v>339</v>
      </c>
      <c r="D16" s="393">
        <v>11</v>
      </c>
      <c r="E16" s="391">
        <v>120</v>
      </c>
      <c r="F16" s="392">
        <v>34600</v>
      </c>
      <c r="G16" s="392">
        <v>42000</v>
      </c>
      <c r="H16" s="392">
        <v>32100</v>
      </c>
      <c r="I16" s="283"/>
      <c r="J16" s="214"/>
    </row>
    <row r="17" spans="2:10" s="141" customFormat="1">
      <c r="B17" s="216"/>
      <c r="C17" s="136" t="s">
        <v>379</v>
      </c>
      <c r="D17" s="393">
        <v>12</v>
      </c>
      <c r="E17" s="391">
        <v>80</v>
      </c>
      <c r="F17" s="392">
        <v>34500</v>
      </c>
      <c r="G17" s="392">
        <v>32800</v>
      </c>
      <c r="H17" s="392">
        <v>35200</v>
      </c>
      <c r="I17" s="283"/>
      <c r="J17" s="214"/>
    </row>
    <row r="18" spans="2:10" s="141" customFormat="1">
      <c r="B18" s="216"/>
      <c r="C18" s="136" t="s">
        <v>1039</v>
      </c>
      <c r="D18" s="393" t="s">
        <v>1276</v>
      </c>
      <c r="E18" s="391">
        <v>90</v>
      </c>
      <c r="F18" s="392">
        <v>33900</v>
      </c>
      <c r="G18" s="392">
        <v>38600</v>
      </c>
      <c r="H18" s="392">
        <v>31400</v>
      </c>
      <c r="I18" s="392"/>
      <c r="J18" s="214"/>
    </row>
    <row r="19" spans="2:10" s="141" customFormat="1">
      <c r="B19" s="216"/>
      <c r="C19" s="136" t="s">
        <v>211</v>
      </c>
      <c r="D19" s="393" t="s">
        <v>1276</v>
      </c>
      <c r="E19" s="391">
        <v>95</v>
      </c>
      <c r="F19" s="392">
        <v>33900</v>
      </c>
      <c r="G19" s="392">
        <v>37600</v>
      </c>
      <c r="H19" s="392">
        <v>32500</v>
      </c>
      <c r="I19" s="283">
        <v>8</v>
      </c>
      <c r="J19" s="214"/>
    </row>
    <row r="20" spans="2:10" s="141" customFormat="1">
      <c r="B20" s="216"/>
      <c r="C20" s="136" t="s">
        <v>654</v>
      </c>
      <c r="D20" s="393">
        <v>15</v>
      </c>
      <c r="E20" s="391">
        <v>105</v>
      </c>
      <c r="F20" s="392">
        <v>33600</v>
      </c>
      <c r="G20" s="392">
        <v>35600</v>
      </c>
      <c r="H20" s="392">
        <v>33200</v>
      </c>
      <c r="I20" s="392"/>
      <c r="J20" s="214"/>
    </row>
    <row r="21" spans="2:10" s="141" customFormat="1">
      <c r="B21" s="216"/>
      <c r="C21" s="136" t="s">
        <v>350</v>
      </c>
      <c r="D21" s="283">
        <v>16</v>
      </c>
      <c r="E21" s="391">
        <v>30</v>
      </c>
      <c r="F21" s="392">
        <v>33200</v>
      </c>
      <c r="G21" s="392">
        <v>36700</v>
      </c>
      <c r="H21" s="392">
        <v>26700</v>
      </c>
      <c r="I21" s="392"/>
      <c r="J21" s="214"/>
    </row>
    <row r="22" spans="2:10" s="141" customFormat="1">
      <c r="B22" s="216"/>
      <c r="C22" s="136" t="s">
        <v>1528</v>
      </c>
      <c r="D22" s="393">
        <v>17</v>
      </c>
      <c r="E22" s="391">
        <v>115</v>
      </c>
      <c r="F22" s="392">
        <v>32500</v>
      </c>
      <c r="G22" s="392">
        <v>35400</v>
      </c>
      <c r="H22" s="392">
        <v>31400</v>
      </c>
      <c r="I22" s="392"/>
      <c r="J22" s="214"/>
    </row>
    <row r="23" spans="2:10" s="141" customFormat="1">
      <c r="B23" s="216"/>
      <c r="C23" s="136" t="s">
        <v>333</v>
      </c>
      <c r="D23" s="393" t="s">
        <v>253</v>
      </c>
      <c r="E23" s="391">
        <v>40</v>
      </c>
      <c r="F23" s="392">
        <v>32100</v>
      </c>
      <c r="G23" s="392" t="s">
        <v>1277</v>
      </c>
      <c r="H23" s="392">
        <v>32100</v>
      </c>
      <c r="I23" s="392"/>
      <c r="J23" s="214"/>
    </row>
    <row r="24" spans="2:10" s="141" customFormat="1">
      <c r="B24" s="216"/>
      <c r="C24" s="136" t="s">
        <v>321</v>
      </c>
      <c r="D24" s="393" t="s">
        <v>253</v>
      </c>
      <c r="E24" s="391">
        <v>30</v>
      </c>
      <c r="F24" s="392">
        <v>32100</v>
      </c>
      <c r="G24" s="392">
        <v>36100</v>
      </c>
      <c r="H24" s="392">
        <v>27700</v>
      </c>
      <c r="I24" s="392"/>
      <c r="J24" s="214"/>
    </row>
    <row r="25" spans="2:10" s="141" customFormat="1">
      <c r="B25" s="216"/>
      <c r="C25" s="136" t="s">
        <v>177</v>
      </c>
      <c r="D25" s="283" t="s">
        <v>253</v>
      </c>
      <c r="E25" s="391">
        <v>155</v>
      </c>
      <c r="F25" s="392">
        <v>32100</v>
      </c>
      <c r="G25" s="392">
        <v>33200</v>
      </c>
      <c r="H25" s="392">
        <v>32100</v>
      </c>
      <c r="I25" s="283">
        <v>9</v>
      </c>
      <c r="J25" s="214"/>
    </row>
    <row r="26" spans="2:10" s="141" customFormat="1">
      <c r="B26" s="216"/>
      <c r="C26" s="136" t="s">
        <v>174</v>
      </c>
      <c r="D26" s="283">
        <v>21</v>
      </c>
      <c r="E26" s="391">
        <v>70</v>
      </c>
      <c r="F26" s="392">
        <v>31900</v>
      </c>
      <c r="G26" s="392">
        <v>36100</v>
      </c>
      <c r="H26" s="392">
        <v>31600</v>
      </c>
      <c r="I26" s="283">
        <v>10</v>
      </c>
      <c r="J26" s="214"/>
    </row>
    <row r="27" spans="2:10" s="141" customFormat="1">
      <c r="B27" s="216"/>
      <c r="C27" s="136" t="s">
        <v>366</v>
      </c>
      <c r="D27" s="393" t="s">
        <v>458</v>
      </c>
      <c r="E27" s="391">
        <v>50</v>
      </c>
      <c r="F27" s="392">
        <v>31800</v>
      </c>
      <c r="G27" s="392" t="s">
        <v>1277</v>
      </c>
      <c r="H27" s="392">
        <v>30500</v>
      </c>
      <c r="I27" s="392"/>
      <c r="J27" s="214"/>
    </row>
    <row r="28" spans="2:10" s="141" customFormat="1">
      <c r="B28" s="216"/>
      <c r="C28" s="136" t="s">
        <v>406</v>
      </c>
      <c r="D28" s="283" t="s">
        <v>458</v>
      </c>
      <c r="E28" s="391">
        <v>20</v>
      </c>
      <c r="F28" s="392">
        <v>31800</v>
      </c>
      <c r="G28" s="392" t="s">
        <v>1277</v>
      </c>
      <c r="H28" s="392">
        <v>32800</v>
      </c>
      <c r="I28" s="392"/>
      <c r="J28" s="214"/>
    </row>
    <row r="29" spans="2:10" s="141" customFormat="1">
      <c r="B29" s="216"/>
      <c r="C29" s="136" t="s">
        <v>1036</v>
      </c>
      <c r="D29" s="393">
        <v>24</v>
      </c>
      <c r="E29" s="391">
        <v>40</v>
      </c>
      <c r="F29" s="392">
        <v>31200</v>
      </c>
      <c r="G29" s="392">
        <v>31400</v>
      </c>
      <c r="H29" s="392">
        <v>31000</v>
      </c>
      <c r="I29" s="392"/>
      <c r="J29" s="214"/>
    </row>
    <row r="30" spans="2:10" s="141" customFormat="1">
      <c r="B30" s="216"/>
      <c r="C30" s="136" t="s">
        <v>219</v>
      </c>
      <c r="D30" s="393" t="s">
        <v>1275</v>
      </c>
      <c r="E30" s="391">
        <v>55</v>
      </c>
      <c r="F30" s="392">
        <v>31000</v>
      </c>
      <c r="G30" s="392" t="s">
        <v>1277</v>
      </c>
      <c r="H30" s="392">
        <v>30800</v>
      </c>
      <c r="I30" s="283">
        <v>11</v>
      </c>
      <c r="J30" s="214"/>
    </row>
    <row r="31" spans="2:10" s="141" customFormat="1">
      <c r="B31" s="216"/>
      <c r="C31" s="136" t="s">
        <v>176</v>
      </c>
      <c r="D31" s="393" t="s">
        <v>1275</v>
      </c>
      <c r="E31" s="391">
        <v>125</v>
      </c>
      <c r="F31" s="392">
        <v>31000</v>
      </c>
      <c r="G31" s="392">
        <v>37600</v>
      </c>
      <c r="H31" s="392">
        <v>30300</v>
      </c>
      <c r="I31" s="283">
        <v>11</v>
      </c>
      <c r="J31" s="214"/>
    </row>
    <row r="32" spans="2:10" s="141" customFormat="1">
      <c r="B32" s="216"/>
      <c r="C32" s="136" t="s">
        <v>237</v>
      </c>
      <c r="D32" s="393" t="s">
        <v>448</v>
      </c>
      <c r="E32" s="391">
        <v>25</v>
      </c>
      <c r="F32" s="392">
        <v>30700</v>
      </c>
      <c r="G32" s="392" t="s">
        <v>1277</v>
      </c>
      <c r="H32" s="392">
        <v>30700</v>
      </c>
      <c r="I32" s="283">
        <v>13</v>
      </c>
      <c r="J32" s="214"/>
    </row>
    <row r="33" spans="2:10" s="141" customFormat="1">
      <c r="B33" s="216"/>
      <c r="C33" s="136" t="s">
        <v>652</v>
      </c>
      <c r="D33" s="393" t="s">
        <v>448</v>
      </c>
      <c r="E33" s="391">
        <v>30</v>
      </c>
      <c r="F33" s="392">
        <v>30700</v>
      </c>
      <c r="G33" s="392">
        <v>30800</v>
      </c>
      <c r="H33" s="392">
        <v>25200</v>
      </c>
      <c r="I33" s="392"/>
      <c r="J33" s="214"/>
    </row>
    <row r="34" spans="2:10" s="141" customFormat="1">
      <c r="B34" s="216"/>
      <c r="C34" s="136" t="s">
        <v>364</v>
      </c>
      <c r="D34" s="283" t="s">
        <v>448</v>
      </c>
      <c r="E34" s="391">
        <v>65</v>
      </c>
      <c r="F34" s="392">
        <v>30700</v>
      </c>
      <c r="G34" s="392">
        <v>40500</v>
      </c>
      <c r="H34" s="392">
        <v>29200</v>
      </c>
      <c r="I34" s="392"/>
      <c r="J34" s="214"/>
    </row>
    <row r="35" spans="2:10" s="141" customFormat="1">
      <c r="B35" s="216"/>
      <c r="C35" s="136" t="s">
        <v>344</v>
      </c>
      <c r="D35" s="393" t="s">
        <v>448</v>
      </c>
      <c r="E35" s="391">
        <v>25</v>
      </c>
      <c r="F35" s="392">
        <v>30700</v>
      </c>
      <c r="G35" s="392">
        <v>34700</v>
      </c>
      <c r="H35" s="392">
        <v>29900</v>
      </c>
      <c r="I35" s="283"/>
      <c r="J35" s="214"/>
    </row>
    <row r="36" spans="2:10" s="141" customFormat="1">
      <c r="B36" s="216"/>
      <c r="C36" s="136" t="s">
        <v>216</v>
      </c>
      <c r="D36" s="393" t="s">
        <v>448</v>
      </c>
      <c r="E36" s="391">
        <v>85</v>
      </c>
      <c r="F36" s="392">
        <v>30700</v>
      </c>
      <c r="G36" s="392">
        <v>32500</v>
      </c>
      <c r="H36" s="392">
        <v>30700</v>
      </c>
      <c r="I36" s="283">
        <v>13</v>
      </c>
      <c r="J36" s="214"/>
    </row>
    <row r="37" spans="2:10" s="141" customFormat="1">
      <c r="B37" s="216"/>
      <c r="C37" s="136" t="s">
        <v>329</v>
      </c>
      <c r="D37" s="393" t="s">
        <v>448</v>
      </c>
      <c r="E37" s="391">
        <v>15</v>
      </c>
      <c r="F37" s="392">
        <v>30700</v>
      </c>
      <c r="G37" s="392" t="s">
        <v>1277</v>
      </c>
      <c r="H37" s="392" t="s">
        <v>1277</v>
      </c>
      <c r="I37" s="392"/>
      <c r="J37" s="214"/>
    </row>
    <row r="38" spans="2:10" s="141" customFormat="1">
      <c r="B38" s="216"/>
      <c r="C38" s="136" t="s">
        <v>327</v>
      </c>
      <c r="D38" s="393" t="s">
        <v>517</v>
      </c>
      <c r="E38" s="391">
        <v>65</v>
      </c>
      <c r="F38" s="392">
        <v>30300</v>
      </c>
      <c r="G38" s="392" t="s">
        <v>1277</v>
      </c>
      <c r="H38" s="392">
        <v>30300</v>
      </c>
      <c r="I38" s="392"/>
      <c r="J38" s="214"/>
    </row>
    <row r="39" spans="2:10" s="141" customFormat="1">
      <c r="B39" s="216"/>
      <c r="C39" s="136" t="s">
        <v>391</v>
      </c>
      <c r="D39" s="393" t="s">
        <v>517</v>
      </c>
      <c r="E39" s="391">
        <v>60</v>
      </c>
      <c r="F39" s="392">
        <v>30300</v>
      </c>
      <c r="G39" s="392">
        <v>37200</v>
      </c>
      <c r="H39" s="392">
        <v>29600</v>
      </c>
      <c r="I39" s="283"/>
      <c r="J39" s="214"/>
    </row>
    <row r="40" spans="2:10" s="141" customFormat="1">
      <c r="B40" s="216"/>
      <c r="C40" s="136" t="s">
        <v>215</v>
      </c>
      <c r="D40" s="283" t="s">
        <v>517</v>
      </c>
      <c r="E40" s="391">
        <v>20</v>
      </c>
      <c r="F40" s="392">
        <v>30300</v>
      </c>
      <c r="G40" s="392" t="s">
        <v>1277</v>
      </c>
      <c r="H40" s="392">
        <v>30300</v>
      </c>
      <c r="I40" s="283">
        <v>15</v>
      </c>
      <c r="J40" s="214"/>
    </row>
    <row r="41" spans="2:10" s="141" customFormat="1">
      <c r="B41" s="216"/>
      <c r="C41" s="136" t="s">
        <v>374</v>
      </c>
      <c r="D41" s="393">
        <v>36</v>
      </c>
      <c r="E41" s="391">
        <v>120</v>
      </c>
      <c r="F41" s="392">
        <v>30000</v>
      </c>
      <c r="G41" s="392">
        <v>33000</v>
      </c>
      <c r="H41" s="392">
        <v>29200</v>
      </c>
      <c r="I41" s="392"/>
      <c r="J41" s="214"/>
    </row>
    <row r="42" spans="2:10" s="141" customFormat="1">
      <c r="B42" s="216"/>
      <c r="C42" s="136" t="s">
        <v>241</v>
      </c>
      <c r="D42" s="393" t="s">
        <v>436</v>
      </c>
      <c r="E42" s="391">
        <v>85</v>
      </c>
      <c r="F42" s="392">
        <v>29900</v>
      </c>
      <c r="G42" s="392">
        <v>31400</v>
      </c>
      <c r="H42" s="392">
        <v>29200</v>
      </c>
      <c r="I42" s="392"/>
      <c r="J42" s="214"/>
    </row>
    <row r="43" spans="2:10" s="141" customFormat="1">
      <c r="B43" s="216"/>
      <c r="C43" s="136" t="s">
        <v>334</v>
      </c>
      <c r="D43" s="283" t="s">
        <v>436</v>
      </c>
      <c r="E43" s="391">
        <v>65</v>
      </c>
      <c r="F43" s="392">
        <v>29900</v>
      </c>
      <c r="G43" s="392">
        <v>27600</v>
      </c>
      <c r="H43" s="392">
        <v>32500</v>
      </c>
      <c r="I43" s="283"/>
      <c r="J43" s="214"/>
    </row>
    <row r="44" spans="2:10" s="141" customFormat="1">
      <c r="B44" s="216"/>
      <c r="C44" s="136" t="s">
        <v>388</v>
      </c>
      <c r="D44" s="393" t="s">
        <v>436</v>
      </c>
      <c r="E44" s="391">
        <v>40</v>
      </c>
      <c r="F44" s="392">
        <v>29900</v>
      </c>
      <c r="G44" s="392" t="s">
        <v>1277</v>
      </c>
      <c r="H44" s="392">
        <v>29900</v>
      </c>
      <c r="I44" s="392"/>
      <c r="J44" s="214"/>
    </row>
    <row r="45" spans="2:10" s="141" customFormat="1">
      <c r="B45" s="216"/>
      <c r="C45" s="136" t="s">
        <v>378</v>
      </c>
      <c r="D45" s="283" t="s">
        <v>436</v>
      </c>
      <c r="E45" s="391">
        <v>175</v>
      </c>
      <c r="F45" s="392">
        <v>29900</v>
      </c>
      <c r="G45" s="392">
        <v>35000</v>
      </c>
      <c r="H45" s="392">
        <v>29900</v>
      </c>
      <c r="I45" s="392"/>
      <c r="J45" s="214"/>
    </row>
    <row r="46" spans="2:10" s="141" customFormat="1">
      <c r="B46" s="216"/>
      <c r="C46" s="136" t="s">
        <v>351</v>
      </c>
      <c r="D46" s="393" t="s">
        <v>436</v>
      </c>
      <c r="E46" s="391">
        <v>90</v>
      </c>
      <c r="F46" s="392">
        <v>29900</v>
      </c>
      <c r="G46" s="392">
        <v>29900</v>
      </c>
      <c r="H46" s="392">
        <v>30100</v>
      </c>
      <c r="I46" s="392"/>
      <c r="J46" s="214"/>
    </row>
    <row r="47" spans="2:10" s="141" customFormat="1">
      <c r="B47" s="216"/>
      <c r="C47" s="136" t="s">
        <v>331</v>
      </c>
      <c r="D47" s="393" t="s">
        <v>436</v>
      </c>
      <c r="E47" s="391">
        <v>30</v>
      </c>
      <c r="F47" s="392">
        <v>29900</v>
      </c>
      <c r="G47" s="392" t="s">
        <v>169</v>
      </c>
      <c r="H47" s="392">
        <v>29900</v>
      </c>
      <c r="I47" s="392"/>
      <c r="J47" s="214"/>
    </row>
    <row r="48" spans="2:10" s="141" customFormat="1">
      <c r="B48" s="216"/>
      <c r="C48" s="136" t="s">
        <v>534</v>
      </c>
      <c r="D48" s="393" t="s">
        <v>436</v>
      </c>
      <c r="E48" s="391">
        <v>165</v>
      </c>
      <c r="F48" s="392">
        <v>29900</v>
      </c>
      <c r="G48" s="392">
        <v>31400</v>
      </c>
      <c r="H48" s="392">
        <v>28500</v>
      </c>
      <c r="I48" s="392"/>
      <c r="J48" s="214"/>
    </row>
    <row r="49" spans="2:10" s="141" customFormat="1">
      <c r="B49" s="216"/>
      <c r="C49" s="136" t="s">
        <v>340</v>
      </c>
      <c r="D49" s="393" t="s">
        <v>436</v>
      </c>
      <c r="E49" s="391">
        <v>285</v>
      </c>
      <c r="F49" s="392">
        <v>29900</v>
      </c>
      <c r="G49" s="392">
        <v>30700</v>
      </c>
      <c r="H49" s="392">
        <v>29900</v>
      </c>
      <c r="I49" s="392"/>
      <c r="J49" s="214"/>
    </row>
    <row r="50" spans="2:10" s="141" customFormat="1">
      <c r="B50" s="216"/>
      <c r="C50" s="136" t="s">
        <v>220</v>
      </c>
      <c r="D50" s="393" t="s">
        <v>436</v>
      </c>
      <c r="E50" s="391">
        <v>30</v>
      </c>
      <c r="F50" s="392">
        <v>29900</v>
      </c>
      <c r="G50" s="392" t="s">
        <v>1277</v>
      </c>
      <c r="H50" s="392">
        <v>29900</v>
      </c>
      <c r="I50" s="283">
        <v>16</v>
      </c>
      <c r="J50" s="214"/>
    </row>
    <row r="51" spans="2:10" s="141" customFormat="1">
      <c r="B51" s="216"/>
      <c r="C51" s="136" t="s">
        <v>328</v>
      </c>
      <c r="D51" s="393">
        <v>46</v>
      </c>
      <c r="E51" s="391">
        <v>25</v>
      </c>
      <c r="F51" s="392">
        <v>29700</v>
      </c>
      <c r="G51" s="392" t="s">
        <v>1277</v>
      </c>
      <c r="H51" s="392">
        <v>29900</v>
      </c>
      <c r="I51" s="392"/>
      <c r="J51" s="214"/>
    </row>
    <row r="52" spans="2:10" s="141" customFormat="1">
      <c r="B52" s="216"/>
      <c r="C52" s="136" t="s">
        <v>1535</v>
      </c>
      <c r="D52" s="393" t="s">
        <v>1280</v>
      </c>
      <c r="E52" s="391">
        <v>85</v>
      </c>
      <c r="F52" s="392">
        <v>29600</v>
      </c>
      <c r="G52" s="392">
        <v>29600</v>
      </c>
      <c r="H52" s="392">
        <v>29600</v>
      </c>
      <c r="I52" s="392"/>
      <c r="J52" s="214"/>
    </row>
    <row r="53" spans="2:10" s="141" customFormat="1">
      <c r="B53" s="216"/>
      <c r="C53" s="136" t="s">
        <v>324</v>
      </c>
      <c r="D53" s="283" t="s">
        <v>1280</v>
      </c>
      <c r="E53" s="391">
        <v>140</v>
      </c>
      <c r="F53" s="392">
        <v>29600</v>
      </c>
      <c r="G53" s="392">
        <v>31400</v>
      </c>
      <c r="H53" s="392">
        <v>29200</v>
      </c>
      <c r="I53" s="392"/>
      <c r="J53" s="214"/>
    </row>
    <row r="54" spans="2:10" s="141" customFormat="1">
      <c r="B54" s="216"/>
      <c r="C54" s="136" t="s">
        <v>658</v>
      </c>
      <c r="D54" s="393" t="s">
        <v>1280</v>
      </c>
      <c r="E54" s="391">
        <v>130</v>
      </c>
      <c r="F54" s="392">
        <v>29600</v>
      </c>
      <c r="G54" s="392">
        <v>31000</v>
      </c>
      <c r="H54" s="392">
        <v>29200</v>
      </c>
      <c r="I54" s="392"/>
      <c r="J54" s="214"/>
    </row>
    <row r="55" spans="2:10" s="141" customFormat="1">
      <c r="B55" s="216"/>
      <c r="C55" s="136" t="s">
        <v>325</v>
      </c>
      <c r="D55" s="393" t="s">
        <v>1280</v>
      </c>
      <c r="E55" s="391">
        <v>185</v>
      </c>
      <c r="F55" s="392">
        <v>29600</v>
      </c>
      <c r="G55" s="392">
        <v>31300</v>
      </c>
      <c r="H55" s="392">
        <v>28800</v>
      </c>
      <c r="I55" s="283"/>
      <c r="J55" s="214"/>
    </row>
    <row r="56" spans="2:10" s="141" customFormat="1">
      <c r="B56" s="216"/>
      <c r="C56" s="136" t="s">
        <v>363</v>
      </c>
      <c r="D56" s="393" t="s">
        <v>1234</v>
      </c>
      <c r="E56" s="391">
        <v>85</v>
      </c>
      <c r="F56" s="392">
        <v>29200</v>
      </c>
      <c r="G56" s="392">
        <v>30500</v>
      </c>
      <c r="H56" s="392">
        <v>28500</v>
      </c>
      <c r="I56" s="392"/>
      <c r="J56" s="214"/>
    </row>
    <row r="57" spans="2:10" s="141" customFormat="1">
      <c r="B57" s="216"/>
      <c r="C57" s="136" t="s">
        <v>382</v>
      </c>
      <c r="D57" s="393" t="s">
        <v>1234</v>
      </c>
      <c r="E57" s="391">
        <v>20</v>
      </c>
      <c r="F57" s="392">
        <v>29200</v>
      </c>
      <c r="G57" s="392" t="s">
        <v>1277</v>
      </c>
      <c r="H57" s="392">
        <v>28300</v>
      </c>
      <c r="I57" s="392"/>
      <c r="J57" s="214"/>
    </row>
    <row r="58" spans="2:10" s="141" customFormat="1">
      <c r="B58" s="216"/>
      <c r="C58" s="136" t="s">
        <v>352</v>
      </c>
      <c r="D58" s="393" t="s">
        <v>1234</v>
      </c>
      <c r="E58" s="391">
        <v>100</v>
      </c>
      <c r="F58" s="392">
        <v>29200</v>
      </c>
      <c r="G58" s="392">
        <v>30700</v>
      </c>
      <c r="H58" s="392">
        <v>28800</v>
      </c>
      <c r="I58" s="392"/>
      <c r="J58" s="214"/>
    </row>
    <row r="59" spans="2:10" s="141" customFormat="1">
      <c r="B59" s="216"/>
      <c r="C59" s="136" t="s">
        <v>477</v>
      </c>
      <c r="D59" s="393" t="s">
        <v>1234</v>
      </c>
      <c r="E59" s="391">
        <v>140</v>
      </c>
      <c r="F59" s="392">
        <v>29200</v>
      </c>
      <c r="G59" s="392">
        <v>31900</v>
      </c>
      <c r="H59" s="392">
        <v>28100</v>
      </c>
      <c r="I59" s="392"/>
      <c r="J59" s="214"/>
    </row>
    <row r="60" spans="2:10" s="141" customFormat="1">
      <c r="B60" s="216"/>
      <c r="C60" s="136" t="s">
        <v>349</v>
      </c>
      <c r="D60" s="393">
        <v>55</v>
      </c>
      <c r="E60" s="391">
        <v>70</v>
      </c>
      <c r="F60" s="392">
        <v>29000</v>
      </c>
      <c r="G60" s="392">
        <v>27700</v>
      </c>
      <c r="H60" s="392">
        <v>29200</v>
      </c>
      <c r="I60" s="392"/>
      <c r="J60" s="214"/>
    </row>
    <row r="61" spans="2:10" s="141" customFormat="1">
      <c r="B61" s="216"/>
      <c r="C61" s="136" t="s">
        <v>358</v>
      </c>
      <c r="D61" s="393" t="s">
        <v>1696</v>
      </c>
      <c r="E61" s="391">
        <v>85</v>
      </c>
      <c r="F61" s="392">
        <v>28800</v>
      </c>
      <c r="G61" s="392">
        <v>28300</v>
      </c>
      <c r="H61" s="392">
        <v>28800</v>
      </c>
      <c r="I61" s="392"/>
      <c r="J61" s="214"/>
    </row>
    <row r="62" spans="2:10" s="141" customFormat="1">
      <c r="B62" s="216"/>
      <c r="C62" s="136" t="s">
        <v>410</v>
      </c>
      <c r="D62" s="393" t="s">
        <v>1696</v>
      </c>
      <c r="E62" s="391">
        <v>120</v>
      </c>
      <c r="F62" s="392">
        <v>28800</v>
      </c>
      <c r="G62" s="392">
        <v>31400</v>
      </c>
      <c r="H62" s="392">
        <v>28300</v>
      </c>
      <c r="I62" s="392"/>
      <c r="J62" s="214"/>
    </row>
    <row r="63" spans="2:10" s="141" customFormat="1">
      <c r="B63" s="216"/>
      <c r="C63" s="136" t="s">
        <v>386</v>
      </c>
      <c r="D63" s="393" t="s">
        <v>470</v>
      </c>
      <c r="E63" s="391">
        <v>60</v>
      </c>
      <c r="F63" s="392">
        <v>28500</v>
      </c>
      <c r="G63" s="392" t="s">
        <v>1277</v>
      </c>
      <c r="H63" s="392">
        <v>28100</v>
      </c>
      <c r="I63" s="392"/>
      <c r="J63" s="214"/>
    </row>
    <row r="64" spans="2:10" s="141" customFormat="1">
      <c r="B64" s="216"/>
      <c r="C64" s="136" t="s">
        <v>396</v>
      </c>
      <c r="D64" s="393" t="s">
        <v>470</v>
      </c>
      <c r="E64" s="391">
        <v>70</v>
      </c>
      <c r="F64" s="392">
        <v>28500</v>
      </c>
      <c r="G64" s="392">
        <v>31400</v>
      </c>
      <c r="H64" s="392">
        <v>25600</v>
      </c>
      <c r="I64" s="392"/>
      <c r="J64" s="214"/>
    </row>
    <row r="65" spans="2:10" s="141" customFormat="1">
      <c r="B65" s="216"/>
      <c r="C65" s="136" t="s">
        <v>345</v>
      </c>
      <c r="D65" s="393" t="s">
        <v>1607</v>
      </c>
      <c r="E65" s="391">
        <v>110</v>
      </c>
      <c r="F65" s="392">
        <v>28100</v>
      </c>
      <c r="G65" s="392">
        <v>33200</v>
      </c>
      <c r="H65" s="392">
        <v>25200</v>
      </c>
      <c r="I65" s="392"/>
      <c r="J65" s="214"/>
    </row>
    <row r="66" spans="2:10" s="141" customFormat="1">
      <c r="B66" s="216"/>
      <c r="C66" s="136" t="s">
        <v>376</v>
      </c>
      <c r="D66" s="393" t="s">
        <v>1607</v>
      </c>
      <c r="E66" s="391">
        <v>75</v>
      </c>
      <c r="F66" s="392">
        <v>28100</v>
      </c>
      <c r="G66" s="392">
        <v>33600</v>
      </c>
      <c r="H66" s="392">
        <v>27200</v>
      </c>
      <c r="I66" s="392"/>
      <c r="J66" s="214"/>
    </row>
    <row r="67" spans="2:10" s="141" customFormat="1">
      <c r="B67" s="216"/>
      <c r="C67" s="136" t="s">
        <v>367</v>
      </c>
      <c r="D67" s="393" t="s">
        <v>1607</v>
      </c>
      <c r="E67" s="391">
        <v>110</v>
      </c>
      <c r="F67" s="392">
        <v>28100</v>
      </c>
      <c r="G67" s="392">
        <v>31800</v>
      </c>
      <c r="H67" s="392">
        <v>25600</v>
      </c>
      <c r="I67" s="392"/>
      <c r="J67" s="214"/>
    </row>
    <row r="68" spans="2:10" s="141" customFormat="1">
      <c r="B68" s="216"/>
      <c r="C68" s="136" t="s">
        <v>393</v>
      </c>
      <c r="D68" s="283">
        <v>63</v>
      </c>
      <c r="E68" s="391">
        <v>110</v>
      </c>
      <c r="F68" s="392">
        <v>27700</v>
      </c>
      <c r="G68" s="392">
        <v>28800</v>
      </c>
      <c r="H68" s="392">
        <v>26600</v>
      </c>
      <c r="I68" s="392"/>
      <c r="J68" s="214"/>
    </row>
    <row r="69" spans="2:10" s="141" customFormat="1">
      <c r="B69" s="216"/>
      <c r="C69" s="136" t="s">
        <v>1533</v>
      </c>
      <c r="D69" s="393">
        <v>64</v>
      </c>
      <c r="E69" s="391">
        <v>40</v>
      </c>
      <c r="F69" s="392">
        <v>27600</v>
      </c>
      <c r="G69" s="392">
        <v>29900</v>
      </c>
      <c r="H69" s="392">
        <v>27400</v>
      </c>
      <c r="I69" s="392"/>
      <c r="J69" s="214"/>
    </row>
    <row r="70" spans="2:10" s="141" customFormat="1">
      <c r="B70" s="216"/>
      <c r="C70" s="136" t="s">
        <v>414</v>
      </c>
      <c r="D70" s="393" t="s">
        <v>451</v>
      </c>
      <c r="E70" s="391">
        <v>100</v>
      </c>
      <c r="F70" s="392">
        <v>27400</v>
      </c>
      <c r="G70" s="392">
        <v>26600</v>
      </c>
      <c r="H70" s="392">
        <v>27600</v>
      </c>
      <c r="I70" s="392"/>
      <c r="J70" s="214"/>
    </row>
    <row r="71" spans="2:10" s="141" customFormat="1">
      <c r="B71" s="216"/>
      <c r="C71" s="136" t="s">
        <v>371</v>
      </c>
      <c r="D71" s="393" t="s">
        <v>451</v>
      </c>
      <c r="E71" s="391">
        <v>180</v>
      </c>
      <c r="F71" s="392">
        <v>27400</v>
      </c>
      <c r="G71" s="392">
        <v>29200</v>
      </c>
      <c r="H71" s="392">
        <v>27000</v>
      </c>
      <c r="I71" s="283"/>
      <c r="J71" s="214"/>
    </row>
    <row r="72" spans="2:10" s="141" customFormat="1">
      <c r="B72" s="216"/>
      <c r="C72" s="136" t="s">
        <v>355</v>
      </c>
      <c r="D72" s="393" t="s">
        <v>530</v>
      </c>
      <c r="E72" s="391">
        <v>155</v>
      </c>
      <c r="F72" s="392">
        <v>26300</v>
      </c>
      <c r="G72" s="392">
        <v>32800</v>
      </c>
      <c r="H72" s="392">
        <v>26300</v>
      </c>
      <c r="I72" s="392"/>
      <c r="J72" s="214"/>
    </row>
    <row r="73" spans="2:10" s="141" customFormat="1">
      <c r="B73" s="216"/>
      <c r="C73" s="136" t="s">
        <v>412</v>
      </c>
      <c r="D73" s="393" t="s">
        <v>530</v>
      </c>
      <c r="E73" s="391">
        <v>30</v>
      </c>
      <c r="F73" s="392">
        <v>26300</v>
      </c>
      <c r="G73" s="392" t="s">
        <v>1277</v>
      </c>
      <c r="H73" s="392">
        <v>27400</v>
      </c>
      <c r="I73" s="392"/>
      <c r="J73" s="214"/>
    </row>
    <row r="74" spans="2:10" s="141" customFormat="1">
      <c r="B74" s="216"/>
      <c r="C74" s="136" t="s">
        <v>353</v>
      </c>
      <c r="D74" s="393" t="s">
        <v>530</v>
      </c>
      <c r="E74" s="391">
        <v>90</v>
      </c>
      <c r="F74" s="392">
        <v>26300</v>
      </c>
      <c r="G74" s="392" t="s">
        <v>1277</v>
      </c>
      <c r="H74" s="392">
        <v>25700</v>
      </c>
      <c r="I74" s="392"/>
      <c r="J74" s="214"/>
    </row>
    <row r="75" spans="2:10" s="141" customFormat="1">
      <c r="B75" s="216"/>
      <c r="C75" s="136" t="s">
        <v>361</v>
      </c>
      <c r="D75" s="393">
        <v>70</v>
      </c>
      <c r="E75" s="391">
        <v>70</v>
      </c>
      <c r="F75" s="392">
        <v>26100</v>
      </c>
      <c r="G75" s="392">
        <v>31800</v>
      </c>
      <c r="H75" s="392">
        <v>24800</v>
      </c>
      <c r="I75" s="392"/>
      <c r="J75" s="214"/>
    </row>
    <row r="76" spans="2:10" s="141" customFormat="1">
      <c r="B76" s="216"/>
      <c r="C76" s="136" t="s">
        <v>375</v>
      </c>
      <c r="D76" s="393" t="s">
        <v>1235</v>
      </c>
      <c r="E76" s="391">
        <v>80</v>
      </c>
      <c r="F76" s="392">
        <v>25900</v>
      </c>
      <c r="G76" s="392" t="s">
        <v>1277</v>
      </c>
      <c r="H76" s="392">
        <v>25700</v>
      </c>
      <c r="I76" s="392"/>
      <c r="J76" s="214"/>
    </row>
    <row r="77" spans="2:10" s="141" customFormat="1">
      <c r="B77" s="216"/>
      <c r="C77" s="136" t="s">
        <v>405</v>
      </c>
      <c r="D77" s="393" t="s">
        <v>1235</v>
      </c>
      <c r="E77" s="391">
        <v>15</v>
      </c>
      <c r="F77" s="392">
        <v>25900</v>
      </c>
      <c r="G77" s="392" t="s">
        <v>1277</v>
      </c>
      <c r="H77" s="392">
        <v>26600</v>
      </c>
      <c r="I77" s="392"/>
      <c r="J77" s="214"/>
    </row>
    <row r="78" spans="2:10" s="141" customFormat="1">
      <c r="B78" s="216"/>
      <c r="C78" s="136" t="s">
        <v>360</v>
      </c>
      <c r="D78" s="393" t="s">
        <v>1235</v>
      </c>
      <c r="E78" s="391">
        <v>15</v>
      </c>
      <c r="F78" s="392">
        <v>25900</v>
      </c>
      <c r="G78" s="392" t="s">
        <v>1277</v>
      </c>
      <c r="H78" s="392">
        <v>23700</v>
      </c>
      <c r="I78" s="392"/>
      <c r="J78" s="214"/>
    </row>
    <row r="79" spans="2:10" s="141" customFormat="1">
      <c r="B79" s="216"/>
      <c r="C79" s="136" t="s">
        <v>968</v>
      </c>
      <c r="D79" s="393">
        <v>74</v>
      </c>
      <c r="E79" s="391">
        <v>205</v>
      </c>
      <c r="F79" s="392">
        <v>25800</v>
      </c>
      <c r="G79" s="392">
        <v>26300</v>
      </c>
      <c r="H79" s="392">
        <v>25800</v>
      </c>
      <c r="I79" s="392"/>
      <c r="J79" s="214"/>
    </row>
    <row r="80" spans="2:10" s="141" customFormat="1">
      <c r="B80" s="216"/>
      <c r="C80" s="136" t="s">
        <v>389</v>
      </c>
      <c r="D80" s="393" t="s">
        <v>461</v>
      </c>
      <c r="E80" s="391">
        <v>55</v>
      </c>
      <c r="F80" s="392">
        <v>25200</v>
      </c>
      <c r="G80" s="392">
        <v>26800</v>
      </c>
      <c r="H80" s="392">
        <v>23000</v>
      </c>
      <c r="I80" s="392"/>
      <c r="J80" s="214"/>
    </row>
    <row r="81" spans="2:10" s="141" customFormat="1">
      <c r="B81" s="216"/>
      <c r="C81" s="136" t="s">
        <v>479</v>
      </c>
      <c r="D81" s="393" t="s">
        <v>461</v>
      </c>
      <c r="E81" s="391">
        <v>60</v>
      </c>
      <c r="F81" s="392">
        <v>25200</v>
      </c>
      <c r="G81" s="392">
        <v>26500</v>
      </c>
      <c r="H81" s="392">
        <v>24500</v>
      </c>
      <c r="I81" s="392"/>
      <c r="J81" s="214"/>
    </row>
    <row r="82" spans="2:10" s="141" customFormat="1">
      <c r="B82" s="216"/>
      <c r="C82" s="136" t="s">
        <v>845</v>
      </c>
      <c r="D82" s="393">
        <v>77</v>
      </c>
      <c r="E82" s="391">
        <v>30</v>
      </c>
      <c r="F82" s="392">
        <v>24600</v>
      </c>
      <c r="G82" s="392">
        <v>17900</v>
      </c>
      <c r="H82" s="392">
        <v>26400</v>
      </c>
      <c r="I82" s="392"/>
      <c r="J82" s="214"/>
    </row>
    <row r="83" spans="2:10" s="141" customFormat="1">
      <c r="B83" s="216"/>
      <c r="C83" s="136" t="s">
        <v>1532</v>
      </c>
      <c r="D83" s="283">
        <v>78</v>
      </c>
      <c r="E83" s="391">
        <v>20</v>
      </c>
      <c r="F83" s="392">
        <v>24500</v>
      </c>
      <c r="G83" s="392" t="s">
        <v>533</v>
      </c>
      <c r="H83" s="392">
        <v>24500</v>
      </c>
      <c r="I83" s="392"/>
      <c r="J83" s="214"/>
    </row>
    <row r="84" spans="2:10" s="141" customFormat="1">
      <c r="B84" s="216"/>
      <c r="C84" s="136" t="s">
        <v>372</v>
      </c>
      <c r="D84" s="393" t="s">
        <v>681</v>
      </c>
      <c r="E84" s="391">
        <v>80</v>
      </c>
      <c r="F84" s="392">
        <v>24100</v>
      </c>
      <c r="G84" s="392">
        <v>24100</v>
      </c>
      <c r="H84" s="392">
        <v>24100</v>
      </c>
      <c r="I84" s="392"/>
      <c r="J84" s="214"/>
    </row>
    <row r="85" spans="2:10" s="141" customFormat="1">
      <c r="B85" s="216"/>
      <c r="C85" s="136" t="s">
        <v>624</v>
      </c>
      <c r="D85" s="283" t="s">
        <v>681</v>
      </c>
      <c r="E85" s="391">
        <v>15</v>
      </c>
      <c r="F85" s="392">
        <v>24100</v>
      </c>
      <c r="G85" s="392" t="s">
        <v>1277</v>
      </c>
      <c r="H85" s="392" t="s">
        <v>1277</v>
      </c>
      <c r="I85" s="392"/>
      <c r="J85" s="214"/>
    </row>
    <row r="86" spans="2:10" s="141" customFormat="1">
      <c r="B86" s="216"/>
      <c r="C86" s="136" t="s">
        <v>397</v>
      </c>
      <c r="D86" s="283">
        <v>81</v>
      </c>
      <c r="E86" s="391">
        <v>15</v>
      </c>
      <c r="F86" s="392">
        <v>23700</v>
      </c>
      <c r="G86" s="392" t="s">
        <v>1277</v>
      </c>
      <c r="H86" s="392">
        <v>26600</v>
      </c>
      <c r="I86" s="392"/>
      <c r="J86" s="214"/>
    </row>
    <row r="87" spans="2:10" s="141" customFormat="1">
      <c r="B87" s="216"/>
      <c r="C87" s="136" t="s">
        <v>625</v>
      </c>
      <c r="D87" s="393">
        <v>82</v>
      </c>
      <c r="E87" s="391">
        <v>25</v>
      </c>
      <c r="F87" s="392">
        <v>23200</v>
      </c>
      <c r="G87" s="392" t="s">
        <v>533</v>
      </c>
      <c r="H87" s="392">
        <v>23200</v>
      </c>
      <c r="I87" s="392"/>
      <c r="J87" s="214"/>
    </row>
    <row r="88" spans="2:10" s="141" customFormat="1">
      <c r="B88" s="216"/>
      <c r="C88" s="136" t="s">
        <v>882</v>
      </c>
      <c r="D88" s="393">
        <v>83</v>
      </c>
      <c r="E88" s="391">
        <v>20</v>
      </c>
      <c r="F88" s="392">
        <v>23100</v>
      </c>
      <c r="G88" s="392" t="s">
        <v>1277</v>
      </c>
      <c r="H88" s="392">
        <v>25600</v>
      </c>
      <c r="I88" s="392"/>
      <c r="J88" s="214"/>
    </row>
    <row r="89" spans="2:10" s="141" customFormat="1">
      <c r="B89" s="216"/>
      <c r="C89" s="136" t="s">
        <v>511</v>
      </c>
      <c r="D89" s="393">
        <v>84</v>
      </c>
      <c r="E89" s="391">
        <v>20</v>
      </c>
      <c r="F89" s="392">
        <v>23000</v>
      </c>
      <c r="G89" s="392" t="s">
        <v>1277</v>
      </c>
      <c r="H89" s="392">
        <v>19300</v>
      </c>
      <c r="I89" s="392"/>
      <c r="J89" s="214"/>
    </row>
    <row r="90" spans="2:10" s="141" customFormat="1">
      <c r="B90" s="216"/>
      <c r="C90" s="430" t="s">
        <v>600</v>
      </c>
      <c r="D90" s="505">
        <v>85</v>
      </c>
      <c r="E90" s="506">
        <v>15</v>
      </c>
      <c r="F90" s="507">
        <v>22600</v>
      </c>
      <c r="G90" s="392" t="s">
        <v>1277</v>
      </c>
      <c r="H90" s="392" t="s">
        <v>1277</v>
      </c>
      <c r="I90" s="392"/>
      <c r="J90" s="214"/>
    </row>
    <row r="91" spans="2:10" s="141" customFormat="1">
      <c r="B91" s="216"/>
      <c r="C91" s="136" t="s">
        <v>1537</v>
      </c>
      <c r="D91" s="393">
        <v>86</v>
      </c>
      <c r="E91" s="391">
        <v>10</v>
      </c>
      <c r="F91" s="392">
        <v>22300</v>
      </c>
      <c r="G91" s="392" t="s">
        <v>533</v>
      </c>
      <c r="H91" s="392">
        <v>22300</v>
      </c>
      <c r="I91" s="392"/>
      <c r="J91" s="214"/>
    </row>
    <row r="92" spans="2:10" s="141" customFormat="1">
      <c r="B92" s="216"/>
      <c r="C92" s="136" t="s">
        <v>1106</v>
      </c>
      <c r="D92" s="283">
        <v>87</v>
      </c>
      <c r="E92" s="391">
        <v>25</v>
      </c>
      <c r="F92" s="392">
        <v>21900</v>
      </c>
      <c r="G92" s="392" t="s">
        <v>1277</v>
      </c>
      <c r="H92" s="392">
        <v>20100</v>
      </c>
      <c r="I92" s="392"/>
      <c r="J92" s="214"/>
    </row>
    <row r="93" spans="2:10" s="141" customFormat="1">
      <c r="B93" s="216"/>
      <c r="C93" s="136" t="s">
        <v>384</v>
      </c>
      <c r="D93" s="393" t="s">
        <v>472</v>
      </c>
      <c r="E93" s="391">
        <v>10</v>
      </c>
      <c r="F93" s="392">
        <v>21700</v>
      </c>
      <c r="G93" s="392" t="s">
        <v>1277</v>
      </c>
      <c r="H93" s="392" t="s">
        <v>1277</v>
      </c>
      <c r="I93" s="392"/>
      <c r="J93" s="214"/>
    </row>
    <row r="94" spans="2:10" s="141" customFormat="1">
      <c r="B94" s="216"/>
      <c r="C94" s="136" t="s">
        <v>843</v>
      </c>
      <c r="D94" s="393" t="s">
        <v>472</v>
      </c>
      <c r="E94" s="391">
        <v>10</v>
      </c>
      <c r="F94" s="392">
        <v>21700</v>
      </c>
      <c r="G94" s="392" t="s">
        <v>1277</v>
      </c>
      <c r="H94" s="392" t="s">
        <v>1277</v>
      </c>
      <c r="I94" s="392"/>
      <c r="J94" s="214"/>
    </row>
    <row r="95" spans="2:10" s="141" customFormat="1">
      <c r="B95" s="216"/>
      <c r="C95" s="136" t="s">
        <v>370</v>
      </c>
      <c r="D95" s="393">
        <v>90</v>
      </c>
      <c r="E95" s="391">
        <v>20</v>
      </c>
      <c r="F95" s="392">
        <v>21200</v>
      </c>
      <c r="G95" s="392" t="s">
        <v>1277</v>
      </c>
      <c r="H95" s="392">
        <v>20100</v>
      </c>
      <c r="I95" s="392"/>
      <c r="J95" s="214"/>
    </row>
    <row r="96" spans="2:10" s="141" customFormat="1">
      <c r="B96" s="216"/>
      <c r="C96" s="136" t="s">
        <v>1090</v>
      </c>
      <c r="D96" s="393">
        <v>91</v>
      </c>
      <c r="E96" s="391">
        <v>25</v>
      </c>
      <c r="F96" s="392">
        <v>21000</v>
      </c>
      <c r="G96" s="392" t="s">
        <v>1277</v>
      </c>
      <c r="H96" s="392">
        <v>22300</v>
      </c>
      <c r="I96" s="392"/>
      <c r="J96" s="214"/>
    </row>
    <row r="97" spans="2:10" s="141" customFormat="1">
      <c r="B97" s="216"/>
      <c r="C97" s="136" t="s">
        <v>359</v>
      </c>
      <c r="D97" s="393" t="s">
        <v>462</v>
      </c>
      <c r="E97" s="391">
        <v>60</v>
      </c>
      <c r="F97" s="392">
        <v>20800</v>
      </c>
      <c r="G97" s="392">
        <v>27000</v>
      </c>
      <c r="H97" s="392">
        <v>19200</v>
      </c>
      <c r="I97" s="392"/>
      <c r="J97" s="214"/>
    </row>
    <row r="98" spans="2:10" s="141" customFormat="1">
      <c r="B98" s="216"/>
      <c r="C98" s="136" t="s">
        <v>413</v>
      </c>
      <c r="D98" s="393" t="s">
        <v>462</v>
      </c>
      <c r="E98" s="391">
        <v>25</v>
      </c>
      <c r="F98" s="392">
        <v>20800</v>
      </c>
      <c r="G98" s="392" t="s">
        <v>1277</v>
      </c>
      <c r="H98" s="392">
        <v>23400</v>
      </c>
      <c r="I98" s="392"/>
      <c r="J98" s="214"/>
    </row>
    <row r="99" spans="2:10" s="141" customFormat="1">
      <c r="B99" s="216"/>
      <c r="C99" s="136" t="s">
        <v>849</v>
      </c>
      <c r="D99" s="283" t="s">
        <v>462</v>
      </c>
      <c r="E99" s="391">
        <v>10</v>
      </c>
      <c r="F99" s="392">
        <v>20800</v>
      </c>
      <c r="G99" s="392" t="s">
        <v>1277</v>
      </c>
      <c r="H99" s="392" t="s">
        <v>1277</v>
      </c>
      <c r="I99" s="392"/>
      <c r="J99" s="214"/>
    </row>
    <row r="100" spans="2:10" s="141" customFormat="1">
      <c r="B100" s="216"/>
      <c r="C100" s="136" t="s">
        <v>629</v>
      </c>
      <c r="D100" s="283">
        <v>95</v>
      </c>
      <c r="E100" s="391">
        <v>40</v>
      </c>
      <c r="F100" s="392">
        <v>20600</v>
      </c>
      <c r="G100" s="392">
        <v>18700</v>
      </c>
      <c r="H100" s="392">
        <v>22300</v>
      </c>
      <c r="I100" s="392"/>
      <c r="J100" s="214"/>
    </row>
    <row r="101" spans="2:10" s="141" customFormat="1">
      <c r="B101" s="216"/>
      <c r="C101" s="136" t="s">
        <v>1697</v>
      </c>
      <c r="D101" s="393">
        <v>96</v>
      </c>
      <c r="E101" s="391">
        <v>15</v>
      </c>
      <c r="F101" s="392">
        <v>20100</v>
      </c>
      <c r="G101" s="392" t="s">
        <v>1277</v>
      </c>
      <c r="H101" s="392">
        <v>21700</v>
      </c>
      <c r="I101" s="392"/>
      <c r="J101" s="214"/>
    </row>
    <row r="102" spans="2:10" s="141" customFormat="1">
      <c r="B102" s="216"/>
      <c r="C102" s="136" t="s">
        <v>860</v>
      </c>
      <c r="D102" s="283">
        <v>97</v>
      </c>
      <c r="E102" s="391">
        <v>25</v>
      </c>
      <c r="F102" s="392">
        <v>19700</v>
      </c>
      <c r="G102" s="392">
        <v>25200</v>
      </c>
      <c r="H102" s="392">
        <v>17700</v>
      </c>
      <c r="I102" s="392"/>
      <c r="J102" s="214"/>
    </row>
    <row r="103" spans="2:10" s="141" customFormat="1">
      <c r="B103" s="216"/>
      <c r="C103" s="136" t="s">
        <v>886</v>
      </c>
      <c r="D103" s="393">
        <v>98</v>
      </c>
      <c r="E103" s="391">
        <v>45</v>
      </c>
      <c r="F103" s="392">
        <v>19500</v>
      </c>
      <c r="G103" s="392" t="s">
        <v>1277</v>
      </c>
      <c r="H103" s="392">
        <v>20100</v>
      </c>
      <c r="I103" s="392"/>
      <c r="J103" s="214"/>
    </row>
    <row r="104" spans="2:10" s="141" customFormat="1">
      <c r="B104" s="216"/>
      <c r="C104" s="136" t="s">
        <v>1698</v>
      </c>
      <c r="D104" s="393" t="s">
        <v>1228</v>
      </c>
      <c r="E104" s="391">
        <v>30</v>
      </c>
      <c r="F104" s="392">
        <v>19000</v>
      </c>
      <c r="G104" s="392">
        <v>19200</v>
      </c>
      <c r="H104" s="392">
        <v>19000</v>
      </c>
      <c r="I104" s="392"/>
      <c r="J104" s="214"/>
    </row>
    <row r="105" spans="2:10" s="141" customFormat="1">
      <c r="B105" s="216"/>
      <c r="C105" s="136" t="s">
        <v>1538</v>
      </c>
      <c r="D105" s="393" t="s">
        <v>1228</v>
      </c>
      <c r="E105" s="391">
        <v>25</v>
      </c>
      <c r="F105" s="392">
        <v>19000</v>
      </c>
      <c r="G105" s="392" t="s">
        <v>1277</v>
      </c>
      <c r="H105" s="392">
        <v>19300</v>
      </c>
      <c r="I105" s="392"/>
      <c r="J105" s="214"/>
    </row>
    <row r="106" spans="2:10" s="141" customFormat="1">
      <c r="B106" s="216"/>
      <c r="C106" s="136" t="s">
        <v>1167</v>
      </c>
      <c r="D106" s="393">
        <v>101</v>
      </c>
      <c r="E106" s="391">
        <v>25</v>
      </c>
      <c r="F106" s="392">
        <v>17300</v>
      </c>
      <c r="G106" s="392" t="s">
        <v>1277</v>
      </c>
      <c r="H106" s="392">
        <v>16400</v>
      </c>
      <c r="I106" s="392"/>
      <c r="J106" s="214"/>
    </row>
    <row r="107" spans="2:10" s="141" customFormat="1">
      <c r="B107" s="216"/>
      <c r="C107" s="136" t="s">
        <v>348</v>
      </c>
      <c r="D107" s="393">
        <v>102</v>
      </c>
      <c r="E107" s="391">
        <v>15</v>
      </c>
      <c r="F107" s="392">
        <v>16400</v>
      </c>
      <c r="G107" s="392" t="s">
        <v>1277</v>
      </c>
      <c r="H107" s="392">
        <v>16300</v>
      </c>
      <c r="I107" s="392"/>
      <c r="J107" s="214"/>
    </row>
    <row r="108" spans="2:10" s="141" customFormat="1">
      <c r="B108" s="216"/>
      <c r="C108" s="136" t="s">
        <v>1176</v>
      </c>
      <c r="D108" s="393">
        <v>103</v>
      </c>
      <c r="E108" s="391">
        <v>25</v>
      </c>
      <c r="F108" s="392">
        <v>13700</v>
      </c>
      <c r="G108" s="392" t="s">
        <v>1277</v>
      </c>
      <c r="H108" s="392">
        <v>14600</v>
      </c>
      <c r="I108" s="392"/>
      <c r="J108" s="214"/>
    </row>
    <row r="109" spans="2:10" s="141" customFormat="1">
      <c r="B109" s="216"/>
      <c r="D109" s="621"/>
      <c r="E109" s="622"/>
      <c r="F109" s="623"/>
      <c r="G109" s="623"/>
      <c r="H109" s="623"/>
      <c r="I109" s="848"/>
      <c r="J109" s="214"/>
    </row>
    <row r="110" spans="2:12" s="141" customFormat="1">
      <c r="B110" s="216"/>
      <c r="C110" s="620" t="s">
        <v>1091</v>
      </c>
      <c r="D110" s="185"/>
      <c r="E110" s="185"/>
      <c r="F110" s="185"/>
      <c r="G110" s="185"/>
      <c r="H110" s="185"/>
      <c r="I110" s="185"/>
      <c r="J110" s="214"/>
      <c r="L110" s="1"/>
    </row>
    <row r="111" spans="2:10" s="141" customFormat="1">
      <c r="B111" s="216"/>
      <c r="C111" s="220" t="s">
        <v>1692</v>
      </c>
      <c r="D111" s="185"/>
      <c r="E111" s="185"/>
      <c r="F111" s="185"/>
      <c r="G111" s="185"/>
      <c r="H111" s="499"/>
      <c r="I111" s="499"/>
      <c r="J111" s="214"/>
    </row>
    <row r="112" spans="2:10" s="141" customFormat="1" ht="17.25" thickBot="1">
      <c r="B112" s="252"/>
      <c r="C112" s="221" t="s">
        <v>1676</v>
      </c>
      <c r="D112" s="219"/>
      <c r="E112" s="219"/>
      <c r="F112" s="219"/>
      <c r="G112" s="219"/>
      <c r="H112" s="500"/>
      <c r="I112" s="500"/>
      <c r="J112" s="215"/>
    </row>
    <row r="113" spans="3:3">
      <c r="C113" s="501"/>
    </row>
    <row r="114" spans="3:3">
      <c r="C114" s="13" t="s">
        <v>778</v>
      </c>
    </row>
    <row r="115" spans="1:11" s="3" customFormat="1">
      <c r="A115" s="1"/>
      <c r="B115" s="1"/>
      <c r="C115" s="198" t="s">
        <v>1101</v>
      </c>
      <c r="D115" s="2"/>
      <c r="E115" s="2"/>
      <c r="F115" s="2"/>
      <c r="G115" s="2"/>
      <c r="H115" s="2"/>
      <c r="I115" s="2"/>
      <c r="J115" s="1"/>
      <c r="K115" s="1"/>
    </row>
    <row r="116" spans="3:3">
      <c r="C116" s="141" t="s">
        <v>963</v>
      </c>
    </row>
    <row r="117" spans="3:3">
      <c r="C117" s="141" t="s">
        <v>964</v>
      </c>
    </row>
    <row r="118" spans="3:3">
      <c r="C118" s="141" t="s">
        <v>1089</v>
      </c>
    </row>
    <row r="119" spans="3:3">
      <c r="C119" s="141" t="s">
        <v>794</v>
      </c>
    </row>
    <row r="120" spans="3:3">
      <c r="C120" s="141" t="s">
        <v>795</v>
      </c>
    </row>
    <row r="121" spans="1:11">
      <c r="A121" s="3"/>
      <c r="B121" s="3"/>
      <c r="C121" s="141"/>
      <c r="D121" s="110"/>
      <c r="E121" s="110"/>
      <c r="F121" s="110"/>
      <c r="G121" s="110"/>
      <c r="H121" s="110"/>
      <c r="I121" s="110"/>
      <c r="J121" s="3"/>
      <c r="K121" s="3"/>
    </row>
    <row r="122" spans="3:3">
      <c r="C122" s="92" t="s">
        <v>779</v>
      </c>
    </row>
    <row r="123" spans="3:3">
      <c r="C123" s="1" t="s">
        <v>780</v>
      </c>
    </row>
    <row r="124" spans="1:11" s="2" customFormat="1">
      <c r="A124" s="1"/>
      <c r="B124" s="1"/>
      <c r="C124" s="1" t="s">
        <v>781</v>
      </c>
      <c r="J124" s="1"/>
      <c r="K124" s="1"/>
    </row>
    <row r="125" spans="1:11" s="2" customFormat="1">
      <c r="A125" s="1"/>
      <c r="B125" s="1"/>
      <c r="C125" s="1" t="s">
        <v>782</v>
      </c>
      <c r="J125" s="1"/>
      <c r="K125" s="1"/>
    </row>
    <row r="126" spans="1:11" s="2" customFormat="1">
      <c r="A126" s="1"/>
      <c r="B126" s="1"/>
      <c r="C126" s="1" t="s">
        <v>783</v>
      </c>
      <c r="J126" s="1"/>
      <c r="K126" s="1"/>
    </row>
    <row r="127" spans="1:11" s="2" customFormat="1">
      <c r="A127" s="1"/>
      <c r="B127" s="1"/>
      <c r="C127" s="1"/>
      <c r="J127" s="1"/>
      <c r="K127" s="1"/>
    </row>
    <row r="128" spans="1:11" s="2" customFormat="1">
      <c r="A128" s="1"/>
      <c r="B128" s="1"/>
      <c r="C128" s="1" t="s">
        <v>784</v>
      </c>
      <c r="J128" s="1"/>
      <c r="K128" s="1"/>
    </row>
    <row r="129" spans="1:11" s="2" customFormat="1">
      <c r="A129" s="1"/>
      <c r="B129" s="1"/>
      <c r="C129" s="1"/>
      <c r="J129" s="1"/>
      <c r="K129" s="1"/>
    </row>
    <row r="130" spans="1:11" s="2" customFormat="1">
      <c r="A130" s="1"/>
      <c r="B130" s="1"/>
      <c r="C130" s="1" t="s">
        <v>785</v>
      </c>
      <c r="J130" s="1"/>
      <c r="K130" s="1"/>
    </row>
    <row r="131" spans="1:11" s="2" customFormat="1">
      <c r="A131" s="1"/>
      <c r="B131" s="1"/>
      <c r="C131" s="1" t="s">
        <v>786</v>
      </c>
      <c r="J131" s="1"/>
      <c r="K131" s="1"/>
    </row>
    <row r="132" spans="1:11" s="2" customFormat="1">
      <c r="A132" s="1"/>
      <c r="B132" s="1"/>
      <c r="C132" s="1" t="s">
        <v>787</v>
      </c>
      <c r="J132" s="1"/>
      <c r="K132" s="1"/>
    </row>
    <row r="133" spans="1:11" s="2" customFormat="1">
      <c r="A133" s="1"/>
      <c r="B133" s="1"/>
      <c r="C133" s="1" t="s">
        <v>788</v>
      </c>
      <c r="J133" s="1"/>
      <c r="K133" s="1"/>
    </row>
    <row r="134" spans="1:11" s="2" customFormat="1">
      <c r="A134" s="1"/>
      <c r="B134" s="1"/>
      <c r="C134" s="1" t="s">
        <v>789</v>
      </c>
      <c r="J134" s="1"/>
      <c r="K134" s="1"/>
    </row>
    <row r="135" spans="3:3">
      <c r="C135" s="1" t="s">
        <v>790</v>
      </c>
    </row>
    <row r="136" spans="1:11" s="2" customFormat="1">
      <c r="A136" s="1"/>
      <c r="B136" s="1"/>
      <c r="C136" s="1"/>
      <c r="J136" s="1"/>
      <c r="K136" s="1"/>
    </row>
    <row r="137" spans="3:7">
      <c r="C137" s="1" t="s">
        <v>1038</v>
      </c>
      <c r="D137" s="1"/>
      <c r="E137" s="1"/>
      <c r="F137" s="1"/>
      <c r="G137" s="1"/>
    </row>
  </sheetData>
  <autoFilter ref="C5:I108"/>
  <mergeCells count="2">
    <mergeCell ref="C3:H3"/>
    <mergeCell ref="C137:G137"/>
  </mergeCells>
  <hyperlinks>
    <hyperlink ref="C4" location="Contents!A1" display="Click here to return to contents"/>
  </hyperlinks>
  <pageMargins left="0.75" right="0.75" top="1" bottom="1" header="0.5" footer="0.5"/>
  <pageSetup paperSize="9" scale="4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2">
    <tabColor theme="6"/>
    <pageSetUpPr fitToPage="1"/>
  </sheetPr>
  <dimension ref="A1:L92"/>
  <sheetViews>
    <sheetView topLeftCell="A1" view="normal" workbookViewId="0">
      <pane ySplit="5" topLeftCell="A21" activePane="bottomLeft" state="frozen"/>
      <selection pane="bottomLeft" activeCell="C43" sqref="C43"/>
    </sheetView>
  </sheetViews>
  <sheetFormatPr defaultColWidth="9.28515625" defaultRowHeight="16.5"/>
  <cols>
    <col min="1" max="1" width="8.5703125" style="1" customWidth="1"/>
    <col min="2" max="2" width="2.7109375" style="1" customWidth="1"/>
    <col min="3" max="3" width="53.7109375" style="1" customWidth="1"/>
    <col min="4" max="9" width="17.7109375" style="2" customWidth="1"/>
    <col min="10" max="10" width="2.7109375" style="1" customWidth="1"/>
    <col min="11" max="16384" width="9.27734375" style="1" customWidth="1"/>
  </cols>
  <sheetData>
    <row r="1" spans="3:3" ht="15" customHeight="1" thickBot="1">
      <c r="C1" s="376"/>
    </row>
    <row r="2" spans="2:10">
      <c r="B2" s="4"/>
      <c r="C2" s="5"/>
      <c r="D2" s="11"/>
      <c r="E2" s="11"/>
      <c r="F2" s="11"/>
      <c r="G2" s="11"/>
      <c r="H2" s="11"/>
      <c r="I2" s="11"/>
      <c r="J2" s="6"/>
    </row>
    <row r="3" spans="2:10" s="141" customFormat="1">
      <c r="B3" s="216"/>
      <c r="C3" s="213" t="s">
        <v>1699</v>
      </c>
      <c r="D3" s="213"/>
      <c r="E3" s="213"/>
      <c r="F3" s="213"/>
      <c r="G3" s="213"/>
      <c r="H3" s="213"/>
      <c r="I3" s="213"/>
      <c r="J3" s="214"/>
    </row>
    <row r="4" spans="2:10" s="141" customFormat="1" ht="26.25">
      <c r="B4" s="216"/>
      <c r="C4" s="376" t="s">
        <v>772</v>
      </c>
      <c r="D4" s="284"/>
      <c r="E4" s="290"/>
      <c r="G4" s="290"/>
      <c r="H4" s="290"/>
      <c r="I4" s="222" t="s">
        <v>605</v>
      </c>
      <c r="J4" s="214"/>
    </row>
    <row r="5" spans="2:10" s="141" customFormat="1" ht="49.5">
      <c r="B5" s="216"/>
      <c r="C5" s="223" t="s">
        <v>222</v>
      </c>
      <c r="D5" s="217" t="s">
        <v>887</v>
      </c>
      <c r="E5" s="224" t="s">
        <v>791</v>
      </c>
      <c r="F5" s="217" t="s">
        <v>798</v>
      </c>
      <c r="G5" s="224" t="s">
        <v>775</v>
      </c>
      <c r="H5" s="217" t="s">
        <v>776</v>
      </c>
      <c r="I5" s="224" t="s">
        <v>777</v>
      </c>
      <c r="J5" s="214"/>
    </row>
    <row r="6" spans="2:10" s="141" customFormat="1">
      <c r="B6" s="216"/>
      <c r="C6" s="136" t="s">
        <v>845</v>
      </c>
      <c r="D6" s="283">
        <v>1</v>
      </c>
      <c r="E6" s="391">
        <v>30</v>
      </c>
      <c r="F6" s="392">
        <v>24600</v>
      </c>
      <c r="G6" s="392">
        <v>17900</v>
      </c>
      <c r="H6" s="392">
        <v>26400</v>
      </c>
      <c r="I6" s="394">
        <v>1.4748603351955307</v>
      </c>
      <c r="J6" s="214"/>
    </row>
    <row r="7" spans="2:10" s="141" customFormat="1">
      <c r="B7" s="216"/>
      <c r="C7" s="504" t="s">
        <v>629</v>
      </c>
      <c r="D7" s="283">
        <v>2</v>
      </c>
      <c r="E7" s="391">
        <v>40</v>
      </c>
      <c r="F7" s="392">
        <v>20600</v>
      </c>
      <c r="G7" s="392">
        <v>18700</v>
      </c>
      <c r="H7" s="392">
        <v>22300</v>
      </c>
      <c r="I7" s="394">
        <v>1.1925133689839573</v>
      </c>
      <c r="J7" s="214"/>
    </row>
    <row r="8" spans="2:10" s="141" customFormat="1">
      <c r="B8" s="216"/>
      <c r="C8" s="136" t="s">
        <v>334</v>
      </c>
      <c r="D8" s="283">
        <v>3</v>
      </c>
      <c r="E8" s="391">
        <v>65</v>
      </c>
      <c r="F8" s="392">
        <v>29900</v>
      </c>
      <c r="G8" s="392">
        <v>27600</v>
      </c>
      <c r="H8" s="392">
        <v>32500</v>
      </c>
      <c r="I8" s="394">
        <v>1.1775362318840579</v>
      </c>
      <c r="J8" s="214"/>
    </row>
    <row r="9" spans="2:10" s="141" customFormat="1">
      <c r="B9" s="216"/>
      <c r="C9" s="136" t="s">
        <v>379</v>
      </c>
      <c r="D9" s="283">
        <v>4</v>
      </c>
      <c r="E9" s="391">
        <v>80</v>
      </c>
      <c r="F9" s="392">
        <v>34500</v>
      </c>
      <c r="G9" s="392">
        <v>32800</v>
      </c>
      <c r="H9" s="392">
        <v>35200</v>
      </c>
      <c r="I9" s="394">
        <v>1.0731707317073171</v>
      </c>
      <c r="J9" s="214"/>
    </row>
    <row r="10" spans="2:10" s="141" customFormat="1">
      <c r="B10" s="216"/>
      <c r="C10" s="136" t="s">
        <v>349</v>
      </c>
      <c r="D10" s="283">
        <v>5</v>
      </c>
      <c r="E10" s="391">
        <v>70</v>
      </c>
      <c r="F10" s="392">
        <v>29000</v>
      </c>
      <c r="G10" s="392">
        <v>27700</v>
      </c>
      <c r="H10" s="392">
        <v>29200</v>
      </c>
      <c r="I10" s="394">
        <v>1.0541516245487366</v>
      </c>
      <c r="J10" s="214"/>
    </row>
    <row r="11" spans="2:10" s="141" customFormat="1">
      <c r="B11" s="216"/>
      <c r="C11" s="136" t="s">
        <v>414</v>
      </c>
      <c r="D11" s="283">
        <v>6</v>
      </c>
      <c r="E11" s="391">
        <v>100</v>
      </c>
      <c r="F11" s="392">
        <v>27400</v>
      </c>
      <c r="G11" s="392">
        <v>26600</v>
      </c>
      <c r="H11" s="392">
        <v>27600</v>
      </c>
      <c r="I11" s="394">
        <v>1.0375939849624061</v>
      </c>
      <c r="J11" s="214"/>
    </row>
    <row r="12" spans="2:10" s="141" customFormat="1">
      <c r="B12" s="216"/>
      <c r="C12" s="136" t="s">
        <v>358</v>
      </c>
      <c r="D12" s="283">
        <v>7</v>
      </c>
      <c r="E12" s="391">
        <v>85</v>
      </c>
      <c r="F12" s="392">
        <v>28800</v>
      </c>
      <c r="G12" s="392">
        <v>28300</v>
      </c>
      <c r="H12" s="392">
        <v>28800</v>
      </c>
      <c r="I12" s="394">
        <v>1.0176678445229681</v>
      </c>
      <c r="J12" s="214"/>
    </row>
    <row r="13" spans="2:10" s="141" customFormat="1">
      <c r="B13" s="216"/>
      <c r="C13" s="504" t="s">
        <v>351</v>
      </c>
      <c r="D13" s="283">
        <v>8</v>
      </c>
      <c r="E13" s="391">
        <v>90</v>
      </c>
      <c r="F13" s="392">
        <v>29900</v>
      </c>
      <c r="G13" s="392">
        <v>29900</v>
      </c>
      <c r="H13" s="392">
        <v>30100</v>
      </c>
      <c r="I13" s="394">
        <v>1.0066889632107023</v>
      </c>
      <c r="J13" s="214"/>
    </row>
    <row r="14" spans="2:10" s="141" customFormat="1">
      <c r="B14" s="216"/>
      <c r="C14" s="136" t="s">
        <v>1535</v>
      </c>
      <c r="D14" s="283" t="s">
        <v>1279</v>
      </c>
      <c r="E14" s="391">
        <v>85</v>
      </c>
      <c r="F14" s="392">
        <v>29600</v>
      </c>
      <c r="G14" s="392">
        <v>29600</v>
      </c>
      <c r="H14" s="392">
        <v>29600</v>
      </c>
      <c r="I14" s="394">
        <v>1</v>
      </c>
      <c r="J14" s="214"/>
    </row>
    <row r="15" spans="2:10" s="141" customFormat="1">
      <c r="B15" s="216"/>
      <c r="C15" s="504" t="s">
        <v>372</v>
      </c>
      <c r="D15" s="283" t="s">
        <v>1279</v>
      </c>
      <c r="E15" s="391">
        <v>80</v>
      </c>
      <c r="F15" s="392">
        <v>24100</v>
      </c>
      <c r="G15" s="392">
        <v>24100</v>
      </c>
      <c r="H15" s="392">
        <v>24100</v>
      </c>
      <c r="I15" s="394">
        <v>1</v>
      </c>
      <c r="J15" s="214"/>
    </row>
    <row r="16" spans="2:10" s="141" customFormat="1">
      <c r="B16" s="216"/>
      <c r="C16" s="136" t="s">
        <v>1698</v>
      </c>
      <c r="D16" s="283">
        <v>11</v>
      </c>
      <c r="E16" s="391">
        <v>30</v>
      </c>
      <c r="F16" s="392">
        <v>19000</v>
      </c>
      <c r="G16" s="392">
        <v>19200</v>
      </c>
      <c r="H16" s="392">
        <v>19000</v>
      </c>
      <c r="I16" s="394">
        <v>0.98958333333333337</v>
      </c>
      <c r="J16" s="214"/>
    </row>
    <row r="17" spans="2:10" s="141" customFormat="1">
      <c r="B17" s="216"/>
      <c r="C17" s="136" t="s">
        <v>1036</v>
      </c>
      <c r="D17" s="283">
        <v>12</v>
      </c>
      <c r="E17" s="391">
        <v>40</v>
      </c>
      <c r="F17" s="392">
        <v>31200</v>
      </c>
      <c r="G17" s="392">
        <v>31400</v>
      </c>
      <c r="H17" s="392">
        <v>31000</v>
      </c>
      <c r="I17" s="394">
        <v>0.98726114649681529</v>
      </c>
      <c r="J17" s="214"/>
    </row>
    <row r="18" spans="2:10" s="141" customFormat="1">
      <c r="B18" s="216"/>
      <c r="C18" s="136" t="s">
        <v>968</v>
      </c>
      <c r="D18" s="283">
        <v>13</v>
      </c>
      <c r="E18" s="391">
        <v>205</v>
      </c>
      <c r="F18" s="392">
        <v>25800</v>
      </c>
      <c r="G18" s="392">
        <v>26300</v>
      </c>
      <c r="H18" s="392">
        <v>25800</v>
      </c>
      <c r="I18" s="394">
        <v>0.98098859315589348</v>
      </c>
      <c r="J18" s="214"/>
    </row>
    <row r="19" spans="2:10" s="141" customFormat="1">
      <c r="B19" s="216"/>
      <c r="C19" s="504" t="s">
        <v>323</v>
      </c>
      <c r="D19" s="283">
        <v>14</v>
      </c>
      <c r="E19" s="391">
        <v>135</v>
      </c>
      <c r="F19" s="392">
        <v>35400</v>
      </c>
      <c r="G19" s="392">
        <v>35800</v>
      </c>
      <c r="H19" s="392">
        <v>35000</v>
      </c>
      <c r="I19" s="394">
        <v>0.97765363128491622</v>
      </c>
      <c r="J19" s="214"/>
    </row>
    <row r="20" spans="2:10" s="141" customFormat="1">
      <c r="B20" s="216"/>
      <c r="C20" s="136" t="s">
        <v>340</v>
      </c>
      <c r="D20" s="283">
        <v>15</v>
      </c>
      <c r="E20" s="391">
        <v>285</v>
      </c>
      <c r="F20" s="392">
        <v>29900</v>
      </c>
      <c r="G20" s="392">
        <v>30700</v>
      </c>
      <c r="H20" s="392">
        <v>29900</v>
      </c>
      <c r="I20" s="394">
        <v>0.97394136807817588</v>
      </c>
      <c r="J20" s="214"/>
    </row>
    <row r="21" spans="2:10" s="141" customFormat="1">
      <c r="B21" s="216"/>
      <c r="C21" s="504" t="s">
        <v>177</v>
      </c>
      <c r="D21" s="283">
        <v>16</v>
      </c>
      <c r="E21" s="391">
        <v>155</v>
      </c>
      <c r="F21" s="392">
        <v>32100</v>
      </c>
      <c r="G21" s="392">
        <v>33200</v>
      </c>
      <c r="H21" s="392">
        <v>32100</v>
      </c>
      <c r="I21" s="394">
        <v>0.9668674698795181</v>
      </c>
      <c r="J21" s="214"/>
    </row>
    <row r="22" spans="2:10" s="141" customFormat="1">
      <c r="B22" s="216"/>
      <c r="C22" s="504" t="s">
        <v>216</v>
      </c>
      <c r="D22" s="283">
        <v>17</v>
      </c>
      <c r="E22" s="391">
        <v>85</v>
      </c>
      <c r="F22" s="392">
        <v>30700</v>
      </c>
      <c r="G22" s="392">
        <v>32500</v>
      </c>
      <c r="H22" s="392">
        <v>30700</v>
      </c>
      <c r="I22" s="394">
        <v>0.94461538461538463</v>
      </c>
      <c r="J22" s="214"/>
    </row>
    <row r="23" spans="2:10" s="141" customFormat="1">
      <c r="B23" s="216"/>
      <c r="C23" s="504" t="s">
        <v>658</v>
      </c>
      <c r="D23" s="283">
        <v>18</v>
      </c>
      <c r="E23" s="391">
        <v>130</v>
      </c>
      <c r="F23" s="392">
        <v>29600</v>
      </c>
      <c r="G23" s="392">
        <v>31000</v>
      </c>
      <c r="H23" s="392">
        <v>29200</v>
      </c>
      <c r="I23" s="394">
        <v>0.9419354838709677</v>
      </c>
      <c r="J23" s="214"/>
    </row>
    <row r="24" spans="2:10" s="141" customFormat="1">
      <c r="B24" s="216"/>
      <c r="C24" s="136" t="s">
        <v>352</v>
      </c>
      <c r="D24" s="283">
        <v>19</v>
      </c>
      <c r="E24" s="391">
        <v>100</v>
      </c>
      <c r="F24" s="392">
        <v>29200</v>
      </c>
      <c r="G24" s="392">
        <v>30700</v>
      </c>
      <c r="H24" s="392">
        <v>28800</v>
      </c>
      <c r="I24" s="394">
        <v>0.93811074918566772</v>
      </c>
      <c r="J24" s="214"/>
    </row>
    <row r="25" spans="2:10" s="141" customFormat="1">
      <c r="B25" s="216"/>
      <c r="C25" s="136" t="s">
        <v>363</v>
      </c>
      <c r="D25" s="283">
        <v>20</v>
      </c>
      <c r="E25" s="391">
        <v>85</v>
      </c>
      <c r="F25" s="392">
        <v>29200</v>
      </c>
      <c r="G25" s="392">
        <v>30500</v>
      </c>
      <c r="H25" s="392">
        <v>28500</v>
      </c>
      <c r="I25" s="394">
        <v>0.93442622950819676</v>
      </c>
      <c r="J25" s="214"/>
    </row>
    <row r="26" spans="2:10" s="141" customFormat="1">
      <c r="B26" s="216"/>
      <c r="C26" s="136" t="s">
        <v>654</v>
      </c>
      <c r="D26" s="283">
        <v>21</v>
      </c>
      <c r="E26" s="391">
        <v>105</v>
      </c>
      <c r="F26" s="392">
        <v>33600</v>
      </c>
      <c r="G26" s="392">
        <v>35600</v>
      </c>
      <c r="H26" s="392">
        <v>33200</v>
      </c>
      <c r="I26" s="394">
        <v>0.93258426966292129</v>
      </c>
      <c r="J26" s="214"/>
    </row>
    <row r="27" spans="2:10" s="141" customFormat="1">
      <c r="B27" s="216"/>
      <c r="C27" s="504" t="s">
        <v>324</v>
      </c>
      <c r="D27" s="283" t="s">
        <v>458</v>
      </c>
      <c r="E27" s="391">
        <v>140</v>
      </c>
      <c r="F27" s="392">
        <v>29600</v>
      </c>
      <c r="G27" s="392">
        <v>31400</v>
      </c>
      <c r="H27" s="392">
        <v>29200</v>
      </c>
      <c r="I27" s="394">
        <v>0.92993630573248409</v>
      </c>
      <c r="J27" s="214"/>
    </row>
    <row r="28" spans="2:10" s="141" customFormat="1">
      <c r="B28" s="216"/>
      <c r="C28" s="136" t="s">
        <v>241</v>
      </c>
      <c r="D28" s="283" t="s">
        <v>458</v>
      </c>
      <c r="E28" s="391">
        <v>85</v>
      </c>
      <c r="F28" s="392">
        <v>29900</v>
      </c>
      <c r="G28" s="392">
        <v>31400</v>
      </c>
      <c r="H28" s="392">
        <v>29200</v>
      </c>
      <c r="I28" s="394">
        <v>0.92993630573248409</v>
      </c>
      <c r="J28" s="214"/>
    </row>
    <row r="29" spans="2:10" s="141" customFormat="1">
      <c r="B29" s="216"/>
      <c r="C29" s="136" t="s">
        <v>240</v>
      </c>
      <c r="D29" s="283">
        <v>24</v>
      </c>
      <c r="E29" s="391">
        <v>60</v>
      </c>
      <c r="F29" s="392">
        <v>35800</v>
      </c>
      <c r="G29" s="392">
        <v>38300</v>
      </c>
      <c r="H29" s="392">
        <v>35600</v>
      </c>
      <c r="I29" s="394">
        <v>0.92950391644908614</v>
      </c>
      <c r="J29" s="214"/>
    </row>
    <row r="30" spans="2:10" s="141" customFormat="1">
      <c r="B30" s="216"/>
      <c r="C30" s="136" t="s">
        <v>371</v>
      </c>
      <c r="D30" s="283">
        <v>25</v>
      </c>
      <c r="E30" s="391">
        <v>180</v>
      </c>
      <c r="F30" s="392">
        <v>27400</v>
      </c>
      <c r="G30" s="392">
        <v>29200</v>
      </c>
      <c r="H30" s="392">
        <v>27000</v>
      </c>
      <c r="I30" s="394">
        <v>0.92465753424657537</v>
      </c>
      <c r="J30" s="214"/>
    </row>
    <row r="31" spans="2:10" s="141" customFormat="1">
      <c r="B31" s="216"/>
      <c r="C31" s="136" t="s">
        <v>479</v>
      </c>
      <c r="D31" s="283">
        <v>26</v>
      </c>
      <c r="E31" s="391">
        <v>60</v>
      </c>
      <c r="F31" s="392">
        <v>25200</v>
      </c>
      <c r="G31" s="392">
        <v>26500</v>
      </c>
      <c r="H31" s="392">
        <v>24500</v>
      </c>
      <c r="I31" s="394">
        <v>0.92452830188679247</v>
      </c>
      <c r="J31" s="214"/>
    </row>
    <row r="32" spans="2:10" s="141" customFormat="1">
      <c r="B32" s="216"/>
      <c r="C32" s="136" t="s">
        <v>393</v>
      </c>
      <c r="D32" s="283">
        <v>27</v>
      </c>
      <c r="E32" s="391">
        <v>110</v>
      </c>
      <c r="F32" s="392">
        <v>27700</v>
      </c>
      <c r="G32" s="392">
        <v>28800</v>
      </c>
      <c r="H32" s="392">
        <v>26600</v>
      </c>
      <c r="I32" s="394">
        <v>0.92361111111111116</v>
      </c>
      <c r="J32" s="214"/>
    </row>
    <row r="33" spans="2:10" s="141" customFormat="1">
      <c r="B33" s="216"/>
      <c r="C33" s="504" t="s">
        <v>213</v>
      </c>
      <c r="D33" s="283">
        <v>28</v>
      </c>
      <c r="E33" s="391">
        <v>85</v>
      </c>
      <c r="F33" s="392">
        <v>38700</v>
      </c>
      <c r="G33" s="392">
        <v>40000</v>
      </c>
      <c r="H33" s="392">
        <v>36900</v>
      </c>
      <c r="I33" s="394">
        <v>0.9225</v>
      </c>
      <c r="J33" s="214"/>
    </row>
    <row r="34" spans="2:10" s="141" customFormat="1">
      <c r="B34" s="216"/>
      <c r="C34" s="136" t="s">
        <v>325</v>
      </c>
      <c r="D34" s="283">
        <v>29</v>
      </c>
      <c r="E34" s="391">
        <v>185</v>
      </c>
      <c r="F34" s="392">
        <v>29600</v>
      </c>
      <c r="G34" s="392">
        <v>31300</v>
      </c>
      <c r="H34" s="392">
        <v>28800</v>
      </c>
      <c r="I34" s="394">
        <v>0.92012779552715651</v>
      </c>
      <c r="J34" s="214"/>
    </row>
    <row r="35" spans="2:10" s="141" customFormat="1">
      <c r="B35" s="216"/>
      <c r="C35" s="504" t="s">
        <v>1533</v>
      </c>
      <c r="D35" s="283">
        <v>30</v>
      </c>
      <c r="E35" s="391">
        <v>40</v>
      </c>
      <c r="F35" s="392">
        <v>27600</v>
      </c>
      <c r="G35" s="392">
        <v>29900</v>
      </c>
      <c r="H35" s="392">
        <v>27400</v>
      </c>
      <c r="I35" s="394">
        <v>0.91638795986622068</v>
      </c>
      <c r="J35" s="214"/>
    </row>
    <row r="36" spans="2:10" s="141" customFormat="1">
      <c r="B36" s="216"/>
      <c r="C36" s="504" t="s">
        <v>534</v>
      </c>
      <c r="D36" s="283">
        <v>31</v>
      </c>
      <c r="E36" s="391">
        <v>165</v>
      </c>
      <c r="F36" s="392">
        <v>29900</v>
      </c>
      <c r="G36" s="392">
        <v>31400</v>
      </c>
      <c r="H36" s="392">
        <v>28500</v>
      </c>
      <c r="I36" s="394">
        <v>0.90764331210191085</v>
      </c>
      <c r="J36" s="214"/>
    </row>
    <row r="37" spans="2:10" s="141" customFormat="1">
      <c r="B37" s="216"/>
      <c r="C37" s="504" t="s">
        <v>410</v>
      </c>
      <c r="D37" s="283">
        <v>32</v>
      </c>
      <c r="E37" s="391">
        <v>120</v>
      </c>
      <c r="F37" s="392">
        <v>28800</v>
      </c>
      <c r="G37" s="392">
        <v>31400</v>
      </c>
      <c r="H37" s="392">
        <v>28300</v>
      </c>
      <c r="I37" s="394">
        <v>0.90127388535031849</v>
      </c>
      <c r="J37" s="214"/>
    </row>
    <row r="38" spans="2:10" s="141" customFormat="1">
      <c r="B38" s="216"/>
      <c r="C38" s="504" t="s">
        <v>180</v>
      </c>
      <c r="D38" s="283">
        <v>33</v>
      </c>
      <c r="E38" s="391">
        <v>40</v>
      </c>
      <c r="F38" s="392">
        <v>37200</v>
      </c>
      <c r="G38" s="392">
        <v>41200</v>
      </c>
      <c r="H38" s="392">
        <v>36900</v>
      </c>
      <c r="I38" s="394">
        <v>0.89563106796116509</v>
      </c>
      <c r="J38" s="214"/>
    </row>
    <row r="39" spans="2:10" s="141" customFormat="1">
      <c r="B39" s="216"/>
      <c r="C39" s="504" t="s">
        <v>1528</v>
      </c>
      <c r="D39" s="283">
        <v>34</v>
      </c>
      <c r="E39" s="391">
        <v>115</v>
      </c>
      <c r="F39" s="392">
        <v>32500</v>
      </c>
      <c r="G39" s="392">
        <v>35400</v>
      </c>
      <c r="H39" s="392">
        <v>31400</v>
      </c>
      <c r="I39" s="394">
        <v>0.88700564971751417</v>
      </c>
      <c r="J39" s="214"/>
    </row>
    <row r="40" spans="2:10" s="141" customFormat="1">
      <c r="B40" s="216"/>
      <c r="C40" s="504" t="s">
        <v>374</v>
      </c>
      <c r="D40" s="283">
        <v>35</v>
      </c>
      <c r="E40" s="391">
        <v>120</v>
      </c>
      <c r="F40" s="392">
        <v>30000</v>
      </c>
      <c r="G40" s="392">
        <v>33000</v>
      </c>
      <c r="H40" s="392">
        <v>29200</v>
      </c>
      <c r="I40" s="394">
        <v>0.88484848484848488</v>
      </c>
      <c r="J40" s="214"/>
    </row>
    <row r="41" spans="2:10" s="141" customFormat="1">
      <c r="B41" s="216"/>
      <c r="C41" s="504" t="s">
        <v>477</v>
      </c>
      <c r="D41" s="283">
        <v>36</v>
      </c>
      <c r="E41" s="391">
        <v>140</v>
      </c>
      <c r="F41" s="392">
        <v>29200</v>
      </c>
      <c r="G41" s="392">
        <v>31900</v>
      </c>
      <c r="H41" s="392">
        <v>28100</v>
      </c>
      <c r="I41" s="394">
        <v>0.88087774294670851</v>
      </c>
      <c r="J41" s="214"/>
    </row>
    <row r="42" spans="2:10" s="141" customFormat="1">
      <c r="B42" s="216"/>
      <c r="C42" s="504" t="s">
        <v>174</v>
      </c>
      <c r="D42" s="283">
        <v>37</v>
      </c>
      <c r="E42" s="391">
        <v>70</v>
      </c>
      <c r="F42" s="392">
        <v>31900</v>
      </c>
      <c r="G42" s="392">
        <v>36100</v>
      </c>
      <c r="H42" s="392">
        <v>31600</v>
      </c>
      <c r="I42" s="394">
        <v>0.8753462603878116</v>
      </c>
      <c r="J42" s="214"/>
    </row>
    <row r="43" spans="2:10" s="141" customFormat="1">
      <c r="B43" s="216"/>
      <c r="C43" s="253" t="s">
        <v>1037</v>
      </c>
      <c r="D43" s="150">
        <v>38</v>
      </c>
      <c r="E43" s="150">
        <v>150</v>
      </c>
      <c r="F43" s="236">
        <v>37600</v>
      </c>
      <c r="G43" s="236">
        <v>40500</v>
      </c>
      <c r="H43" s="236">
        <v>35400</v>
      </c>
      <c r="I43" s="579">
        <v>0.87407407407407411</v>
      </c>
      <c r="J43" s="214"/>
    </row>
    <row r="44" spans="2:10" s="141" customFormat="1">
      <c r="B44" s="216"/>
      <c r="C44" s="504" t="s">
        <v>356</v>
      </c>
      <c r="D44" s="283">
        <v>39</v>
      </c>
      <c r="E44" s="391">
        <v>95</v>
      </c>
      <c r="F44" s="392">
        <v>35000</v>
      </c>
      <c r="G44" s="392">
        <v>39100</v>
      </c>
      <c r="H44" s="392">
        <v>33900</v>
      </c>
      <c r="I44" s="394">
        <v>0.86700767263427114</v>
      </c>
      <c r="J44" s="214"/>
    </row>
    <row r="45" spans="2:10" s="141" customFormat="1">
      <c r="B45" s="216"/>
      <c r="C45" s="504" t="s">
        <v>211</v>
      </c>
      <c r="D45" s="283">
        <v>40</v>
      </c>
      <c r="E45" s="391">
        <v>95</v>
      </c>
      <c r="F45" s="392">
        <v>33900</v>
      </c>
      <c r="G45" s="392">
        <v>37600</v>
      </c>
      <c r="H45" s="392">
        <v>32500</v>
      </c>
      <c r="I45" s="394">
        <v>0.86436170212765961</v>
      </c>
      <c r="J45" s="214"/>
    </row>
    <row r="46" spans="2:10" s="141" customFormat="1">
      <c r="B46" s="216"/>
      <c r="C46" s="504" t="s">
        <v>344</v>
      </c>
      <c r="D46" s="283">
        <v>41</v>
      </c>
      <c r="E46" s="391">
        <v>25</v>
      </c>
      <c r="F46" s="392">
        <v>30700</v>
      </c>
      <c r="G46" s="392">
        <v>34700</v>
      </c>
      <c r="H46" s="392">
        <v>29900</v>
      </c>
      <c r="I46" s="394">
        <v>0.861671469740634</v>
      </c>
      <c r="J46" s="214"/>
    </row>
    <row r="47" spans="2:10" s="141" customFormat="1">
      <c r="B47" s="216"/>
      <c r="C47" s="504" t="s">
        <v>389</v>
      </c>
      <c r="D47" s="283">
        <v>42</v>
      </c>
      <c r="E47" s="391">
        <v>55</v>
      </c>
      <c r="F47" s="392">
        <v>25200</v>
      </c>
      <c r="G47" s="392">
        <v>26800</v>
      </c>
      <c r="H47" s="392">
        <v>23000</v>
      </c>
      <c r="I47" s="394">
        <v>0.85820895522388063</v>
      </c>
      <c r="J47" s="214"/>
    </row>
    <row r="48" spans="2:10" s="141" customFormat="1">
      <c r="B48" s="216"/>
      <c r="C48" s="504" t="s">
        <v>378</v>
      </c>
      <c r="D48" s="283">
        <v>43</v>
      </c>
      <c r="E48" s="391">
        <v>175</v>
      </c>
      <c r="F48" s="392">
        <v>29900</v>
      </c>
      <c r="G48" s="392">
        <v>35000</v>
      </c>
      <c r="H48" s="392">
        <v>29900</v>
      </c>
      <c r="I48" s="394">
        <v>0.85428571428571431</v>
      </c>
      <c r="J48" s="214"/>
    </row>
    <row r="49" spans="2:10" s="141" customFormat="1">
      <c r="B49" s="216"/>
      <c r="C49" s="504" t="s">
        <v>652</v>
      </c>
      <c r="D49" s="283">
        <v>44</v>
      </c>
      <c r="E49" s="391">
        <v>30</v>
      </c>
      <c r="F49" s="392">
        <v>30700</v>
      </c>
      <c r="G49" s="392">
        <v>30800</v>
      </c>
      <c r="H49" s="392">
        <v>25200</v>
      </c>
      <c r="I49" s="394">
        <v>0.81818181818181823</v>
      </c>
      <c r="J49" s="214"/>
    </row>
    <row r="50" spans="2:10" s="141" customFormat="1">
      <c r="B50" s="216"/>
      <c r="C50" s="504" t="s">
        <v>396</v>
      </c>
      <c r="D50" s="283">
        <v>45</v>
      </c>
      <c r="E50" s="391">
        <v>70</v>
      </c>
      <c r="F50" s="392">
        <v>28500</v>
      </c>
      <c r="G50" s="392">
        <v>31400</v>
      </c>
      <c r="H50" s="392">
        <v>25600</v>
      </c>
      <c r="I50" s="394">
        <v>0.8152866242038217</v>
      </c>
      <c r="J50" s="214"/>
    </row>
    <row r="51" spans="2:10" s="141" customFormat="1">
      <c r="B51" s="216"/>
      <c r="C51" s="504" t="s">
        <v>1039</v>
      </c>
      <c r="D51" s="283">
        <v>46</v>
      </c>
      <c r="E51" s="391">
        <v>90</v>
      </c>
      <c r="F51" s="392">
        <v>33900</v>
      </c>
      <c r="G51" s="392">
        <v>38600</v>
      </c>
      <c r="H51" s="392">
        <v>31400</v>
      </c>
      <c r="I51" s="394">
        <v>0.81347150259067358</v>
      </c>
      <c r="J51" s="214"/>
    </row>
    <row r="52" spans="2:10" s="141" customFormat="1">
      <c r="B52" s="216"/>
      <c r="C52" s="504" t="s">
        <v>376</v>
      </c>
      <c r="D52" s="283">
        <v>47</v>
      </c>
      <c r="E52" s="391">
        <v>75</v>
      </c>
      <c r="F52" s="392">
        <v>28100</v>
      </c>
      <c r="G52" s="392">
        <v>33600</v>
      </c>
      <c r="H52" s="392">
        <v>27200</v>
      </c>
      <c r="I52" s="394">
        <v>0.80952380952380953</v>
      </c>
      <c r="J52" s="214"/>
    </row>
    <row r="53" spans="2:10" s="141" customFormat="1">
      <c r="B53" s="216"/>
      <c r="C53" s="504" t="s">
        <v>176</v>
      </c>
      <c r="D53" s="283">
        <v>48</v>
      </c>
      <c r="E53" s="391">
        <v>125</v>
      </c>
      <c r="F53" s="392">
        <v>31000</v>
      </c>
      <c r="G53" s="392">
        <v>37600</v>
      </c>
      <c r="H53" s="392">
        <v>30300</v>
      </c>
      <c r="I53" s="394">
        <v>0.80585106382978722</v>
      </c>
      <c r="J53" s="214"/>
    </row>
    <row r="54" spans="2:10" s="141" customFormat="1">
      <c r="B54" s="216"/>
      <c r="C54" s="504" t="s">
        <v>367</v>
      </c>
      <c r="D54" s="283">
        <v>49</v>
      </c>
      <c r="E54" s="391">
        <v>110</v>
      </c>
      <c r="F54" s="392">
        <v>28100</v>
      </c>
      <c r="G54" s="392">
        <v>31800</v>
      </c>
      <c r="H54" s="392">
        <v>25600</v>
      </c>
      <c r="I54" s="394">
        <v>0.80503144654088055</v>
      </c>
      <c r="J54" s="214"/>
    </row>
    <row r="55" spans="2:10" s="141" customFormat="1">
      <c r="B55" s="216"/>
      <c r="C55" s="504" t="s">
        <v>355</v>
      </c>
      <c r="D55" s="283">
        <v>50</v>
      </c>
      <c r="E55" s="391">
        <v>155</v>
      </c>
      <c r="F55" s="392">
        <v>26300</v>
      </c>
      <c r="G55" s="392">
        <v>32800</v>
      </c>
      <c r="H55" s="392">
        <v>26300</v>
      </c>
      <c r="I55" s="394">
        <v>0.801829268292683</v>
      </c>
      <c r="J55" s="214"/>
    </row>
    <row r="56" spans="2:10" s="141" customFormat="1">
      <c r="B56" s="216"/>
      <c r="C56" s="504" t="s">
        <v>391</v>
      </c>
      <c r="D56" s="283">
        <v>51</v>
      </c>
      <c r="E56" s="391">
        <v>60</v>
      </c>
      <c r="F56" s="392">
        <v>30300</v>
      </c>
      <c r="G56" s="392">
        <v>37200</v>
      </c>
      <c r="H56" s="392">
        <v>29600</v>
      </c>
      <c r="I56" s="394">
        <v>0.79569892473118276</v>
      </c>
      <c r="J56" s="214"/>
    </row>
    <row r="57" spans="2:10" s="141" customFormat="1">
      <c r="B57" s="216"/>
      <c r="C57" s="504" t="s">
        <v>361</v>
      </c>
      <c r="D57" s="283">
        <v>52</v>
      </c>
      <c r="E57" s="391">
        <v>70</v>
      </c>
      <c r="F57" s="392">
        <v>26100</v>
      </c>
      <c r="G57" s="392">
        <v>31800</v>
      </c>
      <c r="H57" s="392">
        <v>24800</v>
      </c>
      <c r="I57" s="394">
        <v>0.779874213836478</v>
      </c>
      <c r="J57" s="214"/>
    </row>
    <row r="58" spans="2:10" s="141" customFormat="1">
      <c r="B58" s="216"/>
      <c r="C58" s="504" t="s">
        <v>321</v>
      </c>
      <c r="D58" s="283">
        <v>53</v>
      </c>
      <c r="E58" s="391">
        <v>30</v>
      </c>
      <c r="F58" s="392">
        <v>32100</v>
      </c>
      <c r="G58" s="392">
        <v>36100</v>
      </c>
      <c r="H58" s="392">
        <v>27700</v>
      </c>
      <c r="I58" s="394">
        <v>0.76731301939058172</v>
      </c>
      <c r="J58" s="214"/>
    </row>
    <row r="59" spans="2:10" s="141" customFormat="1">
      <c r="B59" s="216"/>
      <c r="C59" s="504" t="s">
        <v>339</v>
      </c>
      <c r="D59" s="283">
        <v>54</v>
      </c>
      <c r="E59" s="391">
        <v>120</v>
      </c>
      <c r="F59" s="392">
        <v>34600</v>
      </c>
      <c r="G59" s="392">
        <v>42000</v>
      </c>
      <c r="H59" s="392">
        <v>32100</v>
      </c>
      <c r="I59" s="394">
        <v>0.76428571428571423</v>
      </c>
      <c r="J59" s="214"/>
    </row>
    <row r="60" spans="2:10" s="141" customFormat="1">
      <c r="B60" s="216"/>
      <c r="C60" s="504" t="s">
        <v>345</v>
      </c>
      <c r="D60" s="283">
        <v>55</v>
      </c>
      <c r="E60" s="391">
        <v>110</v>
      </c>
      <c r="F60" s="392">
        <v>28100</v>
      </c>
      <c r="G60" s="392">
        <v>33200</v>
      </c>
      <c r="H60" s="392">
        <v>25200</v>
      </c>
      <c r="I60" s="394">
        <v>0.75903614457831325</v>
      </c>
      <c r="J60" s="214"/>
    </row>
    <row r="61" spans="2:10" s="141" customFormat="1">
      <c r="B61" s="216"/>
      <c r="C61" s="504" t="s">
        <v>350</v>
      </c>
      <c r="D61" s="283">
        <v>56</v>
      </c>
      <c r="E61" s="391">
        <v>30</v>
      </c>
      <c r="F61" s="392">
        <v>33200</v>
      </c>
      <c r="G61" s="392">
        <v>36700</v>
      </c>
      <c r="H61" s="392">
        <v>26700</v>
      </c>
      <c r="I61" s="394">
        <v>0.72752043596730243</v>
      </c>
      <c r="J61" s="214"/>
    </row>
    <row r="62" spans="2:10" s="141" customFormat="1">
      <c r="B62" s="216"/>
      <c r="C62" s="504" t="s">
        <v>364</v>
      </c>
      <c r="D62" s="283">
        <v>57</v>
      </c>
      <c r="E62" s="391">
        <v>65</v>
      </c>
      <c r="F62" s="392">
        <v>30700</v>
      </c>
      <c r="G62" s="392">
        <v>40500</v>
      </c>
      <c r="H62" s="392">
        <v>29200</v>
      </c>
      <c r="I62" s="394">
        <v>0.72098765432098766</v>
      </c>
      <c r="J62" s="214"/>
    </row>
    <row r="63" spans="2:10" s="141" customFormat="1">
      <c r="B63" s="216"/>
      <c r="C63" s="504" t="s">
        <v>359</v>
      </c>
      <c r="D63" s="283">
        <v>58</v>
      </c>
      <c r="E63" s="391">
        <v>60</v>
      </c>
      <c r="F63" s="392">
        <v>20800</v>
      </c>
      <c r="G63" s="392">
        <v>27000</v>
      </c>
      <c r="H63" s="392">
        <v>19200</v>
      </c>
      <c r="I63" s="394">
        <v>0.71111111111111114</v>
      </c>
      <c r="J63" s="214"/>
    </row>
    <row r="64" spans="2:10" s="141" customFormat="1">
      <c r="B64" s="216"/>
      <c r="C64" s="504" t="s">
        <v>860</v>
      </c>
      <c r="D64" s="283">
        <v>59</v>
      </c>
      <c r="E64" s="391">
        <v>25</v>
      </c>
      <c r="F64" s="392">
        <v>19700</v>
      </c>
      <c r="G64" s="392">
        <v>25200</v>
      </c>
      <c r="H64" s="392">
        <v>17700</v>
      </c>
      <c r="I64" s="394">
        <v>0.70238095238095233</v>
      </c>
      <c r="J64" s="214"/>
    </row>
    <row r="65" spans="2:12" s="141" customFormat="1">
      <c r="B65" s="216"/>
      <c r="D65" s="185"/>
      <c r="E65" s="185"/>
      <c r="F65" s="185"/>
      <c r="G65" s="185"/>
      <c r="H65" s="185"/>
      <c r="I65" s="185"/>
      <c r="J65" s="214"/>
      <c r="L65" s="1"/>
    </row>
    <row r="66" spans="2:12" s="141" customFormat="1">
      <c r="B66" s="216"/>
      <c r="C66" s="220" t="s">
        <v>1700</v>
      </c>
      <c r="D66" s="185"/>
      <c r="E66" s="185"/>
      <c r="F66" s="185"/>
      <c r="G66" s="185"/>
      <c r="H66" s="185"/>
      <c r="I66" s="185"/>
      <c r="J66" s="214"/>
      <c r="L66" s="1"/>
    </row>
    <row r="67" spans="2:12" s="141" customFormat="1" ht="17.25" thickBot="1">
      <c r="B67" s="252"/>
      <c r="C67" s="221" t="s">
        <v>1676</v>
      </c>
      <c r="D67" s="219"/>
      <c r="E67" s="219"/>
      <c r="F67" s="219"/>
      <c r="G67" s="219"/>
      <c r="H67" s="219"/>
      <c r="I67" s="219"/>
      <c r="J67" s="215"/>
      <c r="L67" s="1"/>
    </row>
    <row r="69" spans="3:3">
      <c r="C69" s="13" t="s">
        <v>778</v>
      </c>
    </row>
    <row r="70" spans="1:12" s="3" customFormat="1">
      <c r="A70" s="1"/>
      <c r="B70" s="1"/>
      <c r="C70" s="198" t="s">
        <v>1101</v>
      </c>
      <c r="D70" s="2"/>
      <c r="E70" s="2"/>
      <c r="F70" s="2"/>
      <c r="G70" s="2"/>
      <c r="H70" s="2"/>
      <c r="I70" s="2"/>
      <c r="J70" s="1"/>
      <c r="K70" s="1"/>
      <c r="L70" s="2"/>
    </row>
    <row r="71" spans="3:12">
      <c r="C71" s="141" t="s">
        <v>963</v>
      </c>
      <c r="L71" s="2"/>
    </row>
    <row r="72" spans="3:12">
      <c r="C72" s="141" t="s">
        <v>964</v>
      </c>
      <c r="L72" s="2"/>
    </row>
    <row r="73" spans="3:12">
      <c r="C73" s="141" t="s">
        <v>1089</v>
      </c>
      <c r="L73" s="2"/>
    </row>
    <row r="74" spans="3:12">
      <c r="C74" s="141" t="s">
        <v>794</v>
      </c>
      <c r="L74" s="2"/>
    </row>
    <row r="75" spans="3:12">
      <c r="C75" s="141" t="s">
        <v>795</v>
      </c>
      <c r="L75" s="2"/>
    </row>
    <row r="76" spans="3:12">
      <c r="C76" s="141"/>
      <c r="L76" s="2"/>
    </row>
    <row r="77" spans="1:12">
      <c r="A77" s="3"/>
      <c r="B77" s="3"/>
      <c r="C77" s="92" t="s">
        <v>779</v>
      </c>
      <c r="D77" s="110"/>
      <c r="E77" s="110"/>
      <c r="F77" s="110"/>
      <c r="G77" s="110"/>
      <c r="H77" s="110"/>
      <c r="I77" s="110"/>
      <c r="J77" s="3"/>
      <c r="K77" s="3"/>
      <c r="L77" s="2"/>
    </row>
    <row r="78" spans="3:12">
      <c r="C78" s="1" t="s">
        <v>780</v>
      </c>
      <c r="L78" s="2"/>
    </row>
    <row r="79" spans="3:12">
      <c r="C79" s="1" t="s">
        <v>781</v>
      </c>
      <c r="L79" s="2"/>
    </row>
    <row r="80" spans="1:11" s="2" customFormat="1">
      <c r="A80" s="1"/>
      <c r="B80" s="1"/>
      <c r="C80" s="1" t="s">
        <v>782</v>
      </c>
      <c r="J80" s="1"/>
      <c r="K80" s="1"/>
    </row>
    <row r="81" spans="1:12" s="2" customFormat="1">
      <c r="A81" s="1"/>
      <c r="B81" s="1"/>
      <c r="C81" s="1" t="s">
        <v>783</v>
      </c>
      <c r="J81" s="1"/>
      <c r="K81" s="1"/>
      <c r="L81" s="1"/>
    </row>
    <row r="82" spans="1:11" s="2" customFormat="1">
      <c r="A82" s="1"/>
      <c r="B82" s="1"/>
      <c r="C82" s="1"/>
      <c r="J82" s="1"/>
      <c r="K82" s="1"/>
    </row>
    <row r="83" spans="1:12" s="2" customFormat="1">
      <c r="A83" s="1"/>
      <c r="B83" s="1"/>
      <c r="C83" s="1" t="s">
        <v>784</v>
      </c>
      <c r="J83" s="1"/>
      <c r="K83" s="1"/>
      <c r="L83" s="1"/>
    </row>
    <row r="84" spans="1:12" s="2" customFormat="1">
      <c r="A84" s="1"/>
      <c r="B84" s="1"/>
      <c r="C84" s="1"/>
      <c r="J84" s="1"/>
      <c r="K84" s="1"/>
      <c r="L84" s="1"/>
    </row>
    <row r="85" spans="1:12" s="2" customFormat="1">
      <c r="A85" s="1"/>
      <c r="B85" s="1"/>
      <c r="C85" s="1" t="s">
        <v>785</v>
      </c>
      <c r="J85" s="1"/>
      <c r="K85" s="1"/>
      <c r="L85" s="1"/>
    </row>
    <row r="86" spans="1:12" s="2" customFormat="1">
      <c r="A86" s="1"/>
      <c r="B86" s="1"/>
      <c r="C86" s="1" t="s">
        <v>786</v>
      </c>
      <c r="J86" s="1"/>
      <c r="K86" s="1"/>
      <c r="L86" s="1"/>
    </row>
    <row r="87" spans="1:12" s="2" customFormat="1">
      <c r="A87" s="1"/>
      <c r="B87" s="1"/>
      <c r="C87" s="1" t="s">
        <v>787</v>
      </c>
      <c r="J87" s="1"/>
      <c r="K87" s="1"/>
      <c r="L87" s="1"/>
    </row>
    <row r="88" spans="1:12" s="2" customFormat="1">
      <c r="A88" s="1"/>
      <c r="B88" s="1"/>
      <c r="C88" s="1" t="s">
        <v>788</v>
      </c>
      <c r="J88" s="1"/>
      <c r="K88" s="1"/>
      <c r="L88" s="1"/>
    </row>
    <row r="89" spans="1:12" s="2" customFormat="1">
      <c r="A89" s="1"/>
      <c r="B89" s="1"/>
      <c r="C89" s="1" t="s">
        <v>789</v>
      </c>
      <c r="J89" s="1"/>
      <c r="K89" s="1"/>
      <c r="L89" s="1"/>
    </row>
    <row r="90" spans="1:12" s="2" customFormat="1">
      <c r="A90" s="1"/>
      <c r="B90" s="1"/>
      <c r="C90" s="1" t="s">
        <v>790</v>
      </c>
      <c r="J90" s="1"/>
      <c r="K90" s="1"/>
      <c r="L90" s="1"/>
    </row>
    <row r="92" spans="1:12" s="2" customFormat="1">
      <c r="A92" s="1"/>
      <c r="B92" s="1"/>
      <c r="C92" s="1" t="s">
        <v>1038</v>
      </c>
      <c r="J92" s="1"/>
      <c r="K92" s="1"/>
      <c r="L92" s="1"/>
    </row>
  </sheetData>
  <autoFilter ref="C5:I64">
    <sortState ref="C6:I64">
      <sortCondition descending="1" ref="I6:I64"/>
    </sortState>
  </autoFilter>
  <sortState ref="C6:I64">
    <sortCondition descending="1" ref="I6:I64"/>
  </sortState>
  <mergeCells count="1">
    <mergeCell ref="C3:I3"/>
  </mergeCells>
  <hyperlinks>
    <hyperlink ref="C4" location="Contents!A1" display="Click here to return to contents"/>
  </hyperlinks>
  <pageMargins left="0.75" right="0.75" top="1" bottom="1" header="0.5" footer="0.5"/>
  <pageSetup paperSize="9" scale="5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3">
    <tabColor theme="6"/>
    <pageSetUpPr fitToPage="1"/>
  </sheetPr>
  <dimension ref="A1:K81"/>
  <sheetViews>
    <sheetView topLeftCell="A1" view="normal" workbookViewId="0">
      <pane ySplit="5" topLeftCell="A18" activePane="bottomLeft" state="frozen"/>
      <selection pane="bottomLeft" activeCell="C23" sqref="C23"/>
    </sheetView>
  </sheetViews>
  <sheetFormatPr defaultColWidth="9.28515625" defaultRowHeight="16.5"/>
  <cols>
    <col min="1" max="1" width="8.5703125" style="1" customWidth="1"/>
    <col min="2" max="2" width="2.7109375" style="1" customWidth="1"/>
    <col min="3" max="3" width="53.7109375" style="1" customWidth="1"/>
    <col min="4" max="8" width="17.7109375" style="2" customWidth="1"/>
    <col min="9" max="9" width="2.7109375" style="1" customWidth="1"/>
    <col min="10" max="16384" width="9.27734375" style="1" customWidth="1"/>
  </cols>
  <sheetData>
    <row r="1" spans="3:3" ht="15" customHeight="1" thickBot="1">
      <c r="C1" s="376"/>
    </row>
    <row r="2" spans="2:9">
      <c r="B2" s="4"/>
      <c r="C2" s="5"/>
      <c r="D2" s="11"/>
      <c r="E2" s="11"/>
      <c r="F2" s="11"/>
      <c r="G2" s="11"/>
      <c r="H2" s="11"/>
      <c r="I2" s="6"/>
    </row>
    <row r="3" spans="2:9" s="141" customFormat="1">
      <c r="B3" s="216"/>
      <c r="C3" s="213" t="s">
        <v>1798</v>
      </c>
      <c r="D3" s="213"/>
      <c r="E3" s="213"/>
      <c r="F3" s="213"/>
      <c r="G3" s="213"/>
      <c r="H3" s="213"/>
      <c r="I3" s="214"/>
    </row>
    <row r="4" spans="2:9" s="141" customFormat="1" ht="26.25">
      <c r="B4" s="216"/>
      <c r="C4" s="376" t="s">
        <v>772</v>
      </c>
      <c r="D4" s="284"/>
      <c r="E4" s="290"/>
      <c r="F4" s="222" t="s">
        <v>605</v>
      </c>
      <c r="G4" s="290"/>
      <c r="H4" s="290"/>
      <c r="I4" s="214"/>
    </row>
    <row r="5" spans="2:9" s="141" customFormat="1" ht="33">
      <c r="B5" s="216"/>
      <c r="C5" s="223" t="s">
        <v>222</v>
      </c>
      <c r="D5" s="217" t="s">
        <v>221</v>
      </c>
      <c r="E5" s="224" t="s">
        <v>791</v>
      </c>
      <c r="F5" s="217" t="s">
        <v>798</v>
      </c>
      <c r="G5" s="224" t="s">
        <v>775</v>
      </c>
      <c r="H5" s="217" t="s">
        <v>776</v>
      </c>
      <c r="I5" s="214"/>
    </row>
    <row r="6" spans="2:9" s="141" customFormat="1">
      <c r="B6" s="216"/>
      <c r="C6" s="136" t="s">
        <v>632</v>
      </c>
      <c r="D6" s="283">
        <v>1</v>
      </c>
      <c r="E6" s="391">
        <v>40</v>
      </c>
      <c r="F6" s="392">
        <v>48500</v>
      </c>
      <c r="G6" s="392">
        <v>47800</v>
      </c>
      <c r="H6" s="392" t="s">
        <v>1277</v>
      </c>
      <c r="I6" s="214"/>
    </row>
    <row r="7" spans="2:9" s="141" customFormat="1">
      <c r="B7" s="216"/>
      <c r="C7" s="136" t="s">
        <v>175</v>
      </c>
      <c r="D7" s="283" t="s">
        <v>1531</v>
      </c>
      <c r="E7" s="391">
        <v>35</v>
      </c>
      <c r="F7" s="392">
        <v>46000</v>
      </c>
      <c r="G7" s="392">
        <v>50000</v>
      </c>
      <c r="H7" s="392">
        <v>37600</v>
      </c>
      <c r="I7" s="214"/>
    </row>
    <row r="8" spans="2:9" s="141" customFormat="1">
      <c r="B8" s="216"/>
      <c r="C8" s="136" t="s">
        <v>329</v>
      </c>
      <c r="D8" s="393" t="s">
        <v>1531</v>
      </c>
      <c r="E8" s="391">
        <v>15</v>
      </c>
      <c r="F8" s="392">
        <v>46000</v>
      </c>
      <c r="G8" s="392" t="s">
        <v>1277</v>
      </c>
      <c r="H8" s="392" t="s">
        <v>1277</v>
      </c>
      <c r="I8" s="214"/>
    </row>
    <row r="9" spans="2:9" s="141" customFormat="1">
      <c r="B9" s="216"/>
      <c r="C9" s="136" t="s">
        <v>237</v>
      </c>
      <c r="D9" s="283">
        <v>4</v>
      </c>
      <c r="E9" s="391">
        <v>95</v>
      </c>
      <c r="F9" s="392">
        <v>44900</v>
      </c>
      <c r="G9" s="392">
        <v>46400</v>
      </c>
      <c r="H9" s="392">
        <v>44500</v>
      </c>
      <c r="I9" s="214"/>
    </row>
    <row r="10" spans="2:9" s="141" customFormat="1">
      <c r="B10" s="216"/>
      <c r="C10" s="136" t="s">
        <v>479</v>
      </c>
      <c r="D10" s="393">
        <v>5</v>
      </c>
      <c r="E10" s="391">
        <v>15</v>
      </c>
      <c r="F10" s="392">
        <v>41600</v>
      </c>
      <c r="G10" s="392">
        <v>41600</v>
      </c>
      <c r="H10" s="392" t="s">
        <v>1277</v>
      </c>
      <c r="I10" s="214"/>
    </row>
    <row r="11" spans="2:9" s="141" customFormat="1">
      <c r="B11" s="216"/>
      <c r="C11" s="136" t="s">
        <v>218</v>
      </c>
      <c r="D11" s="393">
        <v>6</v>
      </c>
      <c r="E11" s="391">
        <v>15</v>
      </c>
      <c r="F11" s="392">
        <v>41200</v>
      </c>
      <c r="G11" s="392" t="s">
        <v>1277</v>
      </c>
      <c r="H11" s="392" t="s">
        <v>1277</v>
      </c>
      <c r="I11" s="214"/>
    </row>
    <row r="12" spans="2:9" s="141" customFormat="1">
      <c r="B12" s="216"/>
      <c r="C12" s="136" t="s">
        <v>366</v>
      </c>
      <c r="D12" s="393">
        <v>7</v>
      </c>
      <c r="E12" s="391">
        <v>40</v>
      </c>
      <c r="F12" s="392">
        <v>40700</v>
      </c>
      <c r="G12" s="392">
        <v>48400</v>
      </c>
      <c r="H12" s="392">
        <v>37200</v>
      </c>
      <c r="I12" s="214"/>
    </row>
    <row r="13" spans="2:9" s="141" customFormat="1">
      <c r="B13" s="216"/>
      <c r="C13" s="136" t="s">
        <v>388</v>
      </c>
      <c r="D13" s="283">
        <v>8</v>
      </c>
      <c r="E13" s="391">
        <v>15</v>
      </c>
      <c r="F13" s="392">
        <v>40500</v>
      </c>
      <c r="G13" s="392" t="s">
        <v>169</v>
      </c>
      <c r="H13" s="392">
        <v>40500</v>
      </c>
      <c r="I13" s="214"/>
    </row>
    <row r="14" spans="2:9" s="141" customFormat="1">
      <c r="B14" s="216"/>
      <c r="C14" s="136" t="s">
        <v>240</v>
      </c>
      <c r="D14" s="283" t="s">
        <v>1279</v>
      </c>
      <c r="E14" s="391">
        <v>195</v>
      </c>
      <c r="F14" s="392">
        <v>40200</v>
      </c>
      <c r="G14" s="392">
        <v>38000</v>
      </c>
      <c r="H14" s="392">
        <v>41200</v>
      </c>
      <c r="I14" s="214"/>
    </row>
    <row r="15" spans="2:9" s="141" customFormat="1">
      <c r="B15" s="216"/>
      <c r="C15" s="136" t="s">
        <v>177</v>
      </c>
      <c r="D15" s="283" t="s">
        <v>1279</v>
      </c>
      <c r="E15" s="391">
        <v>40</v>
      </c>
      <c r="F15" s="392">
        <v>40200</v>
      </c>
      <c r="G15" s="392">
        <v>36100</v>
      </c>
      <c r="H15" s="392">
        <v>40900</v>
      </c>
      <c r="I15" s="214"/>
    </row>
    <row r="16" spans="2:9" s="141" customFormat="1">
      <c r="B16" s="216"/>
      <c r="C16" s="136" t="s">
        <v>350</v>
      </c>
      <c r="D16" s="283" t="s">
        <v>1279</v>
      </c>
      <c r="E16" s="391">
        <v>15</v>
      </c>
      <c r="F16" s="392">
        <v>40200</v>
      </c>
      <c r="G16" s="392" t="s">
        <v>1277</v>
      </c>
      <c r="H16" s="392" t="s">
        <v>1277</v>
      </c>
      <c r="I16" s="214"/>
    </row>
    <row r="17" spans="2:9" s="141" customFormat="1">
      <c r="B17" s="216"/>
      <c r="C17" s="136" t="s">
        <v>332</v>
      </c>
      <c r="D17" s="283">
        <v>12</v>
      </c>
      <c r="E17" s="391">
        <v>20</v>
      </c>
      <c r="F17" s="392">
        <v>39400</v>
      </c>
      <c r="G17" s="392" t="s">
        <v>1277</v>
      </c>
      <c r="H17" s="392">
        <v>39400</v>
      </c>
      <c r="I17" s="214"/>
    </row>
    <row r="18" spans="2:9" s="141" customFormat="1">
      <c r="B18" s="216"/>
      <c r="C18" s="136" t="s">
        <v>323</v>
      </c>
      <c r="D18" s="393">
        <v>13</v>
      </c>
      <c r="E18" s="391">
        <v>75</v>
      </c>
      <c r="F18" s="392">
        <v>39200</v>
      </c>
      <c r="G18" s="392">
        <v>39400</v>
      </c>
      <c r="H18" s="392">
        <v>39100</v>
      </c>
      <c r="I18" s="214"/>
    </row>
    <row r="19" spans="2:9" s="141" customFormat="1">
      <c r="B19" s="216"/>
      <c r="C19" s="136" t="s">
        <v>212</v>
      </c>
      <c r="D19" s="393">
        <v>14</v>
      </c>
      <c r="E19" s="391">
        <v>105</v>
      </c>
      <c r="F19" s="392">
        <v>38700</v>
      </c>
      <c r="G19" s="392">
        <v>41200</v>
      </c>
      <c r="H19" s="392">
        <v>36500</v>
      </c>
      <c r="I19" s="214"/>
    </row>
    <row r="20" spans="2:9" s="141" customFormat="1">
      <c r="B20" s="216"/>
      <c r="C20" s="253" t="s">
        <v>1037</v>
      </c>
      <c r="D20" s="150">
        <v>15</v>
      </c>
      <c r="E20" s="150">
        <v>35</v>
      </c>
      <c r="F20" s="236">
        <v>38100</v>
      </c>
      <c r="G20" s="236">
        <v>44500</v>
      </c>
      <c r="H20" s="236">
        <v>36900</v>
      </c>
      <c r="I20" s="214"/>
    </row>
    <row r="21" spans="2:9" s="141" customFormat="1">
      <c r="B21" s="216"/>
      <c r="C21" s="136" t="s">
        <v>376</v>
      </c>
      <c r="D21" s="393">
        <v>16</v>
      </c>
      <c r="E21" s="391">
        <v>20</v>
      </c>
      <c r="F21" s="392">
        <v>38000</v>
      </c>
      <c r="G21" s="392" t="s">
        <v>1277</v>
      </c>
      <c r="H21" s="392">
        <v>39700</v>
      </c>
      <c r="I21" s="214"/>
    </row>
    <row r="22" spans="2:9" s="141" customFormat="1">
      <c r="B22" s="216"/>
      <c r="C22" s="136" t="s">
        <v>174</v>
      </c>
      <c r="D22" s="393">
        <v>17</v>
      </c>
      <c r="E22" s="391">
        <v>95</v>
      </c>
      <c r="F22" s="392">
        <v>37600</v>
      </c>
      <c r="G22" s="392">
        <v>46700</v>
      </c>
      <c r="H22" s="392">
        <v>34700</v>
      </c>
      <c r="I22" s="214"/>
    </row>
    <row r="23" spans="2:9" s="141" customFormat="1">
      <c r="B23" s="216"/>
      <c r="C23" s="430" t="s">
        <v>1039</v>
      </c>
      <c r="D23" s="505" t="s">
        <v>253</v>
      </c>
      <c r="E23" s="506">
        <v>45</v>
      </c>
      <c r="F23" s="507">
        <v>37200</v>
      </c>
      <c r="G23" s="392">
        <v>41200</v>
      </c>
      <c r="H23" s="392">
        <v>36300</v>
      </c>
      <c r="I23" s="214"/>
    </row>
    <row r="24" spans="2:9" s="141" customFormat="1">
      <c r="B24" s="216"/>
      <c r="C24" s="136" t="s">
        <v>215</v>
      </c>
      <c r="D24" s="393" t="s">
        <v>253</v>
      </c>
      <c r="E24" s="391">
        <v>165</v>
      </c>
      <c r="F24" s="392">
        <v>37200</v>
      </c>
      <c r="G24" s="392">
        <v>43800</v>
      </c>
      <c r="H24" s="392">
        <v>35800</v>
      </c>
      <c r="I24" s="214"/>
    </row>
    <row r="25" spans="2:9" s="141" customFormat="1">
      <c r="B25" s="216"/>
      <c r="C25" s="136" t="s">
        <v>1090</v>
      </c>
      <c r="D25" s="283">
        <v>20</v>
      </c>
      <c r="E25" s="391">
        <v>40</v>
      </c>
      <c r="F25" s="392">
        <v>36100</v>
      </c>
      <c r="G25" s="392">
        <v>37600</v>
      </c>
      <c r="H25" s="392">
        <v>34900</v>
      </c>
      <c r="I25" s="214"/>
    </row>
    <row r="26" spans="2:9" s="141" customFormat="1">
      <c r="B26" s="216"/>
      <c r="C26" s="136" t="s">
        <v>391</v>
      </c>
      <c r="D26" s="393">
        <v>21</v>
      </c>
      <c r="E26" s="391">
        <v>40</v>
      </c>
      <c r="F26" s="392">
        <v>35200</v>
      </c>
      <c r="G26" s="392">
        <v>38100</v>
      </c>
      <c r="H26" s="392">
        <v>33900</v>
      </c>
      <c r="I26" s="214"/>
    </row>
    <row r="27" spans="2:9" s="141" customFormat="1">
      <c r="B27" s="216"/>
      <c r="C27" s="136" t="s">
        <v>324</v>
      </c>
      <c r="D27" s="283">
        <v>22</v>
      </c>
      <c r="E27" s="391">
        <v>15</v>
      </c>
      <c r="F27" s="392">
        <v>35000</v>
      </c>
      <c r="G27" s="392" t="s">
        <v>1277</v>
      </c>
      <c r="H27" s="392">
        <v>35000</v>
      </c>
      <c r="I27" s="214"/>
    </row>
    <row r="28" spans="2:9" s="141" customFormat="1">
      <c r="B28" s="216"/>
      <c r="C28" s="136" t="s">
        <v>347</v>
      </c>
      <c r="D28" s="283" t="s">
        <v>548</v>
      </c>
      <c r="E28" s="391">
        <v>25</v>
      </c>
      <c r="F28" s="392">
        <v>34300</v>
      </c>
      <c r="G28" s="392" t="s">
        <v>1277</v>
      </c>
      <c r="H28" s="392">
        <v>31000</v>
      </c>
      <c r="I28" s="214"/>
    </row>
    <row r="29" spans="2:9" s="141" customFormat="1">
      <c r="B29" s="216"/>
      <c r="C29" s="136" t="s">
        <v>369</v>
      </c>
      <c r="D29" s="393" t="s">
        <v>548</v>
      </c>
      <c r="E29" s="391">
        <v>15</v>
      </c>
      <c r="F29" s="392">
        <v>34300</v>
      </c>
      <c r="G29" s="392" t="s">
        <v>1277</v>
      </c>
      <c r="H29" s="392" t="s">
        <v>1277</v>
      </c>
      <c r="I29" s="214"/>
    </row>
    <row r="30" spans="2:9" s="141" customFormat="1">
      <c r="B30" s="216"/>
      <c r="C30" s="136" t="s">
        <v>364</v>
      </c>
      <c r="D30" s="393" t="s">
        <v>1275</v>
      </c>
      <c r="E30" s="391">
        <v>15</v>
      </c>
      <c r="F30" s="392">
        <v>33900</v>
      </c>
      <c r="G30" s="392" t="s">
        <v>1277</v>
      </c>
      <c r="H30" s="392">
        <v>33200</v>
      </c>
      <c r="I30" s="214"/>
    </row>
    <row r="31" spans="2:9" s="141" customFormat="1">
      <c r="B31" s="216"/>
      <c r="C31" s="136" t="s">
        <v>219</v>
      </c>
      <c r="D31" s="393" t="s">
        <v>1275</v>
      </c>
      <c r="E31" s="391">
        <v>15</v>
      </c>
      <c r="F31" s="392">
        <v>33900</v>
      </c>
      <c r="G31" s="392" t="s">
        <v>1277</v>
      </c>
      <c r="H31" s="392" t="s">
        <v>1277</v>
      </c>
      <c r="I31" s="214"/>
    </row>
    <row r="32" spans="2:9" s="141" customFormat="1">
      <c r="B32" s="216"/>
      <c r="C32" s="136" t="s">
        <v>534</v>
      </c>
      <c r="D32" s="393" t="s">
        <v>1275</v>
      </c>
      <c r="E32" s="391">
        <v>55</v>
      </c>
      <c r="F32" s="392">
        <v>33900</v>
      </c>
      <c r="G32" s="392">
        <v>38100</v>
      </c>
      <c r="H32" s="392">
        <v>32100</v>
      </c>
      <c r="I32" s="214"/>
    </row>
    <row r="33" spans="2:9" s="141" customFormat="1">
      <c r="B33" s="216"/>
      <c r="C33" s="136" t="s">
        <v>371</v>
      </c>
      <c r="D33" s="393">
        <v>28</v>
      </c>
      <c r="E33" s="391">
        <v>30</v>
      </c>
      <c r="F33" s="392">
        <v>33800</v>
      </c>
      <c r="G33" s="392" t="s">
        <v>1277</v>
      </c>
      <c r="H33" s="392">
        <v>33200</v>
      </c>
      <c r="I33" s="214"/>
    </row>
    <row r="34" spans="2:9" s="141" customFormat="1">
      <c r="B34" s="216"/>
      <c r="C34" s="136" t="s">
        <v>353</v>
      </c>
      <c r="D34" s="393">
        <v>29</v>
      </c>
      <c r="E34" s="391">
        <v>75</v>
      </c>
      <c r="F34" s="392">
        <v>33600</v>
      </c>
      <c r="G34" s="392">
        <v>35800</v>
      </c>
      <c r="H34" s="392">
        <v>30700</v>
      </c>
      <c r="I34" s="214"/>
    </row>
    <row r="35" spans="2:9" s="141" customFormat="1">
      <c r="B35" s="216"/>
      <c r="C35" s="136" t="s">
        <v>216</v>
      </c>
      <c r="D35" s="283">
        <v>30</v>
      </c>
      <c r="E35" s="391">
        <v>80</v>
      </c>
      <c r="F35" s="392">
        <v>33400</v>
      </c>
      <c r="G35" s="392">
        <v>33200</v>
      </c>
      <c r="H35" s="392">
        <v>33600</v>
      </c>
      <c r="I35" s="214"/>
    </row>
    <row r="36" spans="2:9" s="141" customFormat="1">
      <c r="B36" s="216"/>
      <c r="C36" s="136" t="s">
        <v>326</v>
      </c>
      <c r="D36" s="283" t="s">
        <v>516</v>
      </c>
      <c r="E36" s="391">
        <v>30</v>
      </c>
      <c r="F36" s="392">
        <v>33200</v>
      </c>
      <c r="G36" s="392">
        <v>35000</v>
      </c>
      <c r="H36" s="392">
        <v>31200</v>
      </c>
      <c r="I36" s="214"/>
    </row>
    <row r="37" spans="2:9" s="141" customFormat="1">
      <c r="B37" s="216"/>
      <c r="C37" s="136" t="s">
        <v>274</v>
      </c>
      <c r="D37" s="393" t="s">
        <v>516</v>
      </c>
      <c r="E37" s="391">
        <v>30</v>
      </c>
      <c r="F37" s="392">
        <v>33200</v>
      </c>
      <c r="G37" s="392" t="s">
        <v>1277</v>
      </c>
      <c r="H37" s="392">
        <v>32500</v>
      </c>
      <c r="I37" s="214"/>
    </row>
    <row r="38" spans="2:9" s="141" customFormat="1">
      <c r="B38" s="216"/>
      <c r="C38" s="136" t="s">
        <v>378</v>
      </c>
      <c r="D38" s="393" t="s">
        <v>517</v>
      </c>
      <c r="E38" s="391">
        <v>35</v>
      </c>
      <c r="F38" s="392">
        <v>32800</v>
      </c>
      <c r="G38" s="392" t="s">
        <v>1277</v>
      </c>
      <c r="H38" s="392">
        <v>31900</v>
      </c>
      <c r="I38" s="214"/>
    </row>
    <row r="39" spans="2:9" s="141" customFormat="1">
      <c r="B39" s="216"/>
      <c r="C39" s="136" t="s">
        <v>346</v>
      </c>
      <c r="D39" s="283" t="s">
        <v>517</v>
      </c>
      <c r="E39" s="391">
        <v>45</v>
      </c>
      <c r="F39" s="392">
        <v>32800</v>
      </c>
      <c r="G39" s="392">
        <v>37200</v>
      </c>
      <c r="H39" s="392">
        <v>31400</v>
      </c>
      <c r="I39" s="214"/>
    </row>
    <row r="40" spans="2:9" s="141" customFormat="1">
      <c r="B40" s="216"/>
      <c r="C40" s="136" t="s">
        <v>375</v>
      </c>
      <c r="D40" s="393">
        <v>35</v>
      </c>
      <c r="E40" s="391">
        <v>25</v>
      </c>
      <c r="F40" s="392">
        <v>32300</v>
      </c>
      <c r="G40" s="392" t="s">
        <v>1277</v>
      </c>
      <c r="H40" s="392">
        <v>30300</v>
      </c>
      <c r="I40" s="214"/>
    </row>
    <row r="41" spans="2:9" s="141" customFormat="1">
      <c r="B41" s="216"/>
      <c r="C41" s="136" t="s">
        <v>968</v>
      </c>
      <c r="D41" s="393">
        <v>36</v>
      </c>
      <c r="E41" s="391">
        <v>40</v>
      </c>
      <c r="F41" s="392">
        <v>32100</v>
      </c>
      <c r="G41" s="392" t="s">
        <v>1277</v>
      </c>
      <c r="H41" s="392">
        <v>34700</v>
      </c>
      <c r="I41" s="214"/>
    </row>
    <row r="42" spans="2:9" s="141" customFormat="1">
      <c r="B42" s="216"/>
      <c r="C42" s="136" t="s">
        <v>414</v>
      </c>
      <c r="D42" s="283">
        <v>37</v>
      </c>
      <c r="E42" s="391">
        <v>20</v>
      </c>
      <c r="F42" s="392">
        <v>31900</v>
      </c>
      <c r="G42" s="392" t="s">
        <v>1277</v>
      </c>
      <c r="H42" s="392">
        <v>31900</v>
      </c>
      <c r="I42" s="214"/>
    </row>
    <row r="43" spans="2:9" s="141" customFormat="1">
      <c r="B43" s="216"/>
      <c r="C43" s="136" t="s">
        <v>363</v>
      </c>
      <c r="D43" s="393" t="s">
        <v>449</v>
      </c>
      <c r="E43" s="391">
        <v>35</v>
      </c>
      <c r="F43" s="392">
        <v>31800</v>
      </c>
      <c r="G43" s="392" t="s">
        <v>1277</v>
      </c>
      <c r="H43" s="392">
        <v>30700</v>
      </c>
      <c r="I43" s="214"/>
    </row>
    <row r="44" spans="2:9" s="141" customFormat="1">
      <c r="B44" s="216"/>
      <c r="C44" s="136" t="s">
        <v>322</v>
      </c>
      <c r="D44" s="393" t="s">
        <v>449</v>
      </c>
      <c r="E44" s="391">
        <v>30</v>
      </c>
      <c r="F44" s="392">
        <v>31800</v>
      </c>
      <c r="G44" s="392" t="s">
        <v>1277</v>
      </c>
      <c r="H44" s="392">
        <v>30700</v>
      </c>
      <c r="I44" s="214"/>
    </row>
    <row r="45" spans="2:9" s="141" customFormat="1">
      <c r="B45" s="216"/>
      <c r="C45" s="136" t="s">
        <v>1528</v>
      </c>
      <c r="D45" s="393" t="s">
        <v>449</v>
      </c>
      <c r="E45" s="391">
        <v>20</v>
      </c>
      <c r="F45" s="392">
        <v>31800</v>
      </c>
      <c r="G45" s="392" t="s">
        <v>1277</v>
      </c>
      <c r="H45" s="392">
        <v>30100</v>
      </c>
      <c r="I45" s="214"/>
    </row>
    <row r="46" spans="2:9" s="141" customFormat="1">
      <c r="B46" s="216"/>
      <c r="C46" s="136" t="s">
        <v>331</v>
      </c>
      <c r="D46" s="393">
        <v>41</v>
      </c>
      <c r="E46" s="391">
        <v>35</v>
      </c>
      <c r="F46" s="392">
        <v>31200</v>
      </c>
      <c r="G46" s="392" t="s">
        <v>1277</v>
      </c>
      <c r="H46" s="392">
        <v>30800</v>
      </c>
      <c r="I46" s="214"/>
    </row>
    <row r="47" spans="2:9" s="141" customFormat="1">
      <c r="B47" s="216"/>
      <c r="C47" s="136" t="s">
        <v>370</v>
      </c>
      <c r="D47" s="393">
        <v>42</v>
      </c>
      <c r="E47" s="391">
        <v>15</v>
      </c>
      <c r="F47" s="392">
        <v>30800</v>
      </c>
      <c r="G47" s="392" t="s">
        <v>1277</v>
      </c>
      <c r="H47" s="392" t="s">
        <v>1277</v>
      </c>
      <c r="I47" s="214"/>
    </row>
    <row r="48" spans="2:9" s="141" customFormat="1">
      <c r="B48" s="216"/>
      <c r="C48" s="136" t="s">
        <v>340</v>
      </c>
      <c r="D48" s="283" t="s">
        <v>1534</v>
      </c>
      <c r="E48" s="391">
        <v>20</v>
      </c>
      <c r="F48" s="392">
        <v>30300</v>
      </c>
      <c r="G48" s="392" t="s">
        <v>1277</v>
      </c>
      <c r="H48" s="392">
        <v>30300</v>
      </c>
      <c r="I48" s="214"/>
    </row>
    <row r="49" spans="2:9" s="141" customFormat="1">
      <c r="B49" s="216"/>
      <c r="C49" s="136" t="s">
        <v>325</v>
      </c>
      <c r="D49" s="283" t="s">
        <v>1534</v>
      </c>
      <c r="E49" s="391">
        <v>55</v>
      </c>
      <c r="F49" s="392">
        <v>30300</v>
      </c>
      <c r="G49" s="392" t="s">
        <v>1277</v>
      </c>
      <c r="H49" s="392">
        <v>30300</v>
      </c>
      <c r="I49" s="214"/>
    </row>
    <row r="50" spans="2:9" s="141" customFormat="1">
      <c r="B50" s="216"/>
      <c r="C50" s="136" t="s">
        <v>241</v>
      </c>
      <c r="D50" s="283" t="s">
        <v>433</v>
      </c>
      <c r="E50" s="391">
        <v>40</v>
      </c>
      <c r="F50" s="392">
        <v>29200</v>
      </c>
      <c r="G50" s="392" t="s">
        <v>1277</v>
      </c>
      <c r="H50" s="392">
        <v>28100</v>
      </c>
      <c r="I50" s="214"/>
    </row>
    <row r="51" spans="2:9" s="141" customFormat="1">
      <c r="B51" s="216"/>
      <c r="C51" s="136" t="s">
        <v>477</v>
      </c>
      <c r="D51" s="393" t="s">
        <v>433</v>
      </c>
      <c r="E51" s="391">
        <v>40</v>
      </c>
      <c r="F51" s="392">
        <v>29200</v>
      </c>
      <c r="G51" s="392" t="s">
        <v>1277</v>
      </c>
      <c r="H51" s="392">
        <v>27700</v>
      </c>
      <c r="I51" s="214"/>
    </row>
    <row r="52" spans="2:9" s="141" customFormat="1">
      <c r="B52" s="216"/>
      <c r="C52" s="136" t="s">
        <v>178</v>
      </c>
      <c r="D52" s="393">
        <v>47</v>
      </c>
      <c r="E52" s="391">
        <v>50</v>
      </c>
      <c r="F52" s="392">
        <v>28500</v>
      </c>
      <c r="G52" s="392">
        <v>29600</v>
      </c>
      <c r="H52" s="392">
        <v>28500</v>
      </c>
      <c r="I52" s="214"/>
    </row>
    <row r="53" spans="2:9" s="141" customFormat="1">
      <c r="B53" s="216"/>
      <c r="C53" s="136" t="s">
        <v>355</v>
      </c>
      <c r="D53" s="283">
        <v>48</v>
      </c>
      <c r="E53" s="391">
        <v>15</v>
      </c>
      <c r="F53" s="392">
        <v>20100</v>
      </c>
      <c r="G53" s="392" t="s">
        <v>1277</v>
      </c>
      <c r="H53" s="392" t="s">
        <v>1277</v>
      </c>
      <c r="I53" s="214"/>
    </row>
    <row r="54" spans="2:11" s="141" customFormat="1">
      <c r="B54" s="216"/>
      <c r="D54" s="185"/>
      <c r="E54" s="185"/>
      <c r="F54" s="185"/>
      <c r="G54" s="185"/>
      <c r="H54" s="185"/>
      <c r="I54" s="214"/>
      <c r="K54" s="1"/>
    </row>
    <row r="55" spans="2:9" s="141" customFormat="1">
      <c r="B55" s="216"/>
      <c r="C55" s="220" t="s">
        <v>1692</v>
      </c>
      <c r="D55" s="185"/>
      <c r="E55" s="185"/>
      <c r="F55" s="185"/>
      <c r="G55" s="185"/>
      <c r="H55" s="499"/>
      <c r="I55" s="214"/>
    </row>
    <row r="56" spans="2:9" s="141" customFormat="1" ht="17.25" thickBot="1">
      <c r="B56" s="252"/>
      <c r="C56" s="221" t="s">
        <v>1676</v>
      </c>
      <c r="D56" s="219"/>
      <c r="E56" s="219"/>
      <c r="F56" s="219"/>
      <c r="G56" s="219"/>
      <c r="H56" s="500"/>
      <c r="I56" s="215"/>
    </row>
    <row r="57" spans="3:3">
      <c r="C57" s="501"/>
    </row>
    <row r="58" spans="3:3">
      <c r="C58" s="13" t="s">
        <v>778</v>
      </c>
    </row>
    <row r="59" spans="1:10" s="3" customFormat="1">
      <c r="A59" s="1"/>
      <c r="B59" s="1"/>
      <c r="C59" s="198" t="s">
        <v>1101</v>
      </c>
      <c r="D59" s="2"/>
      <c r="E59" s="2"/>
      <c r="F59" s="2"/>
      <c r="G59" s="2"/>
      <c r="H59" s="2"/>
      <c r="I59" s="1"/>
      <c r="J59" s="1"/>
    </row>
    <row r="60" spans="3:3">
      <c r="C60" s="141" t="s">
        <v>963</v>
      </c>
    </row>
    <row r="61" spans="3:3">
      <c r="C61" s="141" t="s">
        <v>964</v>
      </c>
    </row>
    <row r="62" spans="3:3">
      <c r="C62" s="141" t="s">
        <v>1097</v>
      </c>
    </row>
    <row r="63" spans="3:3">
      <c r="C63" s="141" t="s">
        <v>794</v>
      </c>
    </row>
    <row r="64" spans="3:3">
      <c r="C64" s="141" t="s">
        <v>795</v>
      </c>
    </row>
    <row r="65" spans="1:10">
      <c r="A65" s="3"/>
      <c r="B65" s="3"/>
      <c r="C65" s="141"/>
      <c r="D65" s="110"/>
      <c r="E65" s="110"/>
      <c r="F65" s="110"/>
      <c r="G65" s="110"/>
      <c r="H65" s="110"/>
      <c r="I65" s="3"/>
      <c r="J65" s="3"/>
    </row>
    <row r="66" spans="3:3">
      <c r="C66" s="92" t="s">
        <v>779</v>
      </c>
    </row>
    <row r="67" spans="3:3">
      <c r="C67" s="1" t="s">
        <v>780</v>
      </c>
    </row>
    <row r="68" spans="1:10" s="2" customFormat="1">
      <c r="A68" s="1"/>
      <c r="B68" s="1"/>
      <c r="C68" s="1" t="s">
        <v>781</v>
      </c>
      <c r="I68" s="1"/>
      <c r="J68" s="1"/>
    </row>
    <row r="69" spans="1:10" s="2" customFormat="1">
      <c r="A69" s="1"/>
      <c r="B69" s="1"/>
      <c r="C69" s="1" t="s">
        <v>782</v>
      </c>
      <c r="I69" s="1"/>
      <c r="J69" s="1"/>
    </row>
    <row r="70" spans="1:10" s="2" customFormat="1">
      <c r="A70" s="1"/>
      <c r="B70" s="1"/>
      <c r="C70" s="1" t="s">
        <v>783</v>
      </c>
      <c r="I70" s="1"/>
      <c r="J70" s="1"/>
    </row>
    <row r="71" spans="1:10" s="2" customFormat="1">
      <c r="A71" s="1"/>
      <c r="B71" s="1"/>
      <c r="C71" s="1"/>
      <c r="I71" s="1"/>
      <c r="J71" s="1"/>
    </row>
    <row r="72" spans="1:10" s="2" customFormat="1">
      <c r="A72" s="1"/>
      <c r="B72" s="1"/>
      <c r="C72" s="1" t="s">
        <v>784</v>
      </c>
      <c r="I72" s="1"/>
      <c r="J72" s="1"/>
    </row>
    <row r="73" spans="1:10" s="2" customFormat="1">
      <c r="A73" s="1"/>
      <c r="B73" s="1"/>
      <c r="C73" s="1"/>
      <c r="I73" s="1"/>
      <c r="J73" s="1"/>
    </row>
    <row r="74" spans="1:10" s="2" customFormat="1">
      <c r="A74" s="1"/>
      <c r="B74" s="1"/>
      <c r="C74" s="1" t="s">
        <v>785</v>
      </c>
      <c r="I74" s="1"/>
      <c r="J74" s="1"/>
    </row>
    <row r="75" spans="1:10" s="2" customFormat="1">
      <c r="A75" s="1"/>
      <c r="B75" s="1"/>
      <c r="C75" s="1" t="s">
        <v>786</v>
      </c>
      <c r="I75" s="1"/>
      <c r="J75" s="1"/>
    </row>
    <row r="76" spans="1:10" s="2" customFormat="1">
      <c r="A76" s="1"/>
      <c r="B76" s="1"/>
      <c r="C76" s="1" t="s">
        <v>787</v>
      </c>
      <c r="I76" s="1"/>
      <c r="J76" s="1"/>
    </row>
    <row r="77" spans="1:10" s="2" customFormat="1">
      <c r="A77" s="1"/>
      <c r="B77" s="1"/>
      <c r="C77" s="1" t="s">
        <v>788</v>
      </c>
      <c r="I77" s="1"/>
      <c r="J77" s="1"/>
    </row>
    <row r="78" spans="1:10" s="2" customFormat="1">
      <c r="A78" s="1"/>
      <c r="B78" s="1"/>
      <c r="C78" s="1" t="s">
        <v>789</v>
      </c>
      <c r="I78" s="1"/>
      <c r="J78" s="1"/>
    </row>
    <row r="79" spans="3:3">
      <c r="C79" s="1" t="s">
        <v>790</v>
      </c>
    </row>
    <row r="80" spans="1:10" s="2" customFormat="1">
      <c r="A80" s="1"/>
      <c r="B80" s="1"/>
      <c r="C80" s="1"/>
      <c r="I80" s="1"/>
      <c r="J80" s="1"/>
    </row>
    <row r="81" spans="3:7">
      <c r="C81" s="1" t="s">
        <v>1038</v>
      </c>
      <c r="D81" s="1"/>
      <c r="E81" s="1"/>
      <c r="F81" s="1"/>
      <c r="G81" s="1"/>
    </row>
  </sheetData>
  <autoFilter ref="C5:H53">
    <sortState ref="C6:H53">
      <sortCondition descending="1" ref="F6:F53"/>
    </sortState>
  </autoFilter>
  <mergeCells count="2">
    <mergeCell ref="C3:H3"/>
    <mergeCell ref="C81:G81"/>
  </mergeCells>
  <hyperlinks>
    <hyperlink ref="C4" location="Contents!A1" display="Click here to return to contents"/>
  </hyperlinks>
  <pageMargins left="0.75" right="0.75" top="1" bottom="1" header="0.5" footer="0.5"/>
  <pageSetup paperSize="9" scale="4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4">
    <tabColor theme="6"/>
    <pageSetUpPr fitToPage="1"/>
  </sheetPr>
  <dimension ref="A1:L52"/>
  <sheetViews>
    <sheetView topLeftCell="A1" view="normal" workbookViewId="0">
      <pane ySplit="5" topLeftCell="A6" activePane="bottomLeft" state="frozen"/>
      <selection pane="bottomLeft" activeCell="C20" sqref="C20"/>
    </sheetView>
  </sheetViews>
  <sheetFormatPr defaultColWidth="9.28515625" defaultRowHeight="16.5"/>
  <cols>
    <col min="1" max="1" width="8.5703125" style="1" customWidth="1"/>
    <col min="2" max="2" width="2.7109375" style="1" customWidth="1"/>
    <col min="3" max="3" width="53.7109375" style="1" customWidth="1"/>
    <col min="4" max="9" width="17.7109375" style="2" customWidth="1"/>
    <col min="10" max="10" width="2.7109375" style="1" customWidth="1"/>
    <col min="11" max="16384" width="9.27734375" style="1" customWidth="1"/>
  </cols>
  <sheetData>
    <row r="1" spans="3:3" ht="15" customHeight="1" thickBot="1">
      <c r="C1" s="376"/>
    </row>
    <row r="2" spans="2:10">
      <c r="B2" s="4"/>
      <c r="C2" s="5"/>
      <c r="D2" s="11"/>
      <c r="E2" s="11"/>
      <c r="F2" s="11"/>
      <c r="G2" s="11"/>
      <c r="H2" s="11"/>
      <c r="I2" s="11"/>
      <c r="J2" s="6"/>
    </row>
    <row r="3" spans="2:10" s="141" customFormat="1">
      <c r="B3" s="216"/>
      <c r="C3" s="213" t="s">
        <v>1797</v>
      </c>
      <c r="D3" s="213"/>
      <c r="E3" s="213"/>
      <c r="F3" s="213"/>
      <c r="G3" s="213"/>
      <c r="H3" s="213"/>
      <c r="I3" s="213"/>
      <c r="J3" s="214"/>
    </row>
    <row r="4" spans="2:10" s="141" customFormat="1" ht="26.25">
      <c r="B4" s="216"/>
      <c r="C4" s="376" t="s">
        <v>772</v>
      </c>
      <c r="D4" s="284"/>
      <c r="E4" s="290"/>
      <c r="G4" s="290"/>
      <c r="H4" s="290"/>
      <c r="I4" s="222" t="s">
        <v>605</v>
      </c>
      <c r="J4" s="214"/>
    </row>
    <row r="5" spans="2:10" s="141" customFormat="1" ht="49.5">
      <c r="B5" s="216"/>
      <c r="C5" s="223" t="s">
        <v>222</v>
      </c>
      <c r="D5" s="217" t="s">
        <v>1701</v>
      </c>
      <c r="E5" s="224" t="s">
        <v>791</v>
      </c>
      <c r="F5" s="217" t="s">
        <v>798</v>
      </c>
      <c r="G5" s="224" t="s">
        <v>775</v>
      </c>
      <c r="H5" s="217" t="s">
        <v>776</v>
      </c>
      <c r="I5" s="224" t="s">
        <v>777</v>
      </c>
      <c r="J5" s="214"/>
    </row>
    <row r="6" spans="2:10" s="141" customFormat="1">
      <c r="B6" s="216"/>
      <c r="C6" s="136" t="s">
        <v>177</v>
      </c>
      <c r="D6" s="283">
        <v>1</v>
      </c>
      <c r="E6" s="391">
        <v>40</v>
      </c>
      <c r="F6" s="392">
        <v>40200</v>
      </c>
      <c r="G6" s="392">
        <v>36100</v>
      </c>
      <c r="H6" s="392">
        <v>40900</v>
      </c>
      <c r="I6" s="394">
        <v>1.1329639889196677</v>
      </c>
      <c r="J6" s="214"/>
    </row>
    <row r="7" spans="2:10" s="141" customFormat="1">
      <c r="B7" s="216"/>
      <c r="C7" s="136" t="s">
        <v>240</v>
      </c>
      <c r="D7" s="283">
        <v>2</v>
      </c>
      <c r="E7" s="391">
        <v>195</v>
      </c>
      <c r="F7" s="392">
        <v>40200</v>
      </c>
      <c r="G7" s="392">
        <v>38000</v>
      </c>
      <c r="H7" s="392">
        <v>41200</v>
      </c>
      <c r="I7" s="394">
        <v>1.0842105263157895</v>
      </c>
      <c r="J7" s="214"/>
    </row>
    <row r="8" spans="2:10" s="141" customFormat="1">
      <c r="B8" s="216"/>
      <c r="C8" s="136" t="s">
        <v>216</v>
      </c>
      <c r="D8" s="283">
        <v>3</v>
      </c>
      <c r="E8" s="391">
        <v>80</v>
      </c>
      <c r="F8" s="392">
        <v>33400</v>
      </c>
      <c r="G8" s="392">
        <v>33200</v>
      </c>
      <c r="H8" s="392">
        <v>33600</v>
      </c>
      <c r="I8" s="394">
        <v>1.0120481927710843</v>
      </c>
      <c r="J8" s="214"/>
    </row>
    <row r="9" spans="2:10" s="141" customFormat="1">
      <c r="B9" s="216"/>
      <c r="C9" s="136" t="s">
        <v>323</v>
      </c>
      <c r="D9" s="283">
        <v>4</v>
      </c>
      <c r="E9" s="391">
        <v>75</v>
      </c>
      <c r="F9" s="392">
        <v>39200</v>
      </c>
      <c r="G9" s="392">
        <v>39400</v>
      </c>
      <c r="H9" s="392">
        <v>39100</v>
      </c>
      <c r="I9" s="394">
        <v>0.99238578680203049</v>
      </c>
      <c r="J9" s="214"/>
    </row>
    <row r="10" spans="2:10" s="141" customFormat="1">
      <c r="B10" s="216"/>
      <c r="C10" s="136" t="s">
        <v>178</v>
      </c>
      <c r="D10" s="283">
        <v>5</v>
      </c>
      <c r="E10" s="391">
        <v>50</v>
      </c>
      <c r="F10" s="392">
        <v>28500</v>
      </c>
      <c r="G10" s="392">
        <v>29600</v>
      </c>
      <c r="H10" s="392">
        <v>28500</v>
      </c>
      <c r="I10" s="394">
        <v>0.96283783783783783</v>
      </c>
      <c r="J10" s="214"/>
    </row>
    <row r="11" spans="2:10" s="141" customFormat="1">
      <c r="B11" s="216"/>
      <c r="C11" s="136" t="s">
        <v>237</v>
      </c>
      <c r="D11" s="283">
        <v>6</v>
      </c>
      <c r="E11" s="391">
        <v>95</v>
      </c>
      <c r="F11" s="392">
        <v>44900</v>
      </c>
      <c r="G11" s="392">
        <v>46400</v>
      </c>
      <c r="H11" s="392">
        <v>44500</v>
      </c>
      <c r="I11" s="394">
        <v>0.959051724137931</v>
      </c>
      <c r="J11" s="214"/>
    </row>
    <row r="12" spans="2:10" s="141" customFormat="1">
      <c r="B12" s="216"/>
      <c r="C12" s="136" t="s">
        <v>1090</v>
      </c>
      <c r="D12" s="283">
        <v>7</v>
      </c>
      <c r="E12" s="391">
        <v>40</v>
      </c>
      <c r="F12" s="392">
        <v>36100</v>
      </c>
      <c r="G12" s="392">
        <v>37600</v>
      </c>
      <c r="H12" s="392">
        <v>34900</v>
      </c>
      <c r="I12" s="394">
        <v>0.92819148936170215</v>
      </c>
      <c r="J12" s="214"/>
    </row>
    <row r="13" spans="2:10" s="141" customFormat="1">
      <c r="B13" s="216"/>
      <c r="C13" s="136" t="s">
        <v>326</v>
      </c>
      <c r="D13" s="283">
        <v>8</v>
      </c>
      <c r="E13" s="391">
        <v>30</v>
      </c>
      <c r="F13" s="392">
        <v>33200</v>
      </c>
      <c r="G13" s="392">
        <v>35000</v>
      </c>
      <c r="H13" s="392">
        <v>31200</v>
      </c>
      <c r="I13" s="394">
        <v>0.89142857142857146</v>
      </c>
      <c r="J13" s="214"/>
    </row>
    <row r="14" spans="2:10" s="141" customFormat="1">
      <c r="B14" s="216"/>
      <c r="C14" s="136" t="s">
        <v>391</v>
      </c>
      <c r="D14" s="283">
        <v>9</v>
      </c>
      <c r="E14" s="391">
        <v>40</v>
      </c>
      <c r="F14" s="392">
        <v>35200</v>
      </c>
      <c r="G14" s="392">
        <v>38100</v>
      </c>
      <c r="H14" s="392">
        <v>33900</v>
      </c>
      <c r="I14" s="394">
        <v>0.889763779527559</v>
      </c>
      <c r="J14" s="214"/>
    </row>
    <row r="15" spans="2:10" s="141" customFormat="1">
      <c r="B15" s="216"/>
      <c r="C15" s="504" t="s">
        <v>212</v>
      </c>
      <c r="D15" s="283">
        <v>10</v>
      </c>
      <c r="E15" s="391">
        <v>105</v>
      </c>
      <c r="F15" s="392">
        <v>38700</v>
      </c>
      <c r="G15" s="392">
        <v>41200</v>
      </c>
      <c r="H15" s="392">
        <v>36500</v>
      </c>
      <c r="I15" s="394">
        <v>0.88592233009708743</v>
      </c>
      <c r="J15" s="214"/>
    </row>
    <row r="16" spans="2:10" s="141" customFormat="1">
      <c r="B16" s="216"/>
      <c r="C16" s="136" t="s">
        <v>1039</v>
      </c>
      <c r="D16" s="283">
        <v>11</v>
      </c>
      <c r="E16" s="391">
        <v>45</v>
      </c>
      <c r="F16" s="392">
        <v>37200</v>
      </c>
      <c r="G16" s="392">
        <v>41200</v>
      </c>
      <c r="H16" s="392">
        <v>36300</v>
      </c>
      <c r="I16" s="394">
        <v>0.8810679611650486</v>
      </c>
      <c r="J16" s="214"/>
    </row>
    <row r="17" spans="2:10" s="141" customFormat="1">
      <c r="B17" s="216"/>
      <c r="C17" s="136" t="s">
        <v>353</v>
      </c>
      <c r="D17" s="283">
        <v>12</v>
      </c>
      <c r="E17" s="391">
        <v>75</v>
      </c>
      <c r="F17" s="392">
        <v>33600</v>
      </c>
      <c r="G17" s="392">
        <v>35800</v>
      </c>
      <c r="H17" s="392">
        <v>30700</v>
      </c>
      <c r="I17" s="394">
        <v>0.85754189944134074</v>
      </c>
      <c r="J17" s="214"/>
    </row>
    <row r="18" spans="2:10" s="141" customFormat="1">
      <c r="B18" s="216"/>
      <c r="C18" s="136" t="s">
        <v>346</v>
      </c>
      <c r="D18" s="283">
        <v>13</v>
      </c>
      <c r="E18" s="391">
        <v>45</v>
      </c>
      <c r="F18" s="392">
        <v>32800</v>
      </c>
      <c r="G18" s="392">
        <v>37200</v>
      </c>
      <c r="H18" s="392">
        <v>31400</v>
      </c>
      <c r="I18" s="394">
        <v>0.84408602150537637</v>
      </c>
      <c r="J18" s="214"/>
    </row>
    <row r="19" spans="2:10" s="141" customFormat="1">
      <c r="B19" s="216"/>
      <c r="C19" s="136" t="s">
        <v>534</v>
      </c>
      <c r="D19" s="283">
        <v>14</v>
      </c>
      <c r="E19" s="391">
        <v>55</v>
      </c>
      <c r="F19" s="392">
        <v>33900</v>
      </c>
      <c r="G19" s="392">
        <v>38100</v>
      </c>
      <c r="H19" s="392">
        <v>32100</v>
      </c>
      <c r="I19" s="394">
        <v>0.84251968503937</v>
      </c>
      <c r="J19" s="214"/>
    </row>
    <row r="20" spans="2:10" s="141" customFormat="1">
      <c r="B20" s="216"/>
      <c r="C20" s="253" t="s">
        <v>1037</v>
      </c>
      <c r="D20" s="150">
        <v>15</v>
      </c>
      <c r="E20" s="150">
        <v>35</v>
      </c>
      <c r="F20" s="236">
        <v>38100</v>
      </c>
      <c r="G20" s="236">
        <v>44500</v>
      </c>
      <c r="H20" s="236">
        <v>36900</v>
      </c>
      <c r="I20" s="579">
        <v>0.82921348314606746</v>
      </c>
      <c r="J20" s="214"/>
    </row>
    <row r="21" spans="2:10" s="141" customFormat="1">
      <c r="B21" s="216"/>
      <c r="C21" s="136" t="s">
        <v>215</v>
      </c>
      <c r="D21" s="283">
        <v>16</v>
      </c>
      <c r="E21" s="391">
        <v>165</v>
      </c>
      <c r="F21" s="392">
        <v>37200</v>
      </c>
      <c r="G21" s="392">
        <v>43800</v>
      </c>
      <c r="H21" s="392">
        <v>35800</v>
      </c>
      <c r="I21" s="394">
        <v>0.817351598173516</v>
      </c>
      <c r="J21" s="214"/>
    </row>
    <row r="22" spans="2:10" s="141" customFormat="1">
      <c r="B22" s="216"/>
      <c r="C22" s="504" t="s">
        <v>366</v>
      </c>
      <c r="D22" s="283">
        <v>17</v>
      </c>
      <c r="E22" s="391">
        <v>40</v>
      </c>
      <c r="F22" s="392">
        <v>40700</v>
      </c>
      <c r="G22" s="392">
        <v>48400</v>
      </c>
      <c r="H22" s="392">
        <v>37200</v>
      </c>
      <c r="I22" s="394">
        <v>0.768595041322314</v>
      </c>
      <c r="J22" s="214"/>
    </row>
    <row r="23" spans="2:10" s="141" customFormat="1">
      <c r="B23" s="216"/>
      <c r="C23" s="136" t="s">
        <v>175</v>
      </c>
      <c r="D23" s="283">
        <v>18</v>
      </c>
      <c r="E23" s="391">
        <v>35</v>
      </c>
      <c r="F23" s="392">
        <v>46000</v>
      </c>
      <c r="G23" s="392">
        <v>50000</v>
      </c>
      <c r="H23" s="392">
        <v>37600</v>
      </c>
      <c r="I23" s="394">
        <v>0.752</v>
      </c>
      <c r="J23" s="214"/>
    </row>
    <row r="24" spans="2:10" s="141" customFormat="1">
      <c r="B24" s="216"/>
      <c r="C24" s="504" t="s">
        <v>174</v>
      </c>
      <c r="D24" s="283">
        <v>19</v>
      </c>
      <c r="E24" s="391">
        <v>95</v>
      </c>
      <c r="F24" s="392">
        <v>37600</v>
      </c>
      <c r="G24" s="392">
        <v>46700</v>
      </c>
      <c r="H24" s="392">
        <v>34700</v>
      </c>
      <c r="I24" s="394">
        <v>0.74304068522483935</v>
      </c>
      <c r="J24" s="214"/>
    </row>
    <row r="25" spans="2:12" s="141" customFormat="1">
      <c r="B25" s="216"/>
      <c r="D25" s="185"/>
      <c r="E25" s="185"/>
      <c r="F25" s="185"/>
      <c r="G25" s="185"/>
      <c r="H25" s="185"/>
      <c r="I25" s="185"/>
      <c r="J25" s="214"/>
      <c r="L25" s="1"/>
    </row>
    <row r="26" spans="2:12" s="141" customFormat="1">
      <c r="B26" s="216"/>
      <c r="C26" s="220" t="s">
        <v>1700</v>
      </c>
      <c r="D26" s="185"/>
      <c r="E26" s="185"/>
      <c r="F26" s="185"/>
      <c r="G26" s="185"/>
      <c r="H26" s="185"/>
      <c r="I26" s="185"/>
      <c r="J26" s="214"/>
      <c r="L26" s="1"/>
    </row>
    <row r="27" spans="2:12" s="141" customFormat="1" ht="17.25" thickBot="1">
      <c r="B27" s="252"/>
      <c r="C27" s="221" t="s">
        <v>1676</v>
      </c>
      <c r="D27" s="219"/>
      <c r="E27" s="219"/>
      <c r="F27" s="219"/>
      <c r="G27" s="219"/>
      <c r="H27" s="219"/>
      <c r="I27" s="219"/>
      <c r="J27" s="215"/>
      <c r="L27" s="1"/>
    </row>
    <row r="29" spans="3:3">
      <c r="C29" s="13" t="s">
        <v>778</v>
      </c>
    </row>
    <row r="30" spans="1:12" s="3" customFormat="1">
      <c r="A30" s="1"/>
      <c r="B30" s="1"/>
      <c r="C30" s="198" t="s">
        <v>1101</v>
      </c>
      <c r="D30" s="2"/>
      <c r="E30" s="2"/>
      <c r="F30" s="2"/>
      <c r="G30" s="2"/>
      <c r="H30" s="2"/>
      <c r="I30" s="2"/>
      <c r="J30" s="1"/>
      <c r="K30" s="1"/>
      <c r="L30" s="2"/>
    </row>
    <row r="31" spans="3:12">
      <c r="C31" s="141" t="s">
        <v>963</v>
      </c>
      <c r="L31" s="2"/>
    </row>
    <row r="32" spans="3:12">
      <c r="C32" s="141" t="s">
        <v>964</v>
      </c>
      <c r="L32" s="2"/>
    </row>
    <row r="33" spans="3:12">
      <c r="C33" s="141" t="s">
        <v>1097</v>
      </c>
      <c r="L33" s="2"/>
    </row>
    <row r="34" spans="3:12">
      <c r="C34" s="141" t="s">
        <v>794</v>
      </c>
      <c r="L34" s="2"/>
    </row>
    <row r="35" spans="3:12">
      <c r="C35" s="141" t="s">
        <v>795</v>
      </c>
      <c r="L35" s="2"/>
    </row>
    <row r="36" spans="3:12">
      <c r="C36" s="141"/>
      <c r="L36" s="2"/>
    </row>
    <row r="37" spans="1:12">
      <c r="A37" s="3"/>
      <c r="B37" s="3"/>
      <c r="C37" s="92" t="s">
        <v>779</v>
      </c>
      <c r="D37" s="110"/>
      <c r="E37" s="110"/>
      <c r="F37" s="110"/>
      <c r="G37" s="110"/>
      <c r="H37" s="110"/>
      <c r="I37" s="110"/>
      <c r="J37" s="3"/>
      <c r="K37" s="3"/>
      <c r="L37" s="2"/>
    </row>
    <row r="38" spans="3:12">
      <c r="C38" s="1" t="s">
        <v>780</v>
      </c>
      <c r="L38" s="2"/>
    </row>
    <row r="39" spans="3:12">
      <c r="C39" s="1" t="s">
        <v>781</v>
      </c>
      <c r="L39" s="2"/>
    </row>
    <row r="40" spans="1:11" s="2" customFormat="1">
      <c r="A40" s="1"/>
      <c r="B40" s="1"/>
      <c r="C40" s="1" t="s">
        <v>782</v>
      </c>
      <c r="J40" s="1"/>
      <c r="K40" s="1"/>
    </row>
    <row r="41" spans="1:12" s="2" customFormat="1">
      <c r="A41" s="1"/>
      <c r="B41" s="1"/>
      <c r="C41" s="1" t="s">
        <v>783</v>
      </c>
      <c r="J41" s="1"/>
      <c r="K41" s="1"/>
      <c r="L41" s="1"/>
    </row>
    <row r="42" spans="1:11" s="2" customFormat="1">
      <c r="A42" s="1"/>
      <c r="B42" s="1"/>
      <c r="C42" s="1"/>
      <c r="J42" s="1"/>
      <c r="K42" s="1"/>
    </row>
    <row r="43" spans="1:12" s="2" customFormat="1">
      <c r="A43" s="1"/>
      <c r="B43" s="1"/>
      <c r="C43" s="1" t="s">
        <v>784</v>
      </c>
      <c r="J43" s="1"/>
      <c r="K43" s="1"/>
      <c r="L43" s="1"/>
    </row>
    <row r="44" spans="1:12" s="2" customFormat="1">
      <c r="A44" s="1"/>
      <c r="B44" s="1"/>
      <c r="C44" s="1"/>
      <c r="J44" s="1"/>
      <c r="K44" s="1"/>
      <c r="L44" s="1"/>
    </row>
    <row r="45" spans="1:12" s="2" customFormat="1">
      <c r="A45" s="1"/>
      <c r="B45" s="1"/>
      <c r="C45" s="1" t="s">
        <v>785</v>
      </c>
      <c r="J45" s="1"/>
      <c r="K45" s="1"/>
      <c r="L45" s="1"/>
    </row>
    <row r="46" spans="1:12" s="2" customFormat="1">
      <c r="A46" s="1"/>
      <c r="B46" s="1"/>
      <c r="C46" s="1" t="s">
        <v>786</v>
      </c>
      <c r="J46" s="1"/>
      <c r="K46" s="1"/>
      <c r="L46" s="1"/>
    </row>
    <row r="47" spans="1:12" s="2" customFormat="1">
      <c r="A47" s="1"/>
      <c r="B47" s="1"/>
      <c r="C47" s="1" t="s">
        <v>787</v>
      </c>
      <c r="J47" s="1"/>
      <c r="K47" s="1"/>
      <c r="L47" s="1"/>
    </row>
    <row r="48" spans="1:12" s="2" customFormat="1">
      <c r="A48" s="1"/>
      <c r="B48" s="1"/>
      <c r="C48" s="1" t="s">
        <v>788</v>
      </c>
      <c r="J48" s="1"/>
      <c r="K48" s="1"/>
      <c r="L48" s="1"/>
    </row>
    <row r="49" spans="1:12" s="2" customFormat="1">
      <c r="A49" s="1"/>
      <c r="B49" s="1"/>
      <c r="C49" s="1" t="s">
        <v>789</v>
      </c>
      <c r="J49" s="1"/>
      <c r="K49" s="1"/>
      <c r="L49" s="1"/>
    </row>
    <row r="50" spans="1:12" s="2" customFormat="1">
      <c r="A50" s="1"/>
      <c r="B50" s="1"/>
      <c r="C50" s="1" t="s">
        <v>790</v>
      </c>
      <c r="J50" s="1"/>
      <c r="K50" s="1"/>
      <c r="L50" s="1"/>
    </row>
    <row r="52" spans="1:12" s="2" customFormat="1">
      <c r="A52" s="1"/>
      <c r="B52" s="1"/>
      <c r="C52" s="1" t="s">
        <v>1038</v>
      </c>
      <c r="J52" s="1"/>
      <c r="K52" s="1"/>
      <c r="L52" s="1"/>
    </row>
  </sheetData>
  <autoFilter ref="C5:I24">
    <sortState ref="C6:I24">
      <sortCondition descending="1" ref="I6:I24"/>
    </sortState>
  </autoFilter>
  <mergeCells count="1">
    <mergeCell ref="C3:I3"/>
  </mergeCells>
  <hyperlinks>
    <hyperlink ref="C4" location="Contents!A1" display="Click here to return to contents"/>
  </hyperlinks>
  <pageMargins left="0.75" right="0.75" top="1" bottom="1" header="0.5" footer="0.5"/>
  <pageSetup paperSize="9" scale="5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5">
    <tabColor theme="6"/>
    <pageSetUpPr fitToPage="1"/>
  </sheetPr>
  <dimension ref="A1:J106"/>
  <sheetViews>
    <sheetView topLeftCell="A1" view="normal" workbookViewId="0">
      <pane ySplit="5" topLeftCell="A6" activePane="bottomLeft" state="frozen"/>
      <selection pane="bottomLeft" activeCell="C6" sqref="C6"/>
    </sheetView>
  </sheetViews>
  <sheetFormatPr defaultColWidth="9.28515625" defaultRowHeight="16.5"/>
  <cols>
    <col min="1" max="1" width="8.5703125" style="1" customWidth="1"/>
    <col min="2" max="2" width="2.7109375" style="1" customWidth="1"/>
    <col min="3" max="3" width="53.7109375" style="1" customWidth="1"/>
    <col min="4" max="8" width="17.7109375" style="2" customWidth="1"/>
    <col min="9" max="9" width="2.7109375" style="1" customWidth="1"/>
    <col min="10" max="16384" width="9.27734375" style="1" customWidth="1"/>
  </cols>
  <sheetData>
    <row r="1" spans="3:3" ht="15" customHeight="1" thickBot="1">
      <c r="C1" s="376"/>
    </row>
    <row r="2" spans="2:9">
      <c r="B2" s="4"/>
      <c r="C2" s="5"/>
      <c r="D2" s="11"/>
      <c r="E2" s="11"/>
      <c r="F2" s="11"/>
      <c r="G2" s="11"/>
      <c r="H2" s="11"/>
      <c r="I2" s="6"/>
    </row>
    <row r="3" spans="2:9" s="141" customFormat="1">
      <c r="B3" s="216"/>
      <c r="C3" s="213" t="s">
        <v>1796</v>
      </c>
      <c r="D3" s="213"/>
      <c r="E3" s="213"/>
      <c r="F3" s="213"/>
      <c r="G3" s="213"/>
      <c r="H3" s="213"/>
      <c r="I3" s="214"/>
    </row>
    <row r="4" spans="2:9" s="141" customFormat="1" ht="26.25">
      <c r="B4" s="216"/>
      <c r="C4" s="376" t="s">
        <v>772</v>
      </c>
      <c r="D4" s="284"/>
      <c r="E4" s="290"/>
      <c r="F4" s="222" t="s">
        <v>605</v>
      </c>
      <c r="G4" s="290"/>
      <c r="H4" s="290"/>
      <c r="I4" s="214"/>
    </row>
    <row r="5" spans="2:9" s="141" customFormat="1" ht="33">
      <c r="B5" s="216"/>
      <c r="C5" s="223" t="s">
        <v>222</v>
      </c>
      <c r="D5" s="217" t="s">
        <v>221</v>
      </c>
      <c r="E5" s="224" t="s">
        <v>791</v>
      </c>
      <c r="F5" s="217" t="s">
        <v>798</v>
      </c>
      <c r="G5" s="224" t="s">
        <v>775</v>
      </c>
      <c r="H5" s="217" t="s">
        <v>776</v>
      </c>
      <c r="I5" s="214"/>
    </row>
    <row r="6" spans="2:9" s="141" customFormat="1">
      <c r="B6" s="216"/>
      <c r="C6" s="253" t="s">
        <v>1037</v>
      </c>
      <c r="D6" s="150">
        <v>1</v>
      </c>
      <c r="E6" s="150">
        <v>40</v>
      </c>
      <c r="F6" s="236">
        <v>40900</v>
      </c>
      <c r="G6" s="236" t="s">
        <v>1277</v>
      </c>
      <c r="H6" s="236">
        <v>39400</v>
      </c>
      <c r="I6" s="214"/>
    </row>
    <row r="7" spans="2:9" s="141" customFormat="1">
      <c r="B7" s="216"/>
      <c r="C7" s="136" t="s">
        <v>240</v>
      </c>
      <c r="D7" s="393">
        <v>2</v>
      </c>
      <c r="E7" s="391">
        <v>475</v>
      </c>
      <c r="F7" s="392">
        <v>36900</v>
      </c>
      <c r="G7" s="392">
        <v>43400</v>
      </c>
      <c r="H7" s="392">
        <v>36100</v>
      </c>
      <c r="I7" s="214"/>
    </row>
    <row r="8" spans="2:9" s="141" customFormat="1">
      <c r="B8" s="216"/>
      <c r="C8" s="136" t="s">
        <v>366</v>
      </c>
      <c r="D8" s="393">
        <v>3</v>
      </c>
      <c r="E8" s="391">
        <v>610</v>
      </c>
      <c r="F8" s="392">
        <v>36500</v>
      </c>
      <c r="G8" s="392">
        <v>41200</v>
      </c>
      <c r="H8" s="392">
        <v>35800</v>
      </c>
      <c r="I8" s="214"/>
    </row>
    <row r="9" spans="2:9" s="141" customFormat="1">
      <c r="B9" s="216"/>
      <c r="C9" s="136" t="s">
        <v>1039</v>
      </c>
      <c r="D9" s="393">
        <v>4</v>
      </c>
      <c r="E9" s="391">
        <v>210</v>
      </c>
      <c r="F9" s="392">
        <v>36100</v>
      </c>
      <c r="G9" s="392">
        <v>40200</v>
      </c>
      <c r="H9" s="392">
        <v>35800</v>
      </c>
      <c r="I9" s="214"/>
    </row>
    <row r="10" spans="2:9" s="141" customFormat="1">
      <c r="B10" s="216"/>
      <c r="C10" s="136" t="s">
        <v>345</v>
      </c>
      <c r="D10" s="283" t="s">
        <v>1690</v>
      </c>
      <c r="E10" s="391">
        <v>340</v>
      </c>
      <c r="F10" s="392">
        <v>35800</v>
      </c>
      <c r="G10" s="392">
        <v>38300</v>
      </c>
      <c r="H10" s="392">
        <v>35000</v>
      </c>
      <c r="I10" s="214"/>
    </row>
    <row r="11" spans="2:9" s="141" customFormat="1">
      <c r="B11" s="216"/>
      <c r="C11" s="136" t="s">
        <v>394</v>
      </c>
      <c r="D11" s="393" t="s">
        <v>1690</v>
      </c>
      <c r="E11" s="391">
        <v>285</v>
      </c>
      <c r="F11" s="392">
        <v>35800</v>
      </c>
      <c r="G11" s="392">
        <v>41200</v>
      </c>
      <c r="H11" s="392">
        <v>35000</v>
      </c>
      <c r="I11" s="214"/>
    </row>
    <row r="12" spans="2:9" s="141" customFormat="1">
      <c r="B12" s="216"/>
      <c r="C12" s="136" t="s">
        <v>358</v>
      </c>
      <c r="D12" s="283" t="s">
        <v>265</v>
      </c>
      <c r="E12" s="391">
        <v>50</v>
      </c>
      <c r="F12" s="392">
        <v>34700</v>
      </c>
      <c r="G12" s="392" t="s">
        <v>1277</v>
      </c>
      <c r="H12" s="392">
        <v>34300</v>
      </c>
      <c r="I12" s="214"/>
    </row>
    <row r="13" spans="2:9" s="141" customFormat="1">
      <c r="B13" s="216"/>
      <c r="C13" s="136" t="s">
        <v>654</v>
      </c>
      <c r="D13" s="393" t="s">
        <v>265</v>
      </c>
      <c r="E13" s="391">
        <v>20</v>
      </c>
      <c r="F13" s="392">
        <v>34700</v>
      </c>
      <c r="G13" s="392" t="s">
        <v>533</v>
      </c>
      <c r="H13" s="392">
        <v>34700</v>
      </c>
      <c r="I13" s="214"/>
    </row>
    <row r="14" spans="2:9" s="141" customFormat="1">
      <c r="B14" s="216"/>
      <c r="C14" s="136" t="s">
        <v>402</v>
      </c>
      <c r="D14" s="393">
        <v>9</v>
      </c>
      <c r="E14" s="391">
        <v>330</v>
      </c>
      <c r="F14" s="392">
        <v>34300</v>
      </c>
      <c r="G14" s="392">
        <v>42700</v>
      </c>
      <c r="H14" s="392">
        <v>32800</v>
      </c>
      <c r="I14" s="214"/>
    </row>
    <row r="15" spans="2:9" s="141" customFormat="1">
      <c r="B15" s="216"/>
      <c r="C15" s="136" t="s">
        <v>334</v>
      </c>
      <c r="D15" s="393" t="s">
        <v>630</v>
      </c>
      <c r="E15" s="391">
        <v>185</v>
      </c>
      <c r="F15" s="392">
        <v>33900</v>
      </c>
      <c r="G15" s="392">
        <v>35000</v>
      </c>
      <c r="H15" s="392">
        <v>33800</v>
      </c>
      <c r="I15" s="214"/>
    </row>
    <row r="16" spans="2:9" s="141" customFormat="1">
      <c r="B16" s="216"/>
      <c r="C16" s="136" t="s">
        <v>376</v>
      </c>
      <c r="D16" s="283" t="s">
        <v>630</v>
      </c>
      <c r="E16" s="391">
        <v>315</v>
      </c>
      <c r="F16" s="392">
        <v>33900</v>
      </c>
      <c r="G16" s="392">
        <v>39800</v>
      </c>
      <c r="H16" s="392">
        <v>33400</v>
      </c>
      <c r="I16" s="214"/>
    </row>
    <row r="17" spans="2:9" s="141" customFormat="1">
      <c r="B17" s="216"/>
      <c r="C17" s="136" t="s">
        <v>658</v>
      </c>
      <c r="D17" s="283" t="s">
        <v>630</v>
      </c>
      <c r="E17" s="391">
        <v>65</v>
      </c>
      <c r="F17" s="392">
        <v>33900</v>
      </c>
      <c r="G17" s="392" t="s">
        <v>1277</v>
      </c>
      <c r="H17" s="392">
        <v>33900</v>
      </c>
      <c r="I17" s="214"/>
    </row>
    <row r="18" spans="2:9" s="141" customFormat="1">
      <c r="B18" s="216"/>
      <c r="C18" s="136" t="s">
        <v>386</v>
      </c>
      <c r="D18" s="393">
        <v>13</v>
      </c>
      <c r="E18" s="391">
        <v>145</v>
      </c>
      <c r="F18" s="392">
        <v>33600</v>
      </c>
      <c r="G18" s="392">
        <v>43400</v>
      </c>
      <c r="H18" s="392">
        <v>32300</v>
      </c>
      <c r="I18" s="214"/>
    </row>
    <row r="19" spans="2:9" s="141" customFormat="1">
      <c r="B19" s="216"/>
      <c r="C19" s="136" t="s">
        <v>339</v>
      </c>
      <c r="D19" s="283" t="s">
        <v>264</v>
      </c>
      <c r="E19" s="391">
        <v>250</v>
      </c>
      <c r="F19" s="392">
        <v>33200</v>
      </c>
      <c r="G19" s="392">
        <v>37000</v>
      </c>
      <c r="H19" s="392">
        <v>33000</v>
      </c>
      <c r="I19" s="214"/>
    </row>
    <row r="20" spans="2:9" s="141" customFormat="1">
      <c r="B20" s="216"/>
      <c r="C20" s="136" t="s">
        <v>216</v>
      </c>
      <c r="D20" s="393" t="s">
        <v>264</v>
      </c>
      <c r="E20" s="391">
        <v>30</v>
      </c>
      <c r="F20" s="392">
        <v>33200</v>
      </c>
      <c r="G20" s="392" t="s">
        <v>1277</v>
      </c>
      <c r="H20" s="392">
        <v>32800</v>
      </c>
      <c r="I20" s="214"/>
    </row>
    <row r="21" spans="2:9" s="141" customFormat="1">
      <c r="B21" s="216"/>
      <c r="C21" s="136" t="s">
        <v>340</v>
      </c>
      <c r="D21" s="283" t="s">
        <v>264</v>
      </c>
      <c r="E21" s="391">
        <v>240</v>
      </c>
      <c r="F21" s="392">
        <v>33200</v>
      </c>
      <c r="G21" s="392">
        <v>39600</v>
      </c>
      <c r="H21" s="392">
        <v>31800</v>
      </c>
      <c r="I21" s="214"/>
    </row>
    <row r="22" spans="2:9" s="141" customFormat="1">
      <c r="B22" s="216"/>
      <c r="C22" s="136" t="s">
        <v>323</v>
      </c>
      <c r="D22" s="393" t="s">
        <v>83</v>
      </c>
      <c r="E22" s="391">
        <v>250</v>
      </c>
      <c r="F22" s="392">
        <v>32800</v>
      </c>
      <c r="G22" s="392">
        <v>38000</v>
      </c>
      <c r="H22" s="392">
        <v>32800</v>
      </c>
      <c r="I22" s="214"/>
    </row>
    <row r="23" spans="2:9" s="141" customFormat="1">
      <c r="B23" s="216"/>
      <c r="C23" s="136" t="s">
        <v>353</v>
      </c>
      <c r="D23" s="283" t="s">
        <v>83</v>
      </c>
      <c r="E23" s="391">
        <v>565</v>
      </c>
      <c r="F23" s="392">
        <v>32800</v>
      </c>
      <c r="G23" s="392">
        <v>34700</v>
      </c>
      <c r="H23" s="392">
        <v>32700</v>
      </c>
      <c r="I23" s="214"/>
    </row>
    <row r="24" spans="2:9" s="141" customFormat="1">
      <c r="B24" s="216"/>
      <c r="C24" s="136" t="s">
        <v>388</v>
      </c>
      <c r="D24" s="393" t="s">
        <v>1299</v>
      </c>
      <c r="E24" s="391">
        <v>210</v>
      </c>
      <c r="F24" s="392">
        <v>32500</v>
      </c>
      <c r="G24" s="392">
        <v>30300</v>
      </c>
      <c r="H24" s="392">
        <v>32800</v>
      </c>
      <c r="I24" s="214"/>
    </row>
    <row r="25" spans="2:9" s="141" customFormat="1">
      <c r="B25" s="216"/>
      <c r="C25" s="136" t="s">
        <v>351</v>
      </c>
      <c r="D25" s="283" t="s">
        <v>1299</v>
      </c>
      <c r="E25" s="391">
        <v>185</v>
      </c>
      <c r="F25" s="392">
        <v>32500</v>
      </c>
      <c r="G25" s="392">
        <v>38000</v>
      </c>
      <c r="H25" s="392">
        <v>31900</v>
      </c>
      <c r="I25" s="214"/>
    </row>
    <row r="26" spans="2:9" s="141" customFormat="1">
      <c r="B26" s="216"/>
      <c r="C26" s="136" t="s">
        <v>352</v>
      </c>
      <c r="D26" s="393" t="s">
        <v>1299</v>
      </c>
      <c r="E26" s="391">
        <v>140</v>
      </c>
      <c r="F26" s="392">
        <v>32500</v>
      </c>
      <c r="G26" s="392" t="s">
        <v>1277</v>
      </c>
      <c r="H26" s="392">
        <v>32100</v>
      </c>
      <c r="I26" s="214"/>
    </row>
    <row r="27" spans="2:9" s="141" customFormat="1">
      <c r="B27" s="216"/>
      <c r="C27" s="136" t="s">
        <v>412</v>
      </c>
      <c r="D27" s="393" t="s">
        <v>458</v>
      </c>
      <c r="E27" s="391">
        <v>65</v>
      </c>
      <c r="F27" s="392">
        <v>32100</v>
      </c>
      <c r="G27" s="392" t="s">
        <v>1277</v>
      </c>
      <c r="H27" s="392">
        <v>33200</v>
      </c>
      <c r="I27" s="214"/>
    </row>
    <row r="28" spans="2:9" s="141" customFormat="1">
      <c r="B28" s="216"/>
      <c r="C28" s="136" t="s">
        <v>378</v>
      </c>
      <c r="D28" s="393" t="s">
        <v>458</v>
      </c>
      <c r="E28" s="391">
        <v>375</v>
      </c>
      <c r="F28" s="392">
        <v>32100</v>
      </c>
      <c r="G28" s="392">
        <v>33200</v>
      </c>
      <c r="H28" s="392">
        <v>32100</v>
      </c>
      <c r="I28" s="214"/>
    </row>
    <row r="29" spans="2:9" s="141" customFormat="1">
      <c r="B29" s="216"/>
      <c r="C29" s="245" t="s">
        <v>321</v>
      </c>
      <c r="D29" s="393" t="s">
        <v>458</v>
      </c>
      <c r="E29" s="391">
        <v>25</v>
      </c>
      <c r="F29" s="392">
        <v>32100</v>
      </c>
      <c r="G29" s="392" t="s">
        <v>1277</v>
      </c>
      <c r="H29" s="392">
        <v>32100</v>
      </c>
      <c r="I29" s="214"/>
    </row>
    <row r="30" spans="2:9" s="141" customFormat="1">
      <c r="B30" s="216"/>
      <c r="C30" s="136" t="s">
        <v>177</v>
      </c>
      <c r="D30" s="393" t="s">
        <v>458</v>
      </c>
      <c r="E30" s="391">
        <v>320</v>
      </c>
      <c r="F30" s="392">
        <v>32100</v>
      </c>
      <c r="G30" s="392">
        <v>34500</v>
      </c>
      <c r="H30" s="392">
        <v>31900</v>
      </c>
      <c r="I30" s="214"/>
    </row>
    <row r="31" spans="2:9" s="141" customFormat="1">
      <c r="B31" s="216"/>
      <c r="C31" s="136" t="s">
        <v>369</v>
      </c>
      <c r="D31" s="393" t="s">
        <v>458</v>
      </c>
      <c r="E31" s="391">
        <v>135</v>
      </c>
      <c r="F31" s="392">
        <v>32100</v>
      </c>
      <c r="G31" s="392" t="s">
        <v>1277</v>
      </c>
      <c r="H31" s="392">
        <v>31800</v>
      </c>
      <c r="I31" s="214"/>
    </row>
    <row r="32" spans="2:9" s="141" customFormat="1">
      <c r="B32" s="216"/>
      <c r="C32" s="136" t="s">
        <v>356</v>
      </c>
      <c r="D32" s="393" t="s">
        <v>448</v>
      </c>
      <c r="E32" s="391">
        <v>235</v>
      </c>
      <c r="F32" s="392">
        <v>31900</v>
      </c>
      <c r="G32" s="392" t="s">
        <v>1277</v>
      </c>
      <c r="H32" s="392">
        <v>31800</v>
      </c>
      <c r="I32" s="214"/>
    </row>
    <row r="33" spans="2:9" s="141" customFormat="1">
      <c r="B33" s="216"/>
      <c r="C33" s="136" t="s">
        <v>215</v>
      </c>
      <c r="D33" s="283" t="s">
        <v>448</v>
      </c>
      <c r="E33" s="391">
        <v>205</v>
      </c>
      <c r="F33" s="392">
        <v>31900</v>
      </c>
      <c r="G33" s="392">
        <v>34900</v>
      </c>
      <c r="H33" s="392">
        <v>31800</v>
      </c>
      <c r="I33" s="214"/>
    </row>
    <row r="34" spans="2:9" s="141" customFormat="1">
      <c r="B34" s="216"/>
      <c r="C34" s="136" t="s">
        <v>241</v>
      </c>
      <c r="D34" s="283" t="s">
        <v>1278</v>
      </c>
      <c r="E34" s="391">
        <v>400</v>
      </c>
      <c r="F34" s="392">
        <v>31800</v>
      </c>
      <c r="G34" s="392">
        <v>35000</v>
      </c>
      <c r="H34" s="392">
        <v>31400</v>
      </c>
      <c r="I34" s="214"/>
    </row>
    <row r="35" spans="2:9" s="141" customFormat="1">
      <c r="B35" s="216"/>
      <c r="C35" s="136" t="s">
        <v>381</v>
      </c>
      <c r="D35" s="393" t="s">
        <v>1278</v>
      </c>
      <c r="E35" s="391">
        <v>350</v>
      </c>
      <c r="F35" s="392">
        <v>31800</v>
      </c>
      <c r="G35" s="392">
        <v>31400</v>
      </c>
      <c r="H35" s="392">
        <v>31800</v>
      </c>
      <c r="I35" s="214"/>
    </row>
    <row r="36" spans="2:9" s="141" customFormat="1">
      <c r="B36" s="216"/>
      <c r="C36" s="136" t="s">
        <v>372</v>
      </c>
      <c r="D36" s="393" t="s">
        <v>516</v>
      </c>
      <c r="E36" s="391">
        <v>165</v>
      </c>
      <c r="F36" s="392">
        <v>31400</v>
      </c>
      <c r="G36" s="392" t="s">
        <v>1277</v>
      </c>
      <c r="H36" s="392">
        <v>31600</v>
      </c>
      <c r="I36" s="214"/>
    </row>
    <row r="37" spans="2:9" s="141" customFormat="1">
      <c r="B37" s="216"/>
      <c r="C37" s="136" t="s">
        <v>327</v>
      </c>
      <c r="D37" s="283" t="s">
        <v>516</v>
      </c>
      <c r="E37" s="391">
        <v>160</v>
      </c>
      <c r="F37" s="392">
        <v>31400</v>
      </c>
      <c r="G37" s="392">
        <v>40200</v>
      </c>
      <c r="H37" s="392">
        <v>30700</v>
      </c>
      <c r="I37" s="214"/>
    </row>
    <row r="38" spans="2:9" s="141" customFormat="1">
      <c r="B38" s="216"/>
      <c r="C38" s="136" t="s">
        <v>1535</v>
      </c>
      <c r="D38" s="393" t="s">
        <v>516</v>
      </c>
      <c r="E38" s="391">
        <v>545</v>
      </c>
      <c r="F38" s="392">
        <v>31400</v>
      </c>
      <c r="G38" s="392">
        <v>36100</v>
      </c>
      <c r="H38" s="392">
        <v>31000</v>
      </c>
      <c r="I38" s="214"/>
    </row>
    <row r="39" spans="2:9" s="141" customFormat="1">
      <c r="B39" s="216"/>
      <c r="C39" s="136" t="s">
        <v>479</v>
      </c>
      <c r="D39" s="393" t="s">
        <v>516</v>
      </c>
      <c r="E39" s="391">
        <v>365</v>
      </c>
      <c r="F39" s="392">
        <v>31400</v>
      </c>
      <c r="G39" s="392">
        <v>34900</v>
      </c>
      <c r="H39" s="392">
        <v>31200</v>
      </c>
      <c r="I39" s="214"/>
    </row>
    <row r="40" spans="2:9" s="141" customFormat="1">
      <c r="B40" s="216"/>
      <c r="C40" s="136" t="s">
        <v>175</v>
      </c>
      <c r="D40" s="393" t="s">
        <v>516</v>
      </c>
      <c r="E40" s="391">
        <v>20</v>
      </c>
      <c r="F40" s="392">
        <v>31400</v>
      </c>
      <c r="G40" s="392" t="s">
        <v>533</v>
      </c>
      <c r="H40" s="392">
        <v>31400</v>
      </c>
      <c r="I40" s="214"/>
    </row>
    <row r="41" spans="2:9" s="141" customFormat="1">
      <c r="B41" s="216"/>
      <c r="C41" s="430" t="s">
        <v>329</v>
      </c>
      <c r="D41" s="505" t="s">
        <v>516</v>
      </c>
      <c r="E41" s="506">
        <v>215</v>
      </c>
      <c r="F41" s="507">
        <v>31400</v>
      </c>
      <c r="G41" s="392">
        <v>35800</v>
      </c>
      <c r="H41" s="392">
        <v>31400</v>
      </c>
      <c r="I41" s="214"/>
    </row>
    <row r="42" spans="2:9" s="141" customFormat="1">
      <c r="B42" s="216"/>
      <c r="C42" s="136" t="s">
        <v>333</v>
      </c>
      <c r="D42" s="393" t="s">
        <v>516</v>
      </c>
      <c r="E42" s="391">
        <v>230</v>
      </c>
      <c r="F42" s="392">
        <v>31400</v>
      </c>
      <c r="G42" s="392">
        <v>36300</v>
      </c>
      <c r="H42" s="392">
        <v>31000</v>
      </c>
      <c r="I42" s="214"/>
    </row>
    <row r="43" spans="2:9" s="141" customFormat="1">
      <c r="B43" s="216"/>
      <c r="C43" s="136" t="s">
        <v>219</v>
      </c>
      <c r="D43" s="393" t="s">
        <v>516</v>
      </c>
      <c r="E43" s="391">
        <v>310</v>
      </c>
      <c r="F43" s="392">
        <v>31400</v>
      </c>
      <c r="G43" s="392">
        <v>39400</v>
      </c>
      <c r="H43" s="392">
        <v>31000</v>
      </c>
      <c r="I43" s="214"/>
    </row>
    <row r="44" spans="2:9" s="141" customFormat="1">
      <c r="B44" s="216"/>
      <c r="C44" s="136" t="s">
        <v>174</v>
      </c>
      <c r="D44" s="393" t="s">
        <v>1223</v>
      </c>
      <c r="E44" s="391">
        <v>280</v>
      </c>
      <c r="F44" s="392">
        <v>31200</v>
      </c>
      <c r="G44" s="392">
        <v>34100</v>
      </c>
      <c r="H44" s="392">
        <v>31000</v>
      </c>
      <c r="I44" s="214"/>
    </row>
    <row r="45" spans="2:9" s="141" customFormat="1">
      <c r="B45" s="216"/>
      <c r="C45" s="136" t="s">
        <v>211</v>
      </c>
      <c r="D45" s="283" t="s">
        <v>1223</v>
      </c>
      <c r="E45" s="391">
        <v>60</v>
      </c>
      <c r="F45" s="392">
        <v>31200</v>
      </c>
      <c r="G45" s="392" t="s">
        <v>1277</v>
      </c>
      <c r="H45" s="392">
        <v>30700</v>
      </c>
      <c r="I45" s="214"/>
    </row>
    <row r="46" spans="2:9" s="141" customFormat="1">
      <c r="B46" s="216"/>
      <c r="C46" s="136" t="s">
        <v>364</v>
      </c>
      <c r="D46" s="393" t="s">
        <v>1301</v>
      </c>
      <c r="E46" s="391">
        <v>330</v>
      </c>
      <c r="F46" s="392">
        <v>31000</v>
      </c>
      <c r="G46" s="392">
        <v>35400</v>
      </c>
      <c r="H46" s="392">
        <v>31000</v>
      </c>
      <c r="I46" s="214"/>
    </row>
    <row r="47" spans="2:9" s="141" customFormat="1">
      <c r="B47" s="216"/>
      <c r="C47" s="136" t="s">
        <v>396</v>
      </c>
      <c r="D47" s="283" t="s">
        <v>1301</v>
      </c>
      <c r="E47" s="391">
        <v>265</v>
      </c>
      <c r="F47" s="392">
        <v>31000</v>
      </c>
      <c r="G47" s="392">
        <v>35400</v>
      </c>
      <c r="H47" s="392">
        <v>30700</v>
      </c>
      <c r="I47" s="214"/>
    </row>
    <row r="48" spans="2:9" s="141" customFormat="1">
      <c r="B48" s="216"/>
      <c r="C48" s="136" t="s">
        <v>349</v>
      </c>
      <c r="D48" s="393" t="s">
        <v>1301</v>
      </c>
      <c r="E48" s="391">
        <v>295</v>
      </c>
      <c r="F48" s="392">
        <v>31000</v>
      </c>
      <c r="G48" s="392">
        <v>35800</v>
      </c>
      <c r="H48" s="392">
        <v>30500</v>
      </c>
      <c r="I48" s="214"/>
    </row>
    <row r="49" spans="2:9" s="141" customFormat="1">
      <c r="B49" s="216"/>
      <c r="C49" s="136" t="s">
        <v>178</v>
      </c>
      <c r="D49" s="393" t="s">
        <v>1301</v>
      </c>
      <c r="E49" s="391">
        <v>20</v>
      </c>
      <c r="F49" s="392">
        <v>31000</v>
      </c>
      <c r="G49" s="392" t="s">
        <v>1277</v>
      </c>
      <c r="H49" s="392">
        <v>31400</v>
      </c>
      <c r="I49" s="214"/>
    </row>
    <row r="50" spans="2:9" s="141" customFormat="1">
      <c r="B50" s="216"/>
      <c r="C50" s="136" t="s">
        <v>1533</v>
      </c>
      <c r="D50" s="393" t="s">
        <v>1301</v>
      </c>
      <c r="E50" s="391">
        <v>440</v>
      </c>
      <c r="F50" s="392">
        <v>31000</v>
      </c>
      <c r="G50" s="392">
        <v>32800</v>
      </c>
      <c r="H50" s="392">
        <v>31000</v>
      </c>
      <c r="I50" s="214"/>
    </row>
    <row r="51" spans="2:9" s="141" customFormat="1">
      <c r="B51" s="216"/>
      <c r="C51" s="136" t="s">
        <v>383</v>
      </c>
      <c r="D51" s="393" t="s">
        <v>460</v>
      </c>
      <c r="E51" s="391">
        <v>190</v>
      </c>
      <c r="F51" s="392">
        <v>30700</v>
      </c>
      <c r="G51" s="392">
        <v>31800</v>
      </c>
      <c r="H51" s="392">
        <v>30700</v>
      </c>
      <c r="I51" s="214"/>
    </row>
    <row r="52" spans="2:9" s="141" customFormat="1">
      <c r="B52" s="216"/>
      <c r="C52" s="136" t="s">
        <v>374</v>
      </c>
      <c r="D52" s="393" t="s">
        <v>460</v>
      </c>
      <c r="E52" s="391">
        <v>135</v>
      </c>
      <c r="F52" s="392">
        <v>30700</v>
      </c>
      <c r="G52" s="392" t="s">
        <v>1277</v>
      </c>
      <c r="H52" s="392">
        <v>30700</v>
      </c>
      <c r="I52" s="214"/>
    </row>
    <row r="53" spans="2:9" s="141" customFormat="1">
      <c r="B53" s="216"/>
      <c r="C53" s="136" t="s">
        <v>1106</v>
      </c>
      <c r="D53" s="393" t="s">
        <v>460</v>
      </c>
      <c r="E53" s="391">
        <v>45</v>
      </c>
      <c r="F53" s="392">
        <v>30700</v>
      </c>
      <c r="G53" s="392" t="s">
        <v>1277</v>
      </c>
      <c r="H53" s="392">
        <v>31000</v>
      </c>
      <c r="I53" s="214"/>
    </row>
    <row r="54" spans="2:9" s="141" customFormat="1">
      <c r="B54" s="216"/>
      <c r="C54" s="136" t="s">
        <v>511</v>
      </c>
      <c r="D54" s="283" t="s">
        <v>460</v>
      </c>
      <c r="E54" s="391">
        <v>160</v>
      </c>
      <c r="F54" s="392">
        <v>30700</v>
      </c>
      <c r="G54" s="392" t="s">
        <v>1277</v>
      </c>
      <c r="H54" s="392">
        <v>30700</v>
      </c>
      <c r="I54" s="214"/>
    </row>
    <row r="55" spans="2:9" s="141" customFormat="1">
      <c r="B55" s="216"/>
      <c r="C55" s="136" t="s">
        <v>389</v>
      </c>
      <c r="D55" s="283">
        <v>50</v>
      </c>
      <c r="E55" s="391">
        <v>130</v>
      </c>
      <c r="F55" s="392">
        <v>30500</v>
      </c>
      <c r="G55" s="392" t="s">
        <v>1277</v>
      </c>
      <c r="H55" s="392">
        <v>30300</v>
      </c>
      <c r="I55" s="214"/>
    </row>
    <row r="56" spans="2:9" s="141" customFormat="1">
      <c r="B56" s="216"/>
      <c r="C56" s="136" t="s">
        <v>375</v>
      </c>
      <c r="D56" s="393" t="s">
        <v>1234</v>
      </c>
      <c r="E56" s="391">
        <v>120</v>
      </c>
      <c r="F56" s="392">
        <v>30300</v>
      </c>
      <c r="G56" s="392" t="s">
        <v>1277</v>
      </c>
      <c r="H56" s="392">
        <v>29900</v>
      </c>
      <c r="I56" s="214"/>
    </row>
    <row r="57" spans="2:9" s="141" customFormat="1">
      <c r="B57" s="216"/>
      <c r="C57" s="136" t="s">
        <v>363</v>
      </c>
      <c r="D57" s="393" t="s">
        <v>1234</v>
      </c>
      <c r="E57" s="391">
        <v>205</v>
      </c>
      <c r="F57" s="392">
        <v>30300</v>
      </c>
      <c r="G57" s="392">
        <v>40500</v>
      </c>
      <c r="H57" s="392">
        <v>30300</v>
      </c>
      <c r="I57" s="214"/>
    </row>
    <row r="58" spans="2:9" s="141" customFormat="1">
      <c r="B58" s="216"/>
      <c r="C58" s="136" t="s">
        <v>406</v>
      </c>
      <c r="D58" s="283" t="s">
        <v>1234</v>
      </c>
      <c r="E58" s="391">
        <v>75</v>
      </c>
      <c r="F58" s="392">
        <v>30300</v>
      </c>
      <c r="G58" s="392" t="s">
        <v>1277</v>
      </c>
      <c r="H58" s="392">
        <v>30300</v>
      </c>
      <c r="I58" s="214"/>
    </row>
    <row r="59" spans="2:9" s="141" customFormat="1">
      <c r="B59" s="216"/>
      <c r="C59" s="136" t="s">
        <v>382</v>
      </c>
      <c r="D59" s="283" t="s">
        <v>1234</v>
      </c>
      <c r="E59" s="391">
        <v>440</v>
      </c>
      <c r="F59" s="392">
        <v>30300</v>
      </c>
      <c r="G59" s="392">
        <v>32500</v>
      </c>
      <c r="H59" s="392">
        <v>29900</v>
      </c>
      <c r="I59" s="214"/>
    </row>
    <row r="60" spans="2:9" s="141" customFormat="1">
      <c r="B60" s="216"/>
      <c r="C60" s="136" t="s">
        <v>414</v>
      </c>
      <c r="D60" s="393" t="s">
        <v>1234</v>
      </c>
      <c r="E60" s="391">
        <v>50</v>
      </c>
      <c r="F60" s="392">
        <v>30300</v>
      </c>
      <c r="G60" s="392" t="s">
        <v>1277</v>
      </c>
      <c r="H60" s="392">
        <v>30300</v>
      </c>
      <c r="I60" s="214"/>
    </row>
    <row r="61" spans="2:9" s="141" customFormat="1">
      <c r="B61" s="216"/>
      <c r="C61" s="136" t="s">
        <v>360</v>
      </c>
      <c r="D61" s="393" t="s">
        <v>1234</v>
      </c>
      <c r="E61" s="391">
        <v>510</v>
      </c>
      <c r="F61" s="392">
        <v>30300</v>
      </c>
      <c r="G61" s="392">
        <v>36100</v>
      </c>
      <c r="H61" s="392">
        <v>29700</v>
      </c>
      <c r="I61" s="214"/>
    </row>
    <row r="62" spans="2:9" s="141" customFormat="1">
      <c r="B62" s="216"/>
      <c r="C62" s="136" t="s">
        <v>371</v>
      </c>
      <c r="D62" s="393" t="s">
        <v>1234</v>
      </c>
      <c r="E62" s="391">
        <v>165</v>
      </c>
      <c r="F62" s="392">
        <v>30300</v>
      </c>
      <c r="G62" s="392">
        <v>31000</v>
      </c>
      <c r="H62" s="392">
        <v>30300</v>
      </c>
      <c r="I62" s="214"/>
    </row>
    <row r="63" spans="2:9" s="141" customFormat="1">
      <c r="B63" s="216"/>
      <c r="C63" s="136" t="s">
        <v>367</v>
      </c>
      <c r="D63" s="393" t="s">
        <v>1234</v>
      </c>
      <c r="E63" s="391">
        <v>145</v>
      </c>
      <c r="F63" s="392">
        <v>30300</v>
      </c>
      <c r="G63" s="392" t="s">
        <v>1277</v>
      </c>
      <c r="H63" s="392">
        <v>29900</v>
      </c>
      <c r="I63" s="214"/>
    </row>
    <row r="64" spans="2:9" s="141" customFormat="1">
      <c r="B64" s="216"/>
      <c r="C64" s="136" t="s">
        <v>325</v>
      </c>
      <c r="D64" s="393" t="s">
        <v>1234</v>
      </c>
      <c r="E64" s="391">
        <v>280</v>
      </c>
      <c r="F64" s="392">
        <v>30300</v>
      </c>
      <c r="G64" s="392">
        <v>28500</v>
      </c>
      <c r="H64" s="392">
        <v>30300</v>
      </c>
      <c r="I64" s="214"/>
    </row>
    <row r="65" spans="2:9" s="141" customFormat="1">
      <c r="B65" s="216"/>
      <c r="C65" s="136" t="s">
        <v>391</v>
      </c>
      <c r="D65" s="393" t="s">
        <v>1607</v>
      </c>
      <c r="E65" s="391">
        <v>150</v>
      </c>
      <c r="F65" s="392">
        <v>29900</v>
      </c>
      <c r="G65" s="392">
        <v>33900</v>
      </c>
      <c r="H65" s="392">
        <v>29900</v>
      </c>
      <c r="I65" s="214"/>
    </row>
    <row r="66" spans="2:9" s="141" customFormat="1">
      <c r="B66" s="216"/>
      <c r="C66" s="136" t="s">
        <v>968</v>
      </c>
      <c r="D66" s="283" t="s">
        <v>1607</v>
      </c>
      <c r="E66" s="391">
        <v>310</v>
      </c>
      <c r="F66" s="392">
        <v>29900</v>
      </c>
      <c r="G66" s="392">
        <v>33200</v>
      </c>
      <c r="H66" s="392">
        <v>29900</v>
      </c>
      <c r="I66" s="214"/>
    </row>
    <row r="67" spans="2:9" s="141" customFormat="1">
      <c r="B67" s="216"/>
      <c r="C67" s="136" t="s">
        <v>477</v>
      </c>
      <c r="D67" s="393" t="s">
        <v>1607</v>
      </c>
      <c r="E67" s="391">
        <v>335</v>
      </c>
      <c r="F67" s="392">
        <v>29900</v>
      </c>
      <c r="G67" s="392">
        <v>34700</v>
      </c>
      <c r="H67" s="392">
        <v>29200</v>
      </c>
      <c r="I67" s="214"/>
    </row>
    <row r="68" spans="2:9" s="141" customFormat="1">
      <c r="B68" s="216"/>
      <c r="C68" s="136" t="s">
        <v>629</v>
      </c>
      <c r="D68" s="393" t="s">
        <v>1607</v>
      </c>
      <c r="E68" s="391">
        <v>250</v>
      </c>
      <c r="F68" s="392">
        <v>29900</v>
      </c>
      <c r="G68" s="392">
        <v>35800</v>
      </c>
      <c r="H68" s="392">
        <v>29900</v>
      </c>
      <c r="I68" s="214"/>
    </row>
    <row r="69" spans="2:9" s="141" customFormat="1">
      <c r="B69" s="216"/>
      <c r="C69" s="136" t="s">
        <v>1036</v>
      </c>
      <c r="D69" s="393" t="s">
        <v>1607</v>
      </c>
      <c r="E69" s="391">
        <v>140</v>
      </c>
      <c r="F69" s="392">
        <v>29900</v>
      </c>
      <c r="G69" s="392">
        <v>36900</v>
      </c>
      <c r="H69" s="392">
        <v>29600</v>
      </c>
      <c r="I69" s="214"/>
    </row>
    <row r="70" spans="2:9" s="141" customFormat="1">
      <c r="B70" s="216"/>
      <c r="C70" s="136" t="s">
        <v>348</v>
      </c>
      <c r="D70" s="393" t="s">
        <v>1607</v>
      </c>
      <c r="E70" s="391">
        <v>205</v>
      </c>
      <c r="F70" s="392">
        <v>29900</v>
      </c>
      <c r="G70" s="392">
        <v>32300</v>
      </c>
      <c r="H70" s="392">
        <v>29200</v>
      </c>
      <c r="I70" s="214"/>
    </row>
    <row r="71" spans="2:9" s="141" customFormat="1">
      <c r="B71" s="216"/>
      <c r="C71" s="136" t="s">
        <v>534</v>
      </c>
      <c r="D71" s="393">
        <v>66</v>
      </c>
      <c r="E71" s="391">
        <v>475</v>
      </c>
      <c r="F71" s="392">
        <v>29400</v>
      </c>
      <c r="G71" s="392">
        <v>32100</v>
      </c>
      <c r="H71" s="392">
        <v>29200</v>
      </c>
      <c r="I71" s="214"/>
    </row>
    <row r="72" spans="2:9" s="141" customFormat="1">
      <c r="B72" s="216"/>
      <c r="C72" s="136" t="s">
        <v>346</v>
      </c>
      <c r="D72" s="393" t="s">
        <v>530</v>
      </c>
      <c r="E72" s="391">
        <v>20</v>
      </c>
      <c r="F72" s="392">
        <v>29200</v>
      </c>
      <c r="G72" s="392" t="s">
        <v>533</v>
      </c>
      <c r="H72" s="392">
        <v>29200</v>
      </c>
      <c r="I72" s="214"/>
    </row>
    <row r="73" spans="2:9" s="141" customFormat="1">
      <c r="B73" s="216"/>
      <c r="C73" s="136" t="s">
        <v>57</v>
      </c>
      <c r="D73" s="393" t="s">
        <v>530</v>
      </c>
      <c r="E73" s="391">
        <v>125</v>
      </c>
      <c r="F73" s="392">
        <v>29200</v>
      </c>
      <c r="G73" s="392" t="s">
        <v>1277</v>
      </c>
      <c r="H73" s="392">
        <v>28100</v>
      </c>
      <c r="I73" s="214"/>
    </row>
    <row r="74" spans="2:9" s="141" customFormat="1">
      <c r="B74" s="216"/>
      <c r="C74" s="136" t="s">
        <v>1090</v>
      </c>
      <c r="D74" s="393" t="s">
        <v>706</v>
      </c>
      <c r="E74" s="391">
        <v>120</v>
      </c>
      <c r="F74" s="392">
        <v>28800</v>
      </c>
      <c r="G74" s="392" t="s">
        <v>1277</v>
      </c>
      <c r="H74" s="392">
        <v>28100</v>
      </c>
      <c r="I74" s="214"/>
    </row>
    <row r="75" spans="2:9" s="141" customFormat="1">
      <c r="B75" s="216"/>
      <c r="C75" s="136" t="s">
        <v>350</v>
      </c>
      <c r="D75" s="393" t="s">
        <v>706</v>
      </c>
      <c r="E75" s="391">
        <v>250</v>
      </c>
      <c r="F75" s="392">
        <v>28800</v>
      </c>
      <c r="G75" s="392">
        <v>29600</v>
      </c>
      <c r="H75" s="392">
        <v>28800</v>
      </c>
      <c r="I75" s="214"/>
    </row>
    <row r="76" spans="2:9" s="141" customFormat="1">
      <c r="B76" s="216"/>
      <c r="C76" s="136" t="s">
        <v>373</v>
      </c>
      <c r="D76" s="283">
        <v>71</v>
      </c>
      <c r="E76" s="391">
        <v>65</v>
      </c>
      <c r="F76" s="392">
        <v>28700</v>
      </c>
      <c r="G76" s="392" t="s">
        <v>1277</v>
      </c>
      <c r="H76" s="392">
        <v>28100</v>
      </c>
      <c r="I76" s="214"/>
    </row>
    <row r="77" spans="2:9" s="141" customFormat="1">
      <c r="B77" s="216"/>
      <c r="C77" s="136" t="s">
        <v>324</v>
      </c>
      <c r="D77" s="393">
        <v>72</v>
      </c>
      <c r="E77" s="391">
        <v>130</v>
      </c>
      <c r="F77" s="392">
        <v>28500</v>
      </c>
      <c r="G77" s="392" t="s">
        <v>1277</v>
      </c>
      <c r="H77" s="392">
        <v>28100</v>
      </c>
      <c r="I77" s="214"/>
    </row>
    <row r="78" spans="2:9" s="141" customFormat="1">
      <c r="B78" s="216"/>
      <c r="C78" s="136" t="s">
        <v>176</v>
      </c>
      <c r="D78" s="393">
        <v>73</v>
      </c>
      <c r="E78" s="391">
        <v>25</v>
      </c>
      <c r="F78" s="392">
        <v>26300</v>
      </c>
      <c r="G78" s="392" t="s">
        <v>1277</v>
      </c>
      <c r="H78" s="392">
        <v>25600</v>
      </c>
      <c r="I78" s="214"/>
    </row>
    <row r="79" spans="2:9" s="141" customFormat="1">
      <c r="B79" s="216"/>
      <c r="D79" s="621"/>
      <c r="E79" s="622"/>
      <c r="F79" s="623"/>
      <c r="G79" s="623"/>
      <c r="H79" s="623"/>
      <c r="I79" s="214"/>
    </row>
    <row r="80" spans="2:9" s="141" customFormat="1">
      <c r="B80" s="216"/>
      <c r="C80" s="220" t="s">
        <v>1692</v>
      </c>
      <c r="D80" s="185"/>
      <c r="E80" s="185"/>
      <c r="F80" s="185"/>
      <c r="G80" s="185"/>
      <c r="H80" s="499"/>
      <c r="I80" s="214"/>
    </row>
    <row r="81" spans="2:9" s="141" customFormat="1" ht="17.25" thickBot="1">
      <c r="B81" s="252"/>
      <c r="C81" s="221" t="s">
        <v>1676</v>
      </c>
      <c r="D81" s="219"/>
      <c r="E81" s="219"/>
      <c r="F81" s="219"/>
      <c r="G81" s="219"/>
      <c r="H81" s="500"/>
      <c r="I81" s="215"/>
    </row>
    <row r="82" spans="3:3">
      <c r="C82" s="501"/>
    </row>
    <row r="83" spans="3:3">
      <c r="C83" s="13" t="s">
        <v>778</v>
      </c>
    </row>
    <row r="84" spans="1:10" s="3" customFormat="1">
      <c r="A84" s="1"/>
      <c r="B84" s="1"/>
      <c r="C84" s="198" t="s">
        <v>1101</v>
      </c>
      <c r="D84" s="2"/>
      <c r="E84" s="2"/>
      <c r="F84" s="2"/>
      <c r="G84" s="2"/>
      <c r="H84" s="2"/>
      <c r="I84" s="1"/>
      <c r="J84" s="1"/>
    </row>
    <row r="85" spans="3:3">
      <c r="C85" s="141" t="s">
        <v>963</v>
      </c>
    </row>
    <row r="86" spans="3:3">
      <c r="C86" s="141" t="s">
        <v>964</v>
      </c>
    </row>
    <row r="87" spans="3:3">
      <c r="C87" s="141" t="s">
        <v>1098</v>
      </c>
    </row>
    <row r="88" spans="3:3">
      <c r="C88" s="141" t="s">
        <v>794</v>
      </c>
    </row>
    <row r="89" spans="3:3">
      <c r="C89" s="141" t="s">
        <v>795</v>
      </c>
    </row>
    <row r="90" spans="1:10">
      <c r="A90" s="3"/>
      <c r="B90" s="3"/>
      <c r="C90" s="141"/>
      <c r="D90" s="110"/>
      <c r="E90" s="110"/>
      <c r="F90" s="110"/>
      <c r="G90" s="110"/>
      <c r="H90" s="110"/>
      <c r="I90" s="3"/>
      <c r="J90" s="3"/>
    </row>
    <row r="91" spans="3:3">
      <c r="C91" s="92" t="s">
        <v>779</v>
      </c>
    </row>
    <row r="92" spans="3:3">
      <c r="C92" s="1" t="s">
        <v>780</v>
      </c>
    </row>
    <row r="93" spans="1:10" s="2" customFormat="1">
      <c r="A93" s="1"/>
      <c r="B93" s="1"/>
      <c r="C93" s="1" t="s">
        <v>781</v>
      </c>
      <c r="I93" s="1"/>
      <c r="J93" s="1"/>
    </row>
    <row r="94" spans="1:10" s="2" customFormat="1">
      <c r="A94" s="1"/>
      <c r="B94" s="1"/>
      <c r="C94" s="1" t="s">
        <v>782</v>
      </c>
      <c r="I94" s="1"/>
      <c r="J94" s="1"/>
    </row>
    <row r="95" spans="1:10" s="2" customFormat="1">
      <c r="A95" s="1"/>
      <c r="B95" s="1"/>
      <c r="C95" s="1" t="s">
        <v>783</v>
      </c>
      <c r="I95" s="1"/>
      <c r="J95" s="1"/>
    </row>
    <row r="96" spans="1:10" s="2" customFormat="1">
      <c r="A96" s="1"/>
      <c r="B96" s="1"/>
      <c r="C96" s="1"/>
      <c r="I96" s="1"/>
      <c r="J96" s="1"/>
    </row>
    <row r="97" spans="1:10" s="2" customFormat="1">
      <c r="A97" s="1"/>
      <c r="B97" s="1"/>
      <c r="C97" s="1" t="s">
        <v>784</v>
      </c>
      <c r="I97" s="1"/>
      <c r="J97" s="1"/>
    </row>
    <row r="98" spans="1:10" s="2" customFormat="1">
      <c r="A98" s="1"/>
      <c r="B98" s="1"/>
      <c r="C98" s="1"/>
      <c r="I98" s="1"/>
      <c r="J98" s="1"/>
    </row>
    <row r="99" spans="1:10" s="2" customFormat="1">
      <c r="A99" s="1"/>
      <c r="B99" s="1"/>
      <c r="C99" s="1" t="s">
        <v>785</v>
      </c>
      <c r="I99" s="1"/>
      <c r="J99" s="1"/>
    </row>
    <row r="100" spans="1:10" s="2" customFormat="1">
      <c r="A100" s="1"/>
      <c r="B100" s="1"/>
      <c r="C100" s="1" t="s">
        <v>786</v>
      </c>
      <c r="I100" s="1"/>
      <c r="J100" s="1"/>
    </row>
    <row r="101" spans="1:10" s="2" customFormat="1">
      <c r="A101" s="1"/>
      <c r="B101" s="1"/>
      <c r="C101" s="1" t="s">
        <v>787</v>
      </c>
      <c r="I101" s="1"/>
      <c r="J101" s="1"/>
    </row>
    <row r="102" spans="1:10" s="2" customFormat="1">
      <c r="A102" s="1"/>
      <c r="B102" s="1"/>
      <c r="C102" s="1" t="s">
        <v>788</v>
      </c>
      <c r="I102" s="1"/>
      <c r="J102" s="1"/>
    </row>
    <row r="103" spans="1:10" s="2" customFormat="1">
      <c r="A103" s="1"/>
      <c r="B103" s="1"/>
      <c r="C103" s="1" t="s">
        <v>789</v>
      </c>
      <c r="I103" s="1"/>
      <c r="J103" s="1"/>
    </row>
    <row r="104" spans="3:3">
      <c r="C104" s="1" t="s">
        <v>790</v>
      </c>
    </row>
    <row r="105" spans="1:10" s="2" customFormat="1">
      <c r="A105" s="1"/>
      <c r="B105" s="1"/>
      <c r="C105" s="1"/>
      <c r="I105" s="1"/>
      <c r="J105" s="1"/>
    </row>
    <row r="106" spans="3:7">
      <c r="C106" s="1" t="s">
        <v>1038</v>
      </c>
      <c r="D106" s="1"/>
      <c r="E106" s="1"/>
      <c r="F106" s="1"/>
      <c r="G106" s="1"/>
    </row>
  </sheetData>
  <autoFilter ref="C5:H78">
    <sortState ref="C6:H78">
      <sortCondition descending="1" ref="F6:F78"/>
    </sortState>
  </autoFilter>
  <mergeCells count="2">
    <mergeCell ref="C3:H3"/>
    <mergeCell ref="C106:G106"/>
  </mergeCells>
  <hyperlinks>
    <hyperlink ref="C4" location="Contents!A1" display="Click here to return to contents"/>
  </hyperlinks>
  <pageMargins left="0.75" right="0.75" top="1" bottom="1" header="0.5" footer="0.5"/>
  <pageSetup paperSize="9" scale="4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6">
    <tabColor theme="6"/>
    <pageSetUpPr fitToPage="1"/>
  </sheetPr>
  <dimension ref="A1:L78"/>
  <sheetViews>
    <sheetView topLeftCell="A1" view="normal" workbookViewId="0">
      <pane ySplit="5" topLeftCell="A6" activePane="bottomLeft" state="frozen"/>
      <selection pane="bottomLeft" activeCell="C3" sqref="C3:I3"/>
    </sheetView>
  </sheetViews>
  <sheetFormatPr defaultColWidth="9.28515625" defaultRowHeight="16.5"/>
  <cols>
    <col min="1" max="1" width="8.5703125" style="1" customWidth="1"/>
    <col min="2" max="2" width="2.7109375" style="1" customWidth="1"/>
    <col min="3" max="3" width="53.7109375" style="1" customWidth="1"/>
    <col min="4" max="9" width="17.7109375" style="2" customWidth="1"/>
    <col min="10" max="10" width="2.7109375" style="1" customWidth="1"/>
    <col min="11" max="16384" width="9.27734375" style="1" customWidth="1"/>
  </cols>
  <sheetData>
    <row r="1" spans="3:3" ht="15" customHeight="1" thickBot="1">
      <c r="C1" s="376"/>
    </row>
    <row r="2" spans="2:10">
      <c r="B2" s="4"/>
      <c r="C2" s="5"/>
      <c r="D2" s="11"/>
      <c r="E2" s="11"/>
      <c r="F2" s="11"/>
      <c r="G2" s="11"/>
      <c r="H2" s="11"/>
      <c r="I2" s="11"/>
      <c r="J2" s="6"/>
    </row>
    <row r="3" spans="2:10" s="141" customFormat="1">
      <c r="B3" s="216"/>
      <c r="C3" s="213" t="s">
        <v>1702</v>
      </c>
      <c r="D3" s="213"/>
      <c r="E3" s="213"/>
      <c r="F3" s="213"/>
      <c r="G3" s="213"/>
      <c r="H3" s="213"/>
      <c r="I3" s="213"/>
      <c r="J3" s="214"/>
    </row>
    <row r="4" spans="2:10" s="141" customFormat="1" ht="26.25">
      <c r="B4" s="216"/>
      <c r="C4" s="376" t="s">
        <v>772</v>
      </c>
      <c r="D4" s="284"/>
      <c r="E4" s="290"/>
      <c r="G4" s="290"/>
      <c r="H4" s="290"/>
      <c r="I4" s="222" t="s">
        <v>605</v>
      </c>
      <c r="J4" s="214"/>
    </row>
    <row r="5" spans="2:10" s="141" customFormat="1" ht="49.5">
      <c r="B5" s="216"/>
      <c r="C5" s="223" t="s">
        <v>222</v>
      </c>
      <c r="D5" s="217" t="s">
        <v>887</v>
      </c>
      <c r="E5" s="224" t="s">
        <v>791</v>
      </c>
      <c r="F5" s="217" t="s">
        <v>798</v>
      </c>
      <c r="G5" s="224" t="s">
        <v>775</v>
      </c>
      <c r="H5" s="217" t="s">
        <v>776</v>
      </c>
      <c r="I5" s="224" t="s">
        <v>777</v>
      </c>
      <c r="J5" s="214"/>
    </row>
    <row r="6" spans="2:10" s="141" customFormat="1">
      <c r="B6" s="216"/>
      <c r="C6" s="136" t="s">
        <v>388</v>
      </c>
      <c r="D6" s="283">
        <v>1</v>
      </c>
      <c r="E6" s="391">
        <v>210</v>
      </c>
      <c r="F6" s="392">
        <v>32500</v>
      </c>
      <c r="G6" s="392">
        <v>30300</v>
      </c>
      <c r="H6" s="392">
        <v>32800</v>
      </c>
      <c r="I6" s="394">
        <v>1.0825082508250825</v>
      </c>
      <c r="J6" s="214"/>
    </row>
    <row r="7" spans="2:10" s="141" customFormat="1">
      <c r="B7" s="216"/>
      <c r="C7" s="136" t="s">
        <v>325</v>
      </c>
      <c r="D7" s="283">
        <v>2</v>
      </c>
      <c r="E7" s="391">
        <v>280</v>
      </c>
      <c r="F7" s="392">
        <v>30300</v>
      </c>
      <c r="G7" s="392">
        <v>28500</v>
      </c>
      <c r="H7" s="392">
        <v>30300</v>
      </c>
      <c r="I7" s="394">
        <v>1.0631578947368421</v>
      </c>
      <c r="J7" s="214"/>
    </row>
    <row r="8" spans="2:10" s="141" customFormat="1">
      <c r="B8" s="216"/>
      <c r="C8" s="136" t="s">
        <v>381</v>
      </c>
      <c r="D8" s="283">
        <v>3</v>
      </c>
      <c r="E8" s="391">
        <v>350</v>
      </c>
      <c r="F8" s="392">
        <v>31800</v>
      </c>
      <c r="G8" s="392">
        <v>31400</v>
      </c>
      <c r="H8" s="392">
        <v>31800</v>
      </c>
      <c r="I8" s="394">
        <v>1.0127388535031847</v>
      </c>
      <c r="J8" s="214"/>
    </row>
    <row r="9" spans="2:10" s="141" customFormat="1">
      <c r="B9" s="216"/>
      <c r="C9" s="136" t="s">
        <v>371</v>
      </c>
      <c r="D9" s="283">
        <v>4</v>
      </c>
      <c r="E9" s="391">
        <v>165</v>
      </c>
      <c r="F9" s="392">
        <v>30300</v>
      </c>
      <c r="G9" s="392">
        <v>31000</v>
      </c>
      <c r="H9" s="392">
        <v>30300</v>
      </c>
      <c r="I9" s="394">
        <v>0.97741935483870968</v>
      </c>
      <c r="J9" s="214"/>
    </row>
    <row r="10" spans="2:10" s="141" customFormat="1">
      <c r="B10" s="216"/>
      <c r="C10" s="504" t="s">
        <v>350</v>
      </c>
      <c r="D10" s="283">
        <v>5</v>
      </c>
      <c r="E10" s="391">
        <v>250</v>
      </c>
      <c r="F10" s="392">
        <v>28800</v>
      </c>
      <c r="G10" s="392">
        <v>29600</v>
      </c>
      <c r="H10" s="392">
        <v>28800</v>
      </c>
      <c r="I10" s="394">
        <v>0.972972972972973</v>
      </c>
      <c r="J10" s="214"/>
    </row>
    <row r="11" spans="2:10" s="141" customFormat="1">
      <c r="B11" s="216"/>
      <c r="C11" s="136" t="s">
        <v>378</v>
      </c>
      <c r="D11" s="283">
        <v>6</v>
      </c>
      <c r="E11" s="391">
        <v>375</v>
      </c>
      <c r="F11" s="392">
        <v>32100</v>
      </c>
      <c r="G11" s="392">
        <v>33200</v>
      </c>
      <c r="H11" s="392">
        <v>32100</v>
      </c>
      <c r="I11" s="394">
        <v>0.9668674698795181</v>
      </c>
      <c r="J11" s="214"/>
    </row>
    <row r="12" spans="2:10" s="141" customFormat="1">
      <c r="B12" s="216"/>
      <c r="C12" s="136" t="s">
        <v>334</v>
      </c>
      <c r="D12" s="283">
        <v>7</v>
      </c>
      <c r="E12" s="391">
        <v>185</v>
      </c>
      <c r="F12" s="392">
        <v>33900</v>
      </c>
      <c r="G12" s="392">
        <v>35000</v>
      </c>
      <c r="H12" s="392">
        <v>33800</v>
      </c>
      <c r="I12" s="394">
        <v>0.96571428571428575</v>
      </c>
      <c r="J12" s="214"/>
    </row>
    <row r="13" spans="2:10" s="141" customFormat="1">
      <c r="B13" s="216"/>
      <c r="C13" s="136" t="s">
        <v>383</v>
      </c>
      <c r="D13" s="283">
        <v>8</v>
      </c>
      <c r="E13" s="391">
        <v>190</v>
      </c>
      <c r="F13" s="392">
        <v>30700</v>
      </c>
      <c r="G13" s="392">
        <v>31800</v>
      </c>
      <c r="H13" s="392">
        <v>30700</v>
      </c>
      <c r="I13" s="394">
        <v>0.96540880503144655</v>
      </c>
      <c r="J13" s="214"/>
    </row>
    <row r="14" spans="2:10" s="141" customFormat="1">
      <c r="B14" s="216"/>
      <c r="C14" s="136" t="s">
        <v>1533</v>
      </c>
      <c r="D14" s="283">
        <v>9</v>
      </c>
      <c r="E14" s="391">
        <v>440</v>
      </c>
      <c r="F14" s="392">
        <v>31000</v>
      </c>
      <c r="G14" s="392">
        <v>32800</v>
      </c>
      <c r="H14" s="392">
        <v>31000</v>
      </c>
      <c r="I14" s="394">
        <v>0.94512195121951215</v>
      </c>
      <c r="J14" s="214"/>
    </row>
    <row r="15" spans="2:10" s="141" customFormat="1">
      <c r="B15" s="216"/>
      <c r="C15" s="504" t="s">
        <v>353</v>
      </c>
      <c r="D15" s="283">
        <v>10</v>
      </c>
      <c r="E15" s="391">
        <v>565</v>
      </c>
      <c r="F15" s="392">
        <v>32800</v>
      </c>
      <c r="G15" s="392">
        <v>34700</v>
      </c>
      <c r="H15" s="392">
        <v>32700</v>
      </c>
      <c r="I15" s="394">
        <v>0.94236311239193082</v>
      </c>
      <c r="J15" s="214"/>
    </row>
    <row r="16" spans="2:10" s="141" customFormat="1">
      <c r="B16" s="216"/>
      <c r="C16" s="504" t="s">
        <v>177</v>
      </c>
      <c r="D16" s="283">
        <v>11</v>
      </c>
      <c r="E16" s="391">
        <v>320</v>
      </c>
      <c r="F16" s="392">
        <v>32100</v>
      </c>
      <c r="G16" s="392">
        <v>34500</v>
      </c>
      <c r="H16" s="392">
        <v>31900</v>
      </c>
      <c r="I16" s="394">
        <v>0.92463768115942024</v>
      </c>
      <c r="J16" s="214"/>
    </row>
    <row r="17" spans="2:10" s="141" customFormat="1">
      <c r="B17" s="216"/>
      <c r="C17" s="504" t="s">
        <v>382</v>
      </c>
      <c r="D17" s="283">
        <v>12</v>
      </c>
      <c r="E17" s="391">
        <v>440</v>
      </c>
      <c r="F17" s="392">
        <v>30300</v>
      </c>
      <c r="G17" s="392">
        <v>32500</v>
      </c>
      <c r="H17" s="392">
        <v>29900</v>
      </c>
      <c r="I17" s="394">
        <v>0.92</v>
      </c>
      <c r="J17" s="214"/>
    </row>
    <row r="18" spans="2:10" s="141" customFormat="1">
      <c r="B18" s="216"/>
      <c r="C18" s="136" t="s">
        <v>345</v>
      </c>
      <c r="D18" s="283">
        <v>13</v>
      </c>
      <c r="E18" s="391">
        <v>340</v>
      </c>
      <c r="F18" s="392">
        <v>35800</v>
      </c>
      <c r="G18" s="392">
        <v>38300</v>
      </c>
      <c r="H18" s="392">
        <v>35000</v>
      </c>
      <c r="I18" s="394">
        <v>0.91383812010443866</v>
      </c>
      <c r="J18" s="214"/>
    </row>
    <row r="19" spans="2:10" s="141" customFormat="1">
      <c r="B19" s="216"/>
      <c r="C19" s="136" t="s">
        <v>215</v>
      </c>
      <c r="D19" s="283">
        <v>14</v>
      </c>
      <c r="E19" s="391">
        <v>205</v>
      </c>
      <c r="F19" s="392">
        <v>31900</v>
      </c>
      <c r="G19" s="392">
        <v>34900</v>
      </c>
      <c r="H19" s="392">
        <v>31800</v>
      </c>
      <c r="I19" s="394">
        <v>0.91117478510028649</v>
      </c>
      <c r="J19" s="214"/>
    </row>
    <row r="20" spans="2:10" s="141" customFormat="1">
      <c r="B20" s="216"/>
      <c r="C20" s="136" t="s">
        <v>534</v>
      </c>
      <c r="D20" s="283">
        <v>15</v>
      </c>
      <c r="E20" s="391">
        <v>475</v>
      </c>
      <c r="F20" s="392">
        <v>29400</v>
      </c>
      <c r="G20" s="392">
        <v>32100</v>
      </c>
      <c r="H20" s="392">
        <v>29200</v>
      </c>
      <c r="I20" s="394">
        <v>0.90965732087227413</v>
      </c>
      <c r="J20" s="214"/>
    </row>
    <row r="21" spans="2:10" s="141" customFormat="1">
      <c r="B21" s="216"/>
      <c r="C21" s="504" t="s">
        <v>174</v>
      </c>
      <c r="D21" s="283">
        <v>16</v>
      </c>
      <c r="E21" s="391">
        <v>280</v>
      </c>
      <c r="F21" s="392">
        <v>31200</v>
      </c>
      <c r="G21" s="392">
        <v>34100</v>
      </c>
      <c r="H21" s="392">
        <v>31000</v>
      </c>
      <c r="I21" s="394">
        <v>0.90909090909090906</v>
      </c>
      <c r="J21" s="214"/>
    </row>
    <row r="22" spans="2:10" s="141" customFormat="1">
      <c r="B22" s="216"/>
      <c r="C22" s="136" t="s">
        <v>348</v>
      </c>
      <c r="D22" s="283">
        <v>17</v>
      </c>
      <c r="E22" s="391">
        <v>205</v>
      </c>
      <c r="F22" s="392">
        <v>29900</v>
      </c>
      <c r="G22" s="392">
        <v>32300</v>
      </c>
      <c r="H22" s="392">
        <v>29200</v>
      </c>
      <c r="I22" s="394">
        <v>0.90402476780185759</v>
      </c>
      <c r="J22" s="214"/>
    </row>
    <row r="23" spans="2:10" s="141" customFormat="1">
      <c r="B23" s="216"/>
      <c r="C23" s="136" t="s">
        <v>968</v>
      </c>
      <c r="D23" s="283">
        <v>18</v>
      </c>
      <c r="E23" s="391">
        <v>310</v>
      </c>
      <c r="F23" s="392">
        <v>29900</v>
      </c>
      <c r="G23" s="392">
        <v>33200</v>
      </c>
      <c r="H23" s="392">
        <v>29900</v>
      </c>
      <c r="I23" s="394">
        <v>0.9006024096385542</v>
      </c>
      <c r="J23" s="214"/>
    </row>
    <row r="24" spans="2:10" s="141" customFormat="1">
      <c r="B24" s="216"/>
      <c r="C24" s="504" t="s">
        <v>241</v>
      </c>
      <c r="D24" s="283">
        <v>19</v>
      </c>
      <c r="E24" s="391">
        <v>400</v>
      </c>
      <c r="F24" s="392">
        <v>31800</v>
      </c>
      <c r="G24" s="392">
        <v>35000</v>
      </c>
      <c r="H24" s="392">
        <v>31400</v>
      </c>
      <c r="I24" s="394">
        <v>0.89714285714285713</v>
      </c>
      <c r="J24" s="214"/>
    </row>
    <row r="25" spans="2:10" s="141" customFormat="1">
      <c r="B25" s="216"/>
      <c r="C25" s="136" t="s">
        <v>479</v>
      </c>
      <c r="D25" s="283">
        <v>20</v>
      </c>
      <c r="E25" s="391">
        <v>365</v>
      </c>
      <c r="F25" s="392">
        <v>31400</v>
      </c>
      <c r="G25" s="392">
        <v>34900</v>
      </c>
      <c r="H25" s="392">
        <v>31200</v>
      </c>
      <c r="I25" s="394">
        <v>0.89398280802292263</v>
      </c>
      <c r="J25" s="214"/>
    </row>
    <row r="26" spans="2:10" s="141" customFormat="1">
      <c r="B26" s="216"/>
      <c r="C26" s="136" t="s">
        <v>339</v>
      </c>
      <c r="D26" s="283">
        <v>21</v>
      </c>
      <c r="E26" s="391">
        <v>250</v>
      </c>
      <c r="F26" s="392">
        <v>33200</v>
      </c>
      <c r="G26" s="392">
        <v>37000</v>
      </c>
      <c r="H26" s="392">
        <v>33000</v>
      </c>
      <c r="I26" s="394">
        <v>0.89189189189189189</v>
      </c>
      <c r="J26" s="214"/>
    </row>
    <row r="27" spans="2:10" s="141" customFormat="1">
      <c r="B27" s="216"/>
      <c r="C27" s="504" t="s">
        <v>1039</v>
      </c>
      <c r="D27" s="283">
        <v>22</v>
      </c>
      <c r="E27" s="391">
        <v>210</v>
      </c>
      <c r="F27" s="392">
        <v>36100</v>
      </c>
      <c r="G27" s="392">
        <v>40200</v>
      </c>
      <c r="H27" s="392">
        <v>35800</v>
      </c>
      <c r="I27" s="394">
        <v>0.89054726368159209</v>
      </c>
      <c r="J27" s="214"/>
    </row>
    <row r="28" spans="2:10" s="141" customFormat="1">
      <c r="B28" s="216"/>
      <c r="C28" s="136" t="s">
        <v>391</v>
      </c>
      <c r="D28" s="283">
        <v>23</v>
      </c>
      <c r="E28" s="391">
        <v>150</v>
      </c>
      <c r="F28" s="392">
        <v>29900</v>
      </c>
      <c r="G28" s="392">
        <v>33900</v>
      </c>
      <c r="H28" s="392">
        <v>29900</v>
      </c>
      <c r="I28" s="394">
        <v>0.88200589970501475</v>
      </c>
      <c r="J28" s="214"/>
    </row>
    <row r="29" spans="2:10" s="141" customFormat="1">
      <c r="B29" s="216"/>
      <c r="C29" s="136" t="s">
        <v>329</v>
      </c>
      <c r="D29" s="283">
        <v>24</v>
      </c>
      <c r="E29" s="391">
        <v>215</v>
      </c>
      <c r="F29" s="392">
        <v>31400</v>
      </c>
      <c r="G29" s="392">
        <v>35800</v>
      </c>
      <c r="H29" s="392">
        <v>31400</v>
      </c>
      <c r="I29" s="394">
        <v>0.87709497206703912</v>
      </c>
      <c r="J29" s="214"/>
    </row>
    <row r="30" spans="2:10" s="141" customFormat="1">
      <c r="B30" s="216"/>
      <c r="C30" s="136" t="s">
        <v>364</v>
      </c>
      <c r="D30" s="283">
        <v>25</v>
      </c>
      <c r="E30" s="391">
        <v>330</v>
      </c>
      <c r="F30" s="392">
        <v>31000</v>
      </c>
      <c r="G30" s="392">
        <v>35400</v>
      </c>
      <c r="H30" s="392">
        <v>31000</v>
      </c>
      <c r="I30" s="394">
        <v>0.87570621468926557</v>
      </c>
      <c r="J30" s="214"/>
    </row>
    <row r="31" spans="2:10" s="141" customFormat="1">
      <c r="B31" s="216"/>
      <c r="C31" s="136" t="s">
        <v>366</v>
      </c>
      <c r="D31" s="283">
        <v>26</v>
      </c>
      <c r="E31" s="391">
        <v>610</v>
      </c>
      <c r="F31" s="392">
        <v>36500</v>
      </c>
      <c r="G31" s="392">
        <v>41200</v>
      </c>
      <c r="H31" s="392">
        <v>35800</v>
      </c>
      <c r="I31" s="394">
        <v>0.8689320388349514</v>
      </c>
      <c r="J31" s="214"/>
    </row>
    <row r="32" spans="2:10" s="141" customFormat="1">
      <c r="B32" s="216"/>
      <c r="C32" s="136" t="s">
        <v>396</v>
      </c>
      <c r="D32" s="283">
        <v>27</v>
      </c>
      <c r="E32" s="391">
        <v>265</v>
      </c>
      <c r="F32" s="392">
        <v>31000</v>
      </c>
      <c r="G32" s="392">
        <v>35400</v>
      </c>
      <c r="H32" s="392">
        <v>30700</v>
      </c>
      <c r="I32" s="394">
        <v>0.867231638418079</v>
      </c>
      <c r="J32" s="214"/>
    </row>
    <row r="33" spans="2:10" s="141" customFormat="1">
      <c r="B33" s="216"/>
      <c r="C33" s="136" t="s">
        <v>323</v>
      </c>
      <c r="D33" s="283">
        <v>28</v>
      </c>
      <c r="E33" s="391">
        <v>250</v>
      </c>
      <c r="F33" s="392">
        <v>32800</v>
      </c>
      <c r="G33" s="392">
        <v>38000</v>
      </c>
      <c r="H33" s="392">
        <v>32800</v>
      </c>
      <c r="I33" s="394">
        <v>0.86315789473684212</v>
      </c>
      <c r="J33" s="214"/>
    </row>
    <row r="34" spans="2:10" s="141" customFormat="1">
      <c r="B34" s="216"/>
      <c r="C34" s="136" t="s">
        <v>1535</v>
      </c>
      <c r="D34" s="283">
        <v>29</v>
      </c>
      <c r="E34" s="391">
        <v>545</v>
      </c>
      <c r="F34" s="392">
        <v>31400</v>
      </c>
      <c r="G34" s="392">
        <v>36100</v>
      </c>
      <c r="H34" s="392">
        <v>31000</v>
      </c>
      <c r="I34" s="394">
        <v>0.8587257617728532</v>
      </c>
      <c r="J34" s="214"/>
    </row>
    <row r="35" spans="2:10" s="141" customFormat="1">
      <c r="B35" s="216"/>
      <c r="C35" s="136" t="s">
        <v>333</v>
      </c>
      <c r="D35" s="283">
        <v>30</v>
      </c>
      <c r="E35" s="391">
        <v>230</v>
      </c>
      <c r="F35" s="392">
        <v>31400</v>
      </c>
      <c r="G35" s="392">
        <v>36300</v>
      </c>
      <c r="H35" s="392">
        <v>31000</v>
      </c>
      <c r="I35" s="394">
        <v>0.85399449035812669</v>
      </c>
      <c r="J35" s="214"/>
    </row>
    <row r="36" spans="2:10" s="141" customFormat="1">
      <c r="B36" s="216"/>
      <c r="C36" s="136" t="s">
        <v>349</v>
      </c>
      <c r="D36" s="283">
        <v>31</v>
      </c>
      <c r="E36" s="391">
        <v>295</v>
      </c>
      <c r="F36" s="392">
        <v>31000</v>
      </c>
      <c r="G36" s="392">
        <v>35800</v>
      </c>
      <c r="H36" s="392">
        <v>30500</v>
      </c>
      <c r="I36" s="394">
        <v>0.85195530726256985</v>
      </c>
      <c r="J36" s="214"/>
    </row>
    <row r="37" spans="2:10" s="141" customFormat="1">
      <c r="B37" s="216"/>
      <c r="C37" s="504" t="s">
        <v>394</v>
      </c>
      <c r="D37" s="283">
        <v>32</v>
      </c>
      <c r="E37" s="391">
        <v>285</v>
      </c>
      <c r="F37" s="392">
        <v>35800</v>
      </c>
      <c r="G37" s="392">
        <v>41200</v>
      </c>
      <c r="H37" s="392">
        <v>35000</v>
      </c>
      <c r="I37" s="394">
        <v>0.84951456310679607</v>
      </c>
      <c r="J37" s="214"/>
    </row>
    <row r="38" spans="2:10" s="141" customFormat="1">
      <c r="B38" s="216"/>
      <c r="C38" s="136" t="s">
        <v>477</v>
      </c>
      <c r="D38" s="283">
        <v>33</v>
      </c>
      <c r="E38" s="391">
        <v>335</v>
      </c>
      <c r="F38" s="392">
        <v>29900</v>
      </c>
      <c r="G38" s="392">
        <v>34700</v>
      </c>
      <c r="H38" s="392">
        <v>29200</v>
      </c>
      <c r="I38" s="394">
        <v>0.84149855907780979</v>
      </c>
      <c r="J38" s="214"/>
    </row>
    <row r="39" spans="2:10" s="141" customFormat="1">
      <c r="B39" s="216"/>
      <c r="C39" s="136" t="s">
        <v>351</v>
      </c>
      <c r="D39" s="283">
        <v>34</v>
      </c>
      <c r="E39" s="391">
        <v>185</v>
      </c>
      <c r="F39" s="392">
        <v>32500</v>
      </c>
      <c r="G39" s="392">
        <v>38000</v>
      </c>
      <c r="H39" s="392">
        <v>31900</v>
      </c>
      <c r="I39" s="394">
        <v>0.83947368421052626</v>
      </c>
      <c r="J39" s="214"/>
    </row>
    <row r="40" spans="2:10" s="141" customFormat="1">
      <c r="B40" s="216"/>
      <c r="C40" s="136" t="s">
        <v>376</v>
      </c>
      <c r="D40" s="283">
        <v>35</v>
      </c>
      <c r="E40" s="391">
        <v>315</v>
      </c>
      <c r="F40" s="392">
        <v>33900</v>
      </c>
      <c r="G40" s="392">
        <v>39800</v>
      </c>
      <c r="H40" s="392">
        <v>33400</v>
      </c>
      <c r="I40" s="394">
        <v>0.83919597989949746</v>
      </c>
      <c r="J40" s="214"/>
    </row>
    <row r="41" spans="2:10" s="141" customFormat="1">
      <c r="B41" s="216"/>
      <c r="C41" s="136" t="s">
        <v>629</v>
      </c>
      <c r="D41" s="283">
        <v>36</v>
      </c>
      <c r="E41" s="391">
        <v>250</v>
      </c>
      <c r="F41" s="392">
        <v>29900</v>
      </c>
      <c r="G41" s="392">
        <v>35800</v>
      </c>
      <c r="H41" s="392">
        <v>29900</v>
      </c>
      <c r="I41" s="394">
        <v>0.835195530726257</v>
      </c>
      <c r="J41" s="214"/>
    </row>
    <row r="42" spans="2:10" s="141" customFormat="1">
      <c r="B42" s="216"/>
      <c r="C42" s="136" t="s">
        <v>240</v>
      </c>
      <c r="D42" s="283">
        <v>37</v>
      </c>
      <c r="E42" s="391">
        <v>475</v>
      </c>
      <c r="F42" s="392">
        <v>36900</v>
      </c>
      <c r="G42" s="392">
        <v>43400</v>
      </c>
      <c r="H42" s="392">
        <v>36100</v>
      </c>
      <c r="I42" s="394">
        <v>0.83179723502304148</v>
      </c>
      <c r="J42" s="214"/>
    </row>
    <row r="43" spans="2:10" s="141" customFormat="1">
      <c r="B43" s="216"/>
      <c r="C43" s="136" t="s">
        <v>360</v>
      </c>
      <c r="D43" s="283">
        <v>38</v>
      </c>
      <c r="E43" s="391">
        <v>510</v>
      </c>
      <c r="F43" s="392">
        <v>30300</v>
      </c>
      <c r="G43" s="392">
        <v>36100</v>
      </c>
      <c r="H43" s="392">
        <v>29700</v>
      </c>
      <c r="I43" s="394">
        <v>0.82271468144044324</v>
      </c>
      <c r="J43" s="214"/>
    </row>
    <row r="44" spans="2:10" s="141" customFormat="1">
      <c r="B44" s="216"/>
      <c r="C44" s="136" t="s">
        <v>340</v>
      </c>
      <c r="D44" s="283">
        <v>39</v>
      </c>
      <c r="E44" s="391">
        <v>240</v>
      </c>
      <c r="F44" s="392">
        <v>33200</v>
      </c>
      <c r="G44" s="392">
        <v>39600</v>
      </c>
      <c r="H44" s="392">
        <v>31800</v>
      </c>
      <c r="I44" s="394">
        <v>0.803030303030303</v>
      </c>
      <c r="J44" s="214"/>
    </row>
    <row r="45" spans="2:10" s="141" customFormat="1">
      <c r="B45" s="216"/>
      <c r="C45" s="136" t="s">
        <v>1036</v>
      </c>
      <c r="D45" s="283">
        <v>40</v>
      </c>
      <c r="E45" s="391">
        <v>140</v>
      </c>
      <c r="F45" s="392">
        <v>29900</v>
      </c>
      <c r="G45" s="392">
        <v>36900</v>
      </c>
      <c r="H45" s="392">
        <v>29600</v>
      </c>
      <c r="I45" s="394">
        <v>0.80216802168021684</v>
      </c>
      <c r="J45" s="214"/>
    </row>
    <row r="46" spans="2:10" s="141" customFormat="1">
      <c r="B46" s="216"/>
      <c r="C46" s="136" t="s">
        <v>219</v>
      </c>
      <c r="D46" s="283">
        <v>41</v>
      </c>
      <c r="E46" s="391">
        <v>310</v>
      </c>
      <c r="F46" s="392">
        <v>31400</v>
      </c>
      <c r="G46" s="392">
        <v>39400</v>
      </c>
      <c r="H46" s="392">
        <v>31000</v>
      </c>
      <c r="I46" s="394">
        <v>0.78680203045685282</v>
      </c>
      <c r="J46" s="214"/>
    </row>
    <row r="47" spans="2:10" s="141" customFormat="1">
      <c r="B47" s="216"/>
      <c r="C47" s="136" t="s">
        <v>402</v>
      </c>
      <c r="D47" s="283">
        <v>42</v>
      </c>
      <c r="E47" s="391">
        <v>330</v>
      </c>
      <c r="F47" s="392">
        <v>34300</v>
      </c>
      <c r="G47" s="392">
        <v>42700</v>
      </c>
      <c r="H47" s="392">
        <v>32800</v>
      </c>
      <c r="I47" s="394">
        <v>0.76814988290398123</v>
      </c>
      <c r="J47" s="214"/>
    </row>
    <row r="48" spans="2:10" s="141" customFormat="1">
      <c r="B48" s="216"/>
      <c r="C48" s="136" t="s">
        <v>327</v>
      </c>
      <c r="D48" s="283">
        <v>43</v>
      </c>
      <c r="E48" s="391">
        <v>160</v>
      </c>
      <c r="F48" s="392">
        <v>31400</v>
      </c>
      <c r="G48" s="392">
        <v>40200</v>
      </c>
      <c r="H48" s="392">
        <v>30700</v>
      </c>
      <c r="I48" s="394">
        <v>0.763681592039801</v>
      </c>
      <c r="J48" s="214"/>
    </row>
    <row r="49" spans="2:10" s="141" customFormat="1">
      <c r="B49" s="216"/>
      <c r="C49" s="136" t="s">
        <v>363</v>
      </c>
      <c r="D49" s="283">
        <v>44</v>
      </c>
      <c r="E49" s="391">
        <v>205</v>
      </c>
      <c r="F49" s="392">
        <v>30300</v>
      </c>
      <c r="G49" s="392">
        <v>40500</v>
      </c>
      <c r="H49" s="392">
        <v>30300</v>
      </c>
      <c r="I49" s="394">
        <v>0.74814814814814812</v>
      </c>
      <c r="J49" s="214"/>
    </row>
    <row r="50" spans="2:10" s="141" customFormat="1">
      <c r="B50" s="216"/>
      <c r="C50" s="136" t="s">
        <v>386</v>
      </c>
      <c r="D50" s="283">
        <v>45</v>
      </c>
      <c r="E50" s="391">
        <v>145</v>
      </c>
      <c r="F50" s="392">
        <v>33600</v>
      </c>
      <c r="G50" s="392">
        <v>43400</v>
      </c>
      <c r="H50" s="392">
        <v>32300</v>
      </c>
      <c r="I50" s="394">
        <v>0.74423963133640558</v>
      </c>
      <c r="J50" s="214"/>
    </row>
    <row r="51" spans="2:12" s="141" customFormat="1">
      <c r="B51" s="216"/>
      <c r="D51" s="185"/>
      <c r="E51" s="185"/>
      <c r="F51" s="185"/>
      <c r="G51" s="185"/>
      <c r="H51" s="185"/>
      <c r="I51" s="185"/>
      <c r="J51" s="214"/>
      <c r="L51" s="1"/>
    </row>
    <row r="52" spans="2:12" s="141" customFormat="1">
      <c r="B52" s="216"/>
      <c r="C52" s="220" t="s">
        <v>1700</v>
      </c>
      <c r="D52" s="185"/>
      <c r="E52" s="185"/>
      <c r="F52" s="185"/>
      <c r="G52" s="185"/>
      <c r="H52" s="185"/>
      <c r="I52" s="185"/>
      <c r="J52" s="214"/>
      <c r="L52" s="1"/>
    </row>
    <row r="53" spans="2:12" s="141" customFormat="1" ht="17.25" thickBot="1">
      <c r="B53" s="252"/>
      <c r="C53" s="221" t="s">
        <v>1676</v>
      </c>
      <c r="D53" s="219"/>
      <c r="E53" s="219"/>
      <c r="F53" s="219"/>
      <c r="G53" s="219"/>
      <c r="H53" s="219"/>
      <c r="I53" s="219"/>
      <c r="J53" s="215"/>
      <c r="L53" s="1"/>
    </row>
    <row r="55" spans="3:3">
      <c r="C55" s="13" t="s">
        <v>778</v>
      </c>
    </row>
    <row r="56" spans="1:12" s="3" customFormat="1">
      <c r="A56" s="1"/>
      <c r="B56" s="1"/>
      <c r="C56" s="198" t="s">
        <v>1101</v>
      </c>
      <c r="D56" s="2"/>
      <c r="E56" s="2"/>
      <c r="F56" s="2"/>
      <c r="G56" s="2"/>
      <c r="H56" s="2"/>
      <c r="I56" s="2"/>
      <c r="J56" s="1"/>
      <c r="K56" s="1"/>
      <c r="L56" s="2"/>
    </row>
    <row r="57" spans="3:12">
      <c r="C57" s="141" t="s">
        <v>963</v>
      </c>
      <c r="L57" s="2"/>
    </row>
    <row r="58" spans="3:12">
      <c r="C58" s="141" t="s">
        <v>964</v>
      </c>
      <c r="L58" s="2"/>
    </row>
    <row r="59" spans="3:12">
      <c r="C59" s="141" t="s">
        <v>1098</v>
      </c>
      <c r="L59" s="2"/>
    </row>
    <row r="60" spans="3:12">
      <c r="C60" s="141" t="s">
        <v>794</v>
      </c>
      <c r="L60" s="2"/>
    </row>
    <row r="61" spans="3:12">
      <c r="C61" s="141" t="s">
        <v>795</v>
      </c>
      <c r="L61" s="2"/>
    </row>
    <row r="62" spans="3:12">
      <c r="C62" s="141"/>
      <c r="L62" s="2"/>
    </row>
    <row r="63" spans="1:12">
      <c r="A63" s="3"/>
      <c r="B63" s="3"/>
      <c r="C63" s="92" t="s">
        <v>779</v>
      </c>
      <c r="D63" s="110"/>
      <c r="E63" s="110"/>
      <c r="F63" s="110"/>
      <c r="G63" s="110"/>
      <c r="H63" s="110"/>
      <c r="I63" s="110"/>
      <c r="J63" s="3"/>
      <c r="K63" s="3"/>
      <c r="L63" s="2"/>
    </row>
    <row r="64" spans="3:12">
      <c r="C64" s="1" t="s">
        <v>780</v>
      </c>
      <c r="L64" s="2"/>
    </row>
    <row r="65" spans="3:12">
      <c r="C65" s="1" t="s">
        <v>781</v>
      </c>
      <c r="L65" s="2"/>
    </row>
    <row r="66" spans="1:11" s="2" customFormat="1">
      <c r="A66" s="1"/>
      <c r="B66" s="1"/>
      <c r="C66" s="1" t="s">
        <v>782</v>
      </c>
      <c r="J66" s="1"/>
      <c r="K66" s="1"/>
    </row>
    <row r="67" spans="1:12" s="2" customFormat="1">
      <c r="A67" s="1"/>
      <c r="B67" s="1"/>
      <c r="C67" s="1" t="s">
        <v>783</v>
      </c>
      <c r="J67" s="1"/>
      <c r="K67" s="1"/>
      <c r="L67" s="1"/>
    </row>
    <row r="68" spans="1:11" s="2" customFormat="1">
      <c r="A68" s="1"/>
      <c r="B68" s="1"/>
      <c r="C68" s="1"/>
      <c r="J68" s="1"/>
      <c r="K68" s="1"/>
    </row>
    <row r="69" spans="1:12" s="2" customFormat="1">
      <c r="A69" s="1"/>
      <c r="B69" s="1"/>
      <c r="C69" s="1" t="s">
        <v>784</v>
      </c>
      <c r="J69" s="1"/>
      <c r="K69" s="1"/>
      <c r="L69" s="1"/>
    </row>
    <row r="70" spans="1:12" s="2" customFormat="1">
      <c r="A70" s="1"/>
      <c r="B70" s="1"/>
      <c r="C70" s="1"/>
      <c r="J70" s="1"/>
      <c r="K70" s="1"/>
      <c r="L70" s="1"/>
    </row>
    <row r="71" spans="1:12" s="2" customFormat="1">
      <c r="A71" s="1"/>
      <c r="B71" s="1"/>
      <c r="C71" s="1" t="s">
        <v>785</v>
      </c>
      <c r="J71" s="1"/>
      <c r="K71" s="1"/>
      <c r="L71" s="1"/>
    </row>
    <row r="72" spans="1:12" s="2" customFormat="1">
      <c r="A72" s="1"/>
      <c r="B72" s="1"/>
      <c r="C72" s="1" t="s">
        <v>786</v>
      </c>
      <c r="J72" s="1"/>
      <c r="K72" s="1"/>
      <c r="L72" s="1"/>
    </row>
    <row r="73" spans="1:12" s="2" customFormat="1">
      <c r="A73" s="1"/>
      <c r="B73" s="1"/>
      <c r="C73" s="1" t="s">
        <v>787</v>
      </c>
      <c r="J73" s="1"/>
      <c r="K73" s="1"/>
      <c r="L73" s="1"/>
    </row>
    <row r="74" spans="1:12" s="2" customFormat="1">
      <c r="A74" s="1"/>
      <c r="B74" s="1"/>
      <c r="C74" s="1" t="s">
        <v>788</v>
      </c>
      <c r="J74" s="1"/>
      <c r="K74" s="1"/>
      <c r="L74" s="1"/>
    </row>
    <row r="75" spans="1:12" s="2" customFormat="1">
      <c r="A75" s="1"/>
      <c r="B75" s="1"/>
      <c r="C75" s="1" t="s">
        <v>789</v>
      </c>
      <c r="J75" s="1"/>
      <c r="K75" s="1"/>
      <c r="L75" s="1"/>
    </row>
    <row r="76" spans="1:12" s="2" customFormat="1">
      <c r="A76" s="1"/>
      <c r="B76" s="1"/>
      <c r="C76" s="1" t="s">
        <v>790</v>
      </c>
      <c r="J76" s="1"/>
      <c r="K76" s="1"/>
      <c r="L76" s="1"/>
    </row>
    <row r="78" spans="1:12" s="2" customFormat="1">
      <c r="A78" s="1"/>
      <c r="B78" s="1"/>
      <c r="C78" s="1" t="s">
        <v>1038</v>
      </c>
      <c r="J78" s="1"/>
      <c r="K78" s="1"/>
      <c r="L78" s="1"/>
    </row>
  </sheetData>
  <autoFilter ref="C5:I38">
    <sortState ref="C6:I47">
      <sortCondition descending="1" ref="I6:I47"/>
    </sortState>
  </autoFilter>
  <mergeCells count="1">
    <mergeCell ref="C3:I3"/>
  </mergeCells>
  <hyperlinks>
    <hyperlink ref="C4" location="Contents!A1" display="Click here to return to contents"/>
  </hyperlinks>
  <pageMargins left="0.75" right="0.75" top="1" bottom="1" header="0.5" footer="0.5"/>
  <pageSetup paperSize="9" scale="5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7"/>
  <dimension ref="A1:L311"/>
  <sheetViews>
    <sheetView topLeftCell="A1" view="normal" workbookViewId="0">
      <pane ySplit="6" topLeftCell="A181" activePane="bottomLeft" state="frozen"/>
      <selection pane="bottomLeft" activeCell="C192" sqref="C192"/>
    </sheetView>
  </sheetViews>
  <sheetFormatPr defaultColWidth="9.28515625" defaultRowHeight="16.5"/>
  <cols>
    <col min="1" max="1" width="8.5703125" style="141" customWidth="1"/>
    <col min="2" max="2" width="2.7109375" style="141" customWidth="1"/>
    <col min="3" max="3" width="55.41796875" style="141" customWidth="1"/>
    <col min="4" max="4" width="16.27734375" style="185" customWidth="1"/>
    <col min="5" max="5" width="19.7109375" style="185" customWidth="1"/>
    <col min="6" max="6" width="18.7109375" style="185" bestFit="1" customWidth="1"/>
    <col min="7" max="7" width="6.7109375" style="141" customWidth="1"/>
    <col min="8" max="9" width="9.27734375" style="141" customWidth="1"/>
    <col min="10" max="11" width="7.7109375" style="141" customWidth="1"/>
    <col min="12" max="12" width="4" style="141" customWidth="1"/>
    <col min="13" max="16384" width="9.27734375" style="141" customWidth="1"/>
  </cols>
  <sheetData>
    <row r="1" ht="15" customHeight="1" thickBot="1"/>
    <row r="2" spans="2:12">
      <c r="B2" s="397"/>
      <c r="C2" s="398"/>
      <c r="D2" s="315"/>
      <c r="E2" s="315"/>
      <c r="F2" s="315"/>
      <c r="G2" s="398"/>
      <c r="H2" s="398"/>
      <c r="I2" s="398"/>
      <c r="J2" s="398"/>
      <c r="K2" s="398"/>
      <c r="L2" s="399"/>
    </row>
    <row r="3" spans="2:12">
      <c r="B3" s="216"/>
      <c r="C3" s="213" t="s">
        <v>1096</v>
      </c>
      <c r="D3" s="290"/>
      <c r="L3" s="214"/>
    </row>
    <row r="4" spans="2:12">
      <c r="B4" s="216"/>
      <c r="C4" s="537" t="s">
        <v>981</v>
      </c>
      <c r="D4" s="290"/>
      <c r="E4" s="395"/>
      <c r="L4" s="214"/>
    </row>
    <row r="5" spans="2:12" ht="23.25" customHeight="1">
      <c r="B5" s="216"/>
      <c r="C5" s="400" t="s">
        <v>772</v>
      </c>
      <c r="D5" s="401"/>
      <c r="E5" s="222" t="s">
        <v>605</v>
      </c>
      <c r="G5" s="403"/>
      <c r="L5" s="214"/>
    </row>
    <row r="6" spans="2:12" ht="33" customHeight="1">
      <c r="B6" s="216"/>
      <c r="C6" s="396" t="s">
        <v>222</v>
      </c>
      <c r="D6" s="225" t="s">
        <v>887</v>
      </c>
      <c r="E6" s="225" t="s">
        <v>801</v>
      </c>
      <c r="F6" s="225" t="s">
        <v>800</v>
      </c>
      <c r="G6" s="419" t="s">
        <v>889</v>
      </c>
      <c r="H6" s="419" t="s">
        <v>890</v>
      </c>
      <c r="I6" s="419" t="s">
        <v>891</v>
      </c>
      <c r="J6" s="419" t="s">
        <v>533</v>
      </c>
      <c r="K6" s="419" t="s">
        <v>892</v>
      </c>
      <c r="L6" s="214"/>
    </row>
    <row r="7" spans="2:12">
      <c r="B7" s="216"/>
      <c r="C7" s="136" t="s">
        <v>340</v>
      </c>
      <c r="D7" s="133">
        <v>1</v>
      </c>
      <c r="E7" s="231">
        <v>99.0978</v>
      </c>
      <c r="F7" s="133" t="s">
        <v>802</v>
      </c>
      <c r="G7" s="402">
        <v>4</v>
      </c>
      <c r="H7" s="402">
        <v>1</v>
      </c>
      <c r="I7" s="402">
        <v>1</v>
      </c>
      <c r="J7" s="402">
        <v>0</v>
      </c>
      <c r="K7" s="402">
        <v>0</v>
      </c>
      <c r="L7" s="214"/>
    </row>
    <row r="8" spans="2:12">
      <c r="B8" s="216"/>
      <c r="C8" s="136" t="s">
        <v>333</v>
      </c>
      <c r="D8" s="133">
        <v>2</v>
      </c>
      <c r="E8" s="231">
        <v>51.971900000000005</v>
      </c>
      <c r="F8" s="133" t="s">
        <v>802</v>
      </c>
      <c r="G8" s="402">
        <v>4</v>
      </c>
      <c r="H8" s="402">
        <v>1</v>
      </c>
      <c r="I8" s="402">
        <v>1</v>
      </c>
      <c r="J8" s="402">
        <v>0</v>
      </c>
      <c r="K8" s="402">
        <v>0</v>
      </c>
      <c r="L8" s="214"/>
    </row>
    <row r="9" spans="2:12">
      <c r="B9" s="216"/>
      <c r="C9" s="136" t="s">
        <v>481</v>
      </c>
      <c r="D9" s="133">
        <v>3</v>
      </c>
      <c r="E9" s="231">
        <v>50.3899</v>
      </c>
      <c r="F9" s="133" t="s">
        <v>802</v>
      </c>
      <c r="G9" s="402">
        <v>2</v>
      </c>
      <c r="H9" s="402">
        <v>1</v>
      </c>
      <c r="I9" s="402">
        <v>3</v>
      </c>
      <c r="J9" s="402">
        <v>0</v>
      </c>
      <c r="K9" s="402">
        <v>0</v>
      </c>
      <c r="L9" s="214"/>
    </row>
    <row r="10" spans="2:12">
      <c r="B10" s="216"/>
      <c r="C10" s="136" t="s">
        <v>326</v>
      </c>
      <c r="D10" s="133">
        <v>4</v>
      </c>
      <c r="E10" s="231">
        <v>50.155899999999995</v>
      </c>
      <c r="F10" s="133" t="s">
        <v>802</v>
      </c>
      <c r="G10" s="402">
        <v>4</v>
      </c>
      <c r="H10" s="402">
        <v>0</v>
      </c>
      <c r="I10" s="402">
        <v>2</v>
      </c>
      <c r="J10" s="402">
        <v>0</v>
      </c>
      <c r="K10" s="402">
        <v>0</v>
      </c>
      <c r="L10" s="214"/>
    </row>
    <row r="11" spans="2:12">
      <c r="B11" s="216"/>
      <c r="C11" s="136" t="s">
        <v>363</v>
      </c>
      <c r="D11" s="133">
        <v>5</v>
      </c>
      <c r="E11" s="231">
        <v>48.806299999999993</v>
      </c>
      <c r="F11" s="133" t="s">
        <v>802</v>
      </c>
      <c r="G11" s="402">
        <v>2</v>
      </c>
      <c r="H11" s="402">
        <v>1</v>
      </c>
      <c r="I11" s="402">
        <v>3</v>
      </c>
      <c r="J11" s="402">
        <v>0</v>
      </c>
      <c r="K11" s="402">
        <v>0</v>
      </c>
      <c r="L11" s="214"/>
    </row>
    <row r="12" spans="2:12">
      <c r="B12" s="216"/>
      <c r="C12" s="136" t="s">
        <v>343</v>
      </c>
      <c r="D12" s="133">
        <v>6</v>
      </c>
      <c r="E12" s="231">
        <v>47.236099999999993</v>
      </c>
      <c r="F12" s="133" t="s">
        <v>802</v>
      </c>
      <c r="G12" s="402">
        <v>1</v>
      </c>
      <c r="H12" s="402">
        <v>1</v>
      </c>
      <c r="I12" s="402">
        <v>4</v>
      </c>
      <c r="J12" s="402">
        <v>0</v>
      </c>
      <c r="K12" s="402">
        <v>0</v>
      </c>
      <c r="L12" s="214"/>
    </row>
    <row r="13" spans="2:12">
      <c r="B13" s="216"/>
      <c r="C13" s="136" t="s">
        <v>236</v>
      </c>
      <c r="D13" s="133">
        <v>7</v>
      </c>
      <c r="E13" s="231">
        <v>43.503600000000006</v>
      </c>
      <c r="F13" s="133" t="s">
        <v>802</v>
      </c>
      <c r="G13" s="402">
        <v>3</v>
      </c>
      <c r="H13" s="402">
        <v>1</v>
      </c>
      <c r="I13" s="402">
        <v>2</v>
      </c>
      <c r="J13" s="402">
        <v>0</v>
      </c>
      <c r="K13" s="402">
        <v>0</v>
      </c>
      <c r="L13" s="214"/>
    </row>
    <row r="14" spans="2:12">
      <c r="B14" s="216"/>
      <c r="C14" s="136" t="s">
        <v>743</v>
      </c>
      <c r="D14" s="133">
        <v>8</v>
      </c>
      <c r="E14" s="231">
        <v>43.2567</v>
      </c>
      <c r="F14" s="133" t="s">
        <v>802</v>
      </c>
      <c r="G14" s="402">
        <v>4</v>
      </c>
      <c r="H14" s="402">
        <v>0</v>
      </c>
      <c r="I14" s="402">
        <v>2</v>
      </c>
      <c r="J14" s="402">
        <v>0</v>
      </c>
      <c r="K14" s="402">
        <v>0</v>
      </c>
      <c r="L14" s="214"/>
    </row>
    <row r="15" spans="2:12">
      <c r="B15" s="216"/>
      <c r="C15" s="136" t="s">
        <v>660</v>
      </c>
      <c r="D15" s="133">
        <v>9</v>
      </c>
      <c r="E15" s="231">
        <v>39.474599999999995</v>
      </c>
      <c r="F15" s="133" t="s">
        <v>802</v>
      </c>
      <c r="G15" s="402">
        <v>4</v>
      </c>
      <c r="H15" s="402">
        <v>1</v>
      </c>
      <c r="I15" s="402">
        <v>1</v>
      </c>
      <c r="J15" s="402">
        <v>0</v>
      </c>
      <c r="K15" s="402">
        <v>0</v>
      </c>
      <c r="L15" s="214"/>
    </row>
    <row r="16" spans="2:12">
      <c r="B16" s="216"/>
      <c r="C16" s="136" t="s">
        <v>504</v>
      </c>
      <c r="D16" s="133">
        <v>10</v>
      </c>
      <c r="E16" s="231">
        <v>37.909400000000005</v>
      </c>
      <c r="F16" s="133" t="s">
        <v>802</v>
      </c>
      <c r="G16" s="402">
        <v>2</v>
      </c>
      <c r="H16" s="402">
        <v>3</v>
      </c>
      <c r="I16" s="402">
        <v>1</v>
      </c>
      <c r="J16" s="402">
        <v>0</v>
      </c>
      <c r="K16" s="402">
        <v>0</v>
      </c>
      <c r="L16" s="214"/>
    </row>
    <row r="17" spans="2:12">
      <c r="B17" s="216"/>
      <c r="C17" s="136" t="s">
        <v>341</v>
      </c>
      <c r="D17" s="133">
        <v>11</v>
      </c>
      <c r="E17" s="231">
        <v>36.975699999999996</v>
      </c>
      <c r="F17" s="133" t="s">
        <v>802</v>
      </c>
      <c r="G17" s="402">
        <v>2</v>
      </c>
      <c r="H17" s="402">
        <v>2</v>
      </c>
      <c r="I17" s="402">
        <v>2</v>
      </c>
      <c r="J17" s="402">
        <v>0</v>
      </c>
      <c r="K17" s="402">
        <v>0</v>
      </c>
      <c r="L17" s="214"/>
    </row>
    <row r="18" spans="2:12">
      <c r="B18" s="216"/>
      <c r="C18" s="136" t="s">
        <v>487</v>
      </c>
      <c r="D18" s="133">
        <v>12</v>
      </c>
      <c r="E18" s="231">
        <v>35.556599999999996</v>
      </c>
      <c r="F18" s="133" t="s">
        <v>802</v>
      </c>
      <c r="G18" s="402">
        <v>1</v>
      </c>
      <c r="H18" s="402">
        <v>3</v>
      </c>
      <c r="I18" s="402">
        <v>2</v>
      </c>
      <c r="J18" s="402">
        <v>0</v>
      </c>
      <c r="K18" s="402">
        <v>0</v>
      </c>
      <c r="L18" s="214"/>
    </row>
    <row r="19" spans="2:12">
      <c r="B19" s="216"/>
      <c r="C19" s="136" t="s">
        <v>183</v>
      </c>
      <c r="D19" s="133">
        <v>13</v>
      </c>
      <c r="E19" s="231">
        <v>35.4591</v>
      </c>
      <c r="F19" s="133" t="s">
        <v>802</v>
      </c>
      <c r="G19" s="402">
        <v>2</v>
      </c>
      <c r="H19" s="402">
        <v>2</v>
      </c>
      <c r="I19" s="402">
        <v>2</v>
      </c>
      <c r="J19" s="402">
        <v>0</v>
      </c>
      <c r="K19" s="402">
        <v>0</v>
      </c>
      <c r="L19" s="214"/>
    </row>
    <row r="20" spans="2:12">
      <c r="B20" s="216"/>
      <c r="C20" s="136" t="s">
        <v>379</v>
      </c>
      <c r="D20" s="133">
        <v>14</v>
      </c>
      <c r="E20" s="231">
        <v>35.231799999999993</v>
      </c>
      <c r="F20" s="133" t="s">
        <v>802</v>
      </c>
      <c r="G20" s="402">
        <v>4</v>
      </c>
      <c r="H20" s="402">
        <v>1</v>
      </c>
      <c r="I20" s="402">
        <v>1</v>
      </c>
      <c r="J20" s="402">
        <v>0</v>
      </c>
      <c r="K20" s="402">
        <v>0</v>
      </c>
      <c r="L20" s="214"/>
    </row>
    <row r="21" spans="2:12">
      <c r="B21" s="216"/>
      <c r="C21" s="136" t="s">
        <v>423</v>
      </c>
      <c r="D21" s="133">
        <v>15</v>
      </c>
      <c r="E21" s="231">
        <v>33.991499999999995</v>
      </c>
      <c r="F21" s="133" t="s">
        <v>802</v>
      </c>
      <c r="G21" s="402">
        <v>6</v>
      </c>
      <c r="H21" s="402">
        <v>0</v>
      </c>
      <c r="I21" s="402">
        <v>0</v>
      </c>
      <c r="J21" s="402">
        <v>0</v>
      </c>
      <c r="K21" s="402">
        <v>0</v>
      </c>
      <c r="L21" s="214"/>
    </row>
    <row r="22" spans="2:12">
      <c r="B22" s="216"/>
      <c r="C22" s="136" t="s">
        <v>597</v>
      </c>
      <c r="D22" s="133">
        <v>16</v>
      </c>
      <c r="E22" s="231">
        <v>32.8073</v>
      </c>
      <c r="F22" s="133" t="s">
        <v>802</v>
      </c>
      <c r="G22" s="402">
        <v>1</v>
      </c>
      <c r="H22" s="402">
        <v>3</v>
      </c>
      <c r="I22" s="402">
        <v>2</v>
      </c>
      <c r="J22" s="402">
        <v>0</v>
      </c>
      <c r="K22" s="402">
        <v>0</v>
      </c>
      <c r="L22" s="214"/>
    </row>
    <row r="23" spans="2:12">
      <c r="B23" s="216"/>
      <c r="C23" s="136" t="s">
        <v>375</v>
      </c>
      <c r="D23" s="133">
        <v>17</v>
      </c>
      <c r="E23" s="231">
        <v>31.1946</v>
      </c>
      <c r="F23" s="133" t="s">
        <v>802</v>
      </c>
      <c r="G23" s="402">
        <v>2</v>
      </c>
      <c r="H23" s="402">
        <v>2</v>
      </c>
      <c r="I23" s="402">
        <v>1</v>
      </c>
      <c r="J23" s="402">
        <v>0</v>
      </c>
      <c r="K23" s="402">
        <v>1</v>
      </c>
      <c r="L23" s="214"/>
    </row>
    <row r="24" spans="2:12">
      <c r="B24" s="216"/>
      <c r="C24" s="136" t="s">
        <v>367</v>
      </c>
      <c r="D24" s="133">
        <v>18</v>
      </c>
      <c r="E24" s="231">
        <v>30.626299999999993</v>
      </c>
      <c r="F24" s="133" t="s">
        <v>802</v>
      </c>
      <c r="G24" s="402">
        <v>2</v>
      </c>
      <c r="H24" s="402">
        <v>0</v>
      </c>
      <c r="I24" s="402">
        <v>4</v>
      </c>
      <c r="J24" s="402">
        <v>0</v>
      </c>
      <c r="K24" s="402">
        <v>0</v>
      </c>
      <c r="L24" s="214"/>
    </row>
    <row r="25" spans="2:12">
      <c r="B25" s="216"/>
      <c r="C25" s="136" t="s">
        <v>599</v>
      </c>
      <c r="D25" s="133">
        <v>19</v>
      </c>
      <c r="E25" s="231">
        <v>30.0942</v>
      </c>
      <c r="F25" s="133" t="s">
        <v>802</v>
      </c>
      <c r="G25" s="402">
        <v>3</v>
      </c>
      <c r="H25" s="402">
        <v>0</v>
      </c>
      <c r="I25" s="402">
        <v>3</v>
      </c>
      <c r="J25" s="402">
        <v>0</v>
      </c>
      <c r="K25" s="402">
        <v>0</v>
      </c>
      <c r="L25" s="214"/>
    </row>
    <row r="26" spans="2:12">
      <c r="B26" s="216"/>
      <c r="C26" s="136" t="s">
        <v>350</v>
      </c>
      <c r="D26" s="133">
        <v>20</v>
      </c>
      <c r="E26" s="231">
        <v>28.2243</v>
      </c>
      <c r="F26" s="133" t="s">
        <v>803</v>
      </c>
      <c r="G26" s="402">
        <v>1</v>
      </c>
      <c r="H26" s="402">
        <v>1</v>
      </c>
      <c r="I26" s="402">
        <v>4</v>
      </c>
      <c r="J26" s="402">
        <v>0</v>
      </c>
      <c r="K26" s="402">
        <v>0</v>
      </c>
      <c r="L26" s="214"/>
    </row>
    <row r="27" spans="2:12">
      <c r="B27" s="216"/>
      <c r="C27" s="136" t="s">
        <v>804</v>
      </c>
      <c r="D27" s="133">
        <v>21</v>
      </c>
      <c r="E27" s="231">
        <v>27.6362</v>
      </c>
      <c r="F27" s="133" t="s">
        <v>802</v>
      </c>
      <c r="G27" s="402">
        <v>5</v>
      </c>
      <c r="H27" s="402">
        <v>0</v>
      </c>
      <c r="I27" s="402">
        <v>1</v>
      </c>
      <c r="J27" s="402">
        <v>0</v>
      </c>
      <c r="K27" s="402">
        <v>0</v>
      </c>
      <c r="L27" s="214"/>
    </row>
    <row r="28" spans="2:12">
      <c r="B28" s="216"/>
      <c r="C28" s="136" t="s">
        <v>211</v>
      </c>
      <c r="D28" s="133">
        <v>22</v>
      </c>
      <c r="E28" s="231">
        <v>27.471999999999998</v>
      </c>
      <c r="F28" s="133" t="s">
        <v>802</v>
      </c>
      <c r="G28" s="402">
        <v>1</v>
      </c>
      <c r="H28" s="402">
        <v>1</v>
      </c>
      <c r="I28" s="402">
        <v>4</v>
      </c>
      <c r="J28" s="402">
        <v>0</v>
      </c>
      <c r="K28" s="402">
        <v>0</v>
      </c>
      <c r="L28" s="214"/>
    </row>
    <row r="29" spans="2:12">
      <c r="B29" s="216"/>
      <c r="C29" s="136" t="s">
        <v>492</v>
      </c>
      <c r="D29" s="133">
        <v>23</v>
      </c>
      <c r="E29" s="231">
        <v>27.326599999999996</v>
      </c>
      <c r="F29" s="133" t="s">
        <v>803</v>
      </c>
      <c r="G29" s="402">
        <v>1</v>
      </c>
      <c r="H29" s="402">
        <v>1</v>
      </c>
      <c r="I29" s="402">
        <v>3</v>
      </c>
      <c r="J29" s="402">
        <v>0</v>
      </c>
      <c r="K29" s="402">
        <v>1</v>
      </c>
      <c r="L29" s="214"/>
    </row>
    <row r="30" spans="2:12">
      <c r="B30" s="216"/>
      <c r="C30" s="136" t="s">
        <v>538</v>
      </c>
      <c r="D30" s="133">
        <v>24</v>
      </c>
      <c r="E30" s="231">
        <v>26.1004</v>
      </c>
      <c r="F30" s="133" t="s">
        <v>802</v>
      </c>
      <c r="G30" s="402">
        <v>4</v>
      </c>
      <c r="H30" s="402">
        <v>0</v>
      </c>
      <c r="I30" s="402">
        <v>2</v>
      </c>
      <c r="J30" s="402">
        <v>0</v>
      </c>
      <c r="K30" s="402">
        <v>0</v>
      </c>
      <c r="L30" s="214"/>
    </row>
    <row r="31" spans="2:12">
      <c r="B31" s="216"/>
      <c r="C31" s="136" t="s">
        <v>344</v>
      </c>
      <c r="D31" s="133">
        <v>25</v>
      </c>
      <c r="E31" s="231">
        <v>25.744799999999998</v>
      </c>
      <c r="F31" s="133" t="s">
        <v>802</v>
      </c>
      <c r="G31" s="402">
        <v>1</v>
      </c>
      <c r="H31" s="402">
        <v>2</v>
      </c>
      <c r="I31" s="402">
        <v>3</v>
      </c>
      <c r="J31" s="402">
        <v>0</v>
      </c>
      <c r="K31" s="402">
        <v>0</v>
      </c>
      <c r="L31" s="214"/>
    </row>
    <row r="32" spans="2:12">
      <c r="B32" s="216"/>
      <c r="C32" s="136" t="s">
        <v>234</v>
      </c>
      <c r="D32" s="133">
        <v>26</v>
      </c>
      <c r="E32" s="231">
        <v>24.389899999999997</v>
      </c>
      <c r="F32" s="133" t="s">
        <v>802</v>
      </c>
      <c r="G32" s="402">
        <v>2</v>
      </c>
      <c r="H32" s="402">
        <v>2</v>
      </c>
      <c r="I32" s="402">
        <v>2</v>
      </c>
      <c r="J32" s="402">
        <v>0</v>
      </c>
      <c r="K32" s="402">
        <v>0</v>
      </c>
      <c r="L32" s="214"/>
    </row>
    <row r="33" spans="2:12">
      <c r="B33" s="216"/>
      <c r="C33" s="136" t="s">
        <v>215</v>
      </c>
      <c r="D33" s="133">
        <v>27</v>
      </c>
      <c r="E33" s="231">
        <v>24.0002</v>
      </c>
      <c r="F33" s="133" t="s">
        <v>802</v>
      </c>
      <c r="G33" s="402">
        <v>0</v>
      </c>
      <c r="H33" s="402">
        <v>1</v>
      </c>
      <c r="I33" s="402">
        <v>5</v>
      </c>
      <c r="J33" s="402">
        <v>0</v>
      </c>
      <c r="K33" s="402">
        <v>0</v>
      </c>
      <c r="L33" s="214"/>
    </row>
    <row r="34" spans="2:12">
      <c r="B34" s="216"/>
      <c r="C34" s="136" t="s">
        <v>369</v>
      </c>
      <c r="D34" s="133">
        <v>28</v>
      </c>
      <c r="E34" s="231">
        <v>23.725700000000003</v>
      </c>
      <c r="F34" s="133" t="s">
        <v>802</v>
      </c>
      <c r="G34" s="402">
        <v>2</v>
      </c>
      <c r="H34" s="402">
        <v>1</v>
      </c>
      <c r="I34" s="402">
        <v>3</v>
      </c>
      <c r="J34" s="402">
        <v>0</v>
      </c>
      <c r="K34" s="402">
        <v>0</v>
      </c>
      <c r="L34" s="214"/>
    </row>
    <row r="35" spans="2:12">
      <c r="B35" s="216"/>
      <c r="C35" s="136" t="s">
        <v>358</v>
      </c>
      <c r="D35" s="133">
        <v>29</v>
      </c>
      <c r="E35" s="231">
        <v>23.495699999999996</v>
      </c>
      <c r="F35" s="133" t="s">
        <v>802</v>
      </c>
      <c r="G35" s="402">
        <v>2</v>
      </c>
      <c r="H35" s="402">
        <v>2</v>
      </c>
      <c r="I35" s="402">
        <v>2</v>
      </c>
      <c r="J35" s="402">
        <v>0</v>
      </c>
      <c r="K35" s="402">
        <v>0</v>
      </c>
      <c r="L35" s="214"/>
    </row>
    <row r="36" spans="2:12">
      <c r="B36" s="216"/>
      <c r="C36" s="136" t="s">
        <v>805</v>
      </c>
      <c r="D36" s="133">
        <v>30</v>
      </c>
      <c r="E36" s="231">
        <v>23.2568</v>
      </c>
      <c r="F36" s="133" t="s">
        <v>802</v>
      </c>
      <c r="G36" s="402">
        <v>4</v>
      </c>
      <c r="H36" s="402">
        <v>0</v>
      </c>
      <c r="I36" s="402">
        <v>2</v>
      </c>
      <c r="J36" s="402">
        <v>0</v>
      </c>
      <c r="K36" s="402">
        <v>0</v>
      </c>
      <c r="L36" s="214"/>
    </row>
    <row r="37" spans="2:12">
      <c r="B37" s="216"/>
      <c r="C37" s="136" t="s">
        <v>598</v>
      </c>
      <c r="D37" s="133">
        <v>31</v>
      </c>
      <c r="E37" s="231">
        <v>22.373699999999996</v>
      </c>
      <c r="F37" s="133" t="s">
        <v>802</v>
      </c>
      <c r="G37" s="402">
        <v>3</v>
      </c>
      <c r="H37" s="402">
        <v>1</v>
      </c>
      <c r="I37" s="402">
        <v>2</v>
      </c>
      <c r="J37" s="402">
        <v>0</v>
      </c>
      <c r="K37" s="402">
        <v>0</v>
      </c>
      <c r="L37" s="214"/>
    </row>
    <row r="38" spans="2:12">
      <c r="B38" s="216"/>
      <c r="C38" s="136" t="s">
        <v>697</v>
      </c>
      <c r="D38" s="133">
        <v>32</v>
      </c>
      <c r="E38" s="231">
        <v>21.4068</v>
      </c>
      <c r="F38" s="133" t="s">
        <v>802</v>
      </c>
      <c r="G38" s="402">
        <v>3</v>
      </c>
      <c r="H38" s="402">
        <v>2</v>
      </c>
      <c r="I38" s="402">
        <v>1</v>
      </c>
      <c r="J38" s="402">
        <v>0</v>
      </c>
      <c r="K38" s="402">
        <v>0</v>
      </c>
      <c r="L38" s="214"/>
    </row>
    <row r="39" spans="2:12">
      <c r="B39" s="216"/>
      <c r="C39" s="136" t="s">
        <v>247</v>
      </c>
      <c r="D39" s="133">
        <v>33</v>
      </c>
      <c r="E39" s="231">
        <v>20.697899999999997</v>
      </c>
      <c r="F39" s="133" t="s">
        <v>802</v>
      </c>
      <c r="G39" s="402">
        <v>1</v>
      </c>
      <c r="H39" s="402">
        <v>0</v>
      </c>
      <c r="I39" s="402">
        <v>5</v>
      </c>
      <c r="J39" s="402">
        <v>0</v>
      </c>
      <c r="K39" s="402">
        <v>0</v>
      </c>
      <c r="L39" s="214"/>
    </row>
    <row r="40" spans="2:12">
      <c r="B40" s="216"/>
      <c r="C40" s="136" t="s">
        <v>180</v>
      </c>
      <c r="D40" s="133">
        <v>34</v>
      </c>
      <c r="E40" s="231">
        <v>20.404099999999996</v>
      </c>
      <c r="F40" s="133" t="s">
        <v>803</v>
      </c>
      <c r="G40" s="402">
        <v>1</v>
      </c>
      <c r="H40" s="402">
        <v>0</v>
      </c>
      <c r="I40" s="402">
        <v>5</v>
      </c>
      <c r="J40" s="402">
        <v>0</v>
      </c>
      <c r="K40" s="402">
        <v>0</v>
      </c>
      <c r="L40" s="214"/>
    </row>
    <row r="41" spans="2:12">
      <c r="B41" s="216"/>
      <c r="C41" s="136" t="s">
        <v>422</v>
      </c>
      <c r="D41" s="133">
        <v>35</v>
      </c>
      <c r="E41" s="231">
        <v>20.138899999999996</v>
      </c>
      <c r="F41" s="133" t="s">
        <v>802</v>
      </c>
      <c r="G41" s="402">
        <v>2</v>
      </c>
      <c r="H41" s="402">
        <v>1</v>
      </c>
      <c r="I41" s="402">
        <v>3</v>
      </c>
      <c r="J41" s="402">
        <v>0</v>
      </c>
      <c r="K41" s="402">
        <v>0</v>
      </c>
      <c r="L41" s="214"/>
    </row>
    <row r="42" spans="2:12">
      <c r="B42" s="216"/>
      <c r="C42" s="136" t="s">
        <v>327</v>
      </c>
      <c r="D42" s="133">
        <v>36</v>
      </c>
      <c r="E42" s="231">
        <v>20.072899999999997</v>
      </c>
      <c r="F42" s="133" t="s">
        <v>803</v>
      </c>
      <c r="G42" s="402">
        <v>2</v>
      </c>
      <c r="H42" s="402">
        <v>0</v>
      </c>
      <c r="I42" s="402">
        <v>4</v>
      </c>
      <c r="J42" s="402">
        <v>0</v>
      </c>
      <c r="K42" s="402">
        <v>0</v>
      </c>
      <c r="L42" s="214"/>
    </row>
    <row r="43" spans="2:12">
      <c r="B43" s="216"/>
      <c r="C43" s="136" t="s">
        <v>806</v>
      </c>
      <c r="D43" s="133">
        <v>37</v>
      </c>
      <c r="E43" s="231">
        <v>19.7315</v>
      </c>
      <c r="F43" s="133" t="s">
        <v>802</v>
      </c>
      <c r="G43" s="402">
        <v>2</v>
      </c>
      <c r="H43" s="402">
        <v>2</v>
      </c>
      <c r="I43" s="402">
        <v>2</v>
      </c>
      <c r="J43" s="402">
        <v>0</v>
      </c>
      <c r="K43" s="402">
        <v>0</v>
      </c>
      <c r="L43" s="214"/>
    </row>
    <row r="44" spans="2:12">
      <c r="B44" s="216"/>
      <c r="C44" s="136" t="s">
        <v>807</v>
      </c>
      <c r="D44" s="133">
        <v>38</v>
      </c>
      <c r="E44" s="231">
        <v>19.3242</v>
      </c>
      <c r="F44" s="133" t="s">
        <v>803</v>
      </c>
      <c r="G44" s="402">
        <v>3</v>
      </c>
      <c r="H44" s="402">
        <v>0</v>
      </c>
      <c r="I44" s="402">
        <v>3</v>
      </c>
      <c r="J44" s="402">
        <v>0</v>
      </c>
      <c r="K44" s="402">
        <v>0</v>
      </c>
      <c r="L44" s="214"/>
    </row>
    <row r="45" spans="2:12">
      <c r="B45" s="216"/>
      <c r="C45" s="136" t="s">
        <v>386</v>
      </c>
      <c r="D45" s="133">
        <v>39</v>
      </c>
      <c r="E45" s="231">
        <v>19.0583</v>
      </c>
      <c r="F45" s="133" t="s">
        <v>802</v>
      </c>
      <c r="G45" s="402">
        <v>1</v>
      </c>
      <c r="H45" s="402">
        <v>2</v>
      </c>
      <c r="I45" s="402">
        <v>2</v>
      </c>
      <c r="J45" s="402">
        <v>0</v>
      </c>
      <c r="K45" s="402">
        <v>1</v>
      </c>
      <c r="L45" s="214"/>
    </row>
    <row r="46" spans="2:12">
      <c r="B46" s="216"/>
      <c r="C46" s="136" t="s">
        <v>411</v>
      </c>
      <c r="D46" s="133">
        <v>40</v>
      </c>
      <c r="E46" s="231">
        <v>18.4302</v>
      </c>
      <c r="F46" s="133" t="s">
        <v>803</v>
      </c>
      <c r="G46" s="402">
        <v>3</v>
      </c>
      <c r="H46" s="402">
        <v>0</v>
      </c>
      <c r="I46" s="402">
        <v>2</v>
      </c>
      <c r="J46" s="402">
        <v>1</v>
      </c>
      <c r="K46" s="402">
        <v>0</v>
      </c>
      <c r="L46" s="214"/>
    </row>
    <row r="47" spans="2:12">
      <c r="B47" s="216"/>
      <c r="C47" s="136" t="s">
        <v>808</v>
      </c>
      <c r="D47" s="133">
        <v>41</v>
      </c>
      <c r="E47" s="231">
        <v>17.4418</v>
      </c>
      <c r="F47" s="133" t="s">
        <v>803</v>
      </c>
      <c r="G47" s="402">
        <v>2</v>
      </c>
      <c r="H47" s="402">
        <v>1</v>
      </c>
      <c r="I47" s="402">
        <v>3</v>
      </c>
      <c r="J47" s="402">
        <v>0</v>
      </c>
      <c r="K47" s="402">
        <v>0</v>
      </c>
      <c r="L47" s="214"/>
    </row>
    <row r="48" spans="2:12">
      <c r="B48" s="216"/>
      <c r="C48" s="136" t="s">
        <v>540</v>
      </c>
      <c r="D48" s="133">
        <v>42</v>
      </c>
      <c r="E48" s="231">
        <v>16.391000000000002</v>
      </c>
      <c r="F48" s="133" t="s">
        <v>802</v>
      </c>
      <c r="G48" s="402">
        <v>3</v>
      </c>
      <c r="H48" s="402">
        <v>0</v>
      </c>
      <c r="I48" s="402">
        <v>3</v>
      </c>
      <c r="J48" s="402">
        <v>0</v>
      </c>
      <c r="K48" s="402">
        <v>0</v>
      </c>
      <c r="L48" s="214"/>
    </row>
    <row r="49" spans="2:12">
      <c r="B49" s="216"/>
      <c r="C49" s="136" t="s">
        <v>388</v>
      </c>
      <c r="D49" s="133">
        <v>43</v>
      </c>
      <c r="E49" s="231">
        <v>16.2296</v>
      </c>
      <c r="F49" s="133" t="s">
        <v>802</v>
      </c>
      <c r="G49" s="402">
        <v>1</v>
      </c>
      <c r="H49" s="402">
        <v>2</v>
      </c>
      <c r="I49" s="402">
        <v>3</v>
      </c>
      <c r="J49" s="402">
        <v>0</v>
      </c>
      <c r="K49" s="402">
        <v>0</v>
      </c>
      <c r="L49" s="214"/>
    </row>
    <row r="50" spans="2:12">
      <c r="B50" s="216"/>
      <c r="C50" s="136" t="s">
        <v>809</v>
      </c>
      <c r="D50" s="133">
        <v>44</v>
      </c>
      <c r="E50" s="231">
        <v>15.243599999999999</v>
      </c>
      <c r="F50" s="133" t="s">
        <v>802</v>
      </c>
      <c r="G50" s="402">
        <v>3</v>
      </c>
      <c r="H50" s="402">
        <v>1</v>
      </c>
      <c r="I50" s="402">
        <v>2</v>
      </c>
      <c r="J50" s="402">
        <v>0</v>
      </c>
      <c r="K50" s="402">
        <v>0</v>
      </c>
      <c r="L50" s="214"/>
    </row>
    <row r="51" spans="2:12">
      <c r="B51" s="216"/>
      <c r="C51" s="136" t="s">
        <v>430</v>
      </c>
      <c r="D51" s="133">
        <v>45</v>
      </c>
      <c r="E51" s="231">
        <v>15.1913</v>
      </c>
      <c r="F51" s="133" t="s">
        <v>802</v>
      </c>
      <c r="G51" s="402">
        <v>3</v>
      </c>
      <c r="H51" s="402">
        <v>0</v>
      </c>
      <c r="I51" s="402">
        <v>3</v>
      </c>
      <c r="J51" s="402">
        <v>0</v>
      </c>
      <c r="K51" s="402">
        <v>0</v>
      </c>
      <c r="L51" s="214"/>
    </row>
    <row r="52" spans="2:12">
      <c r="B52" s="216"/>
      <c r="C52" s="136" t="s">
        <v>382</v>
      </c>
      <c r="D52" s="133">
        <v>46</v>
      </c>
      <c r="E52" s="231">
        <v>15.055399999999999</v>
      </c>
      <c r="F52" s="133" t="s">
        <v>802</v>
      </c>
      <c r="G52" s="402">
        <v>1</v>
      </c>
      <c r="H52" s="402">
        <v>1</v>
      </c>
      <c r="I52" s="402">
        <v>4</v>
      </c>
      <c r="J52" s="402">
        <v>0</v>
      </c>
      <c r="K52" s="402">
        <v>0</v>
      </c>
      <c r="L52" s="214"/>
    </row>
    <row r="53" spans="2:12">
      <c r="B53" s="216"/>
      <c r="C53" s="136" t="s">
        <v>810</v>
      </c>
      <c r="D53" s="133">
        <v>47</v>
      </c>
      <c r="E53" s="231">
        <v>14.921100000000001</v>
      </c>
      <c r="F53" s="133" t="s">
        <v>802</v>
      </c>
      <c r="G53" s="402">
        <v>2</v>
      </c>
      <c r="H53" s="402">
        <v>1</v>
      </c>
      <c r="I53" s="402">
        <v>3</v>
      </c>
      <c r="J53" s="402">
        <v>0</v>
      </c>
      <c r="K53" s="402">
        <v>0</v>
      </c>
      <c r="L53" s="214"/>
    </row>
    <row r="54" spans="2:12">
      <c r="B54" s="216"/>
      <c r="C54" s="136" t="s">
        <v>812</v>
      </c>
      <c r="D54" s="133">
        <v>48</v>
      </c>
      <c r="E54" s="231">
        <v>14.4054</v>
      </c>
      <c r="F54" s="133" t="s">
        <v>811</v>
      </c>
      <c r="G54" s="402">
        <v>2</v>
      </c>
      <c r="H54" s="402">
        <v>1</v>
      </c>
      <c r="I54" s="402">
        <v>3</v>
      </c>
      <c r="J54" s="402">
        <v>0</v>
      </c>
      <c r="K54" s="402">
        <v>0</v>
      </c>
      <c r="L54" s="214"/>
    </row>
    <row r="55" spans="2:12">
      <c r="B55" s="216"/>
      <c r="C55" s="136" t="s">
        <v>813</v>
      </c>
      <c r="D55" s="133">
        <v>49</v>
      </c>
      <c r="E55" s="231">
        <v>14.2259</v>
      </c>
      <c r="F55" s="133" t="s">
        <v>802</v>
      </c>
      <c r="G55" s="402">
        <v>1</v>
      </c>
      <c r="H55" s="402">
        <v>3</v>
      </c>
      <c r="I55" s="402">
        <v>2</v>
      </c>
      <c r="J55" s="402">
        <v>0</v>
      </c>
      <c r="K55" s="402">
        <v>0</v>
      </c>
      <c r="L55" s="214"/>
    </row>
    <row r="56" spans="2:12">
      <c r="B56" s="216"/>
      <c r="C56" s="136" t="s">
        <v>601</v>
      </c>
      <c r="D56" s="133">
        <v>50</v>
      </c>
      <c r="E56" s="231">
        <v>14.145</v>
      </c>
      <c r="F56" s="133" t="s">
        <v>802</v>
      </c>
      <c r="G56" s="402">
        <v>1</v>
      </c>
      <c r="H56" s="402">
        <v>1</v>
      </c>
      <c r="I56" s="402">
        <v>4</v>
      </c>
      <c r="J56" s="402">
        <v>0</v>
      </c>
      <c r="K56" s="402">
        <v>0</v>
      </c>
      <c r="L56" s="214"/>
    </row>
    <row r="57" spans="2:12">
      <c r="B57" s="216"/>
      <c r="C57" s="136" t="s">
        <v>352</v>
      </c>
      <c r="D57" s="133">
        <v>51</v>
      </c>
      <c r="E57" s="231">
        <v>14.044800000000002</v>
      </c>
      <c r="F57" s="133" t="s">
        <v>803</v>
      </c>
      <c r="G57" s="402">
        <v>1</v>
      </c>
      <c r="H57" s="402">
        <v>1</v>
      </c>
      <c r="I57" s="402">
        <v>4</v>
      </c>
      <c r="J57" s="402">
        <v>0</v>
      </c>
      <c r="K57" s="402">
        <v>0</v>
      </c>
      <c r="L57" s="214"/>
    </row>
    <row r="58" spans="2:12">
      <c r="B58" s="216"/>
      <c r="C58" s="136" t="s">
        <v>404</v>
      </c>
      <c r="D58" s="133">
        <v>52</v>
      </c>
      <c r="E58" s="231">
        <v>14.0016</v>
      </c>
      <c r="F58" s="133" t="s">
        <v>802</v>
      </c>
      <c r="G58" s="402">
        <v>2</v>
      </c>
      <c r="H58" s="402">
        <v>1</v>
      </c>
      <c r="I58" s="402">
        <v>2</v>
      </c>
      <c r="J58" s="402">
        <v>1</v>
      </c>
      <c r="K58" s="402">
        <v>0</v>
      </c>
      <c r="L58" s="214"/>
    </row>
    <row r="59" spans="2:12">
      <c r="B59" s="216"/>
      <c r="C59" s="136" t="s">
        <v>323</v>
      </c>
      <c r="D59" s="133">
        <v>53</v>
      </c>
      <c r="E59" s="231">
        <v>13.896700000000001</v>
      </c>
      <c r="F59" s="133" t="s">
        <v>803</v>
      </c>
      <c r="G59" s="402">
        <v>1</v>
      </c>
      <c r="H59" s="402">
        <v>1</v>
      </c>
      <c r="I59" s="402">
        <v>3</v>
      </c>
      <c r="J59" s="402">
        <v>0</v>
      </c>
      <c r="K59" s="402">
        <v>1</v>
      </c>
      <c r="L59" s="214"/>
    </row>
    <row r="60" spans="2:12">
      <c r="B60" s="216"/>
      <c r="C60" s="136" t="s">
        <v>814</v>
      </c>
      <c r="D60" s="133">
        <v>54</v>
      </c>
      <c r="E60" s="231">
        <v>13.4548</v>
      </c>
      <c r="F60" s="133" t="s">
        <v>802</v>
      </c>
      <c r="G60" s="402">
        <v>2</v>
      </c>
      <c r="H60" s="402">
        <v>0</v>
      </c>
      <c r="I60" s="402">
        <v>4</v>
      </c>
      <c r="J60" s="402">
        <v>0</v>
      </c>
      <c r="K60" s="402">
        <v>0</v>
      </c>
      <c r="L60" s="214"/>
    </row>
    <row r="61" spans="2:12">
      <c r="B61" s="216"/>
      <c r="C61" s="136" t="s">
        <v>815</v>
      </c>
      <c r="D61" s="133">
        <v>55</v>
      </c>
      <c r="E61" s="231">
        <v>13.278599999999999</v>
      </c>
      <c r="F61" s="133" t="s">
        <v>803</v>
      </c>
      <c r="G61" s="402">
        <v>2</v>
      </c>
      <c r="H61" s="402">
        <v>3</v>
      </c>
      <c r="I61" s="402">
        <v>0</v>
      </c>
      <c r="J61" s="402">
        <v>0</v>
      </c>
      <c r="K61" s="402">
        <v>1</v>
      </c>
      <c r="L61" s="214"/>
    </row>
    <row r="62" spans="2:12">
      <c r="B62" s="216"/>
      <c r="C62" s="136" t="s">
        <v>325</v>
      </c>
      <c r="D62" s="133">
        <v>56</v>
      </c>
      <c r="E62" s="231">
        <v>12.866700000000002</v>
      </c>
      <c r="F62" s="133" t="s">
        <v>803</v>
      </c>
      <c r="G62" s="402">
        <v>0</v>
      </c>
      <c r="H62" s="402">
        <v>0</v>
      </c>
      <c r="I62" s="402">
        <v>6</v>
      </c>
      <c r="J62" s="402">
        <v>0</v>
      </c>
      <c r="K62" s="402">
        <v>0</v>
      </c>
      <c r="L62" s="214"/>
    </row>
    <row r="63" spans="2:12">
      <c r="B63" s="216"/>
      <c r="C63" s="136" t="s">
        <v>398</v>
      </c>
      <c r="D63" s="133">
        <v>57</v>
      </c>
      <c r="E63" s="231">
        <v>12.2542</v>
      </c>
      <c r="F63" s="133" t="s">
        <v>803</v>
      </c>
      <c r="G63" s="402">
        <v>1</v>
      </c>
      <c r="H63" s="402">
        <v>0</v>
      </c>
      <c r="I63" s="402">
        <v>4</v>
      </c>
      <c r="J63" s="402">
        <v>1</v>
      </c>
      <c r="K63" s="402">
        <v>0</v>
      </c>
      <c r="L63" s="214"/>
    </row>
    <row r="64" spans="2:12">
      <c r="B64" s="216"/>
      <c r="C64" s="136" t="s">
        <v>602</v>
      </c>
      <c r="D64" s="133">
        <v>58</v>
      </c>
      <c r="E64" s="231">
        <v>12.0861</v>
      </c>
      <c r="F64" s="133" t="s">
        <v>802</v>
      </c>
      <c r="G64" s="402">
        <v>1</v>
      </c>
      <c r="H64" s="402">
        <v>2</v>
      </c>
      <c r="I64" s="402">
        <v>3</v>
      </c>
      <c r="J64" s="402">
        <v>0</v>
      </c>
      <c r="K64" s="402">
        <v>0</v>
      </c>
      <c r="L64" s="214"/>
    </row>
    <row r="65" spans="2:12">
      <c r="B65" s="216"/>
      <c r="C65" s="136" t="s">
        <v>665</v>
      </c>
      <c r="D65" s="133">
        <v>59</v>
      </c>
      <c r="E65" s="231">
        <v>11.7811</v>
      </c>
      <c r="F65" s="133" t="s">
        <v>802</v>
      </c>
      <c r="G65" s="402">
        <v>3</v>
      </c>
      <c r="H65" s="402">
        <v>1</v>
      </c>
      <c r="I65" s="402">
        <v>1</v>
      </c>
      <c r="J65" s="402">
        <v>0</v>
      </c>
      <c r="K65" s="402">
        <v>1</v>
      </c>
      <c r="L65" s="214"/>
    </row>
    <row r="66" spans="2:12">
      <c r="B66" s="216"/>
      <c r="C66" s="136" t="s">
        <v>816</v>
      </c>
      <c r="D66" s="133">
        <v>60</v>
      </c>
      <c r="E66" s="231">
        <v>11.528</v>
      </c>
      <c r="F66" s="133" t="s">
        <v>802</v>
      </c>
      <c r="G66" s="402">
        <v>3</v>
      </c>
      <c r="H66" s="402">
        <v>0</v>
      </c>
      <c r="I66" s="402">
        <v>2</v>
      </c>
      <c r="J66" s="402">
        <v>0</v>
      </c>
      <c r="K66" s="402">
        <v>1</v>
      </c>
      <c r="L66" s="214"/>
    </row>
    <row r="67" spans="2:12">
      <c r="B67" s="216"/>
      <c r="C67" s="136" t="s">
        <v>817</v>
      </c>
      <c r="D67" s="133">
        <v>61</v>
      </c>
      <c r="E67" s="231">
        <v>10.8652</v>
      </c>
      <c r="F67" s="133" t="s">
        <v>803</v>
      </c>
      <c r="G67" s="402">
        <v>3</v>
      </c>
      <c r="H67" s="402">
        <v>0</v>
      </c>
      <c r="I67" s="402">
        <v>2</v>
      </c>
      <c r="J67" s="402">
        <v>0</v>
      </c>
      <c r="K67" s="402">
        <v>1</v>
      </c>
      <c r="L67" s="214"/>
    </row>
    <row r="68" spans="2:12">
      <c r="B68" s="216"/>
      <c r="C68" s="136" t="s">
        <v>818</v>
      </c>
      <c r="D68" s="133">
        <v>62</v>
      </c>
      <c r="E68" s="231">
        <v>10.725000000000001</v>
      </c>
      <c r="F68" s="133" t="s">
        <v>803</v>
      </c>
      <c r="G68" s="402">
        <v>1</v>
      </c>
      <c r="H68" s="402">
        <v>1</v>
      </c>
      <c r="I68" s="402">
        <v>4</v>
      </c>
      <c r="J68" s="402">
        <v>0</v>
      </c>
      <c r="K68" s="402">
        <v>0</v>
      </c>
      <c r="L68" s="214"/>
    </row>
    <row r="69" spans="2:12">
      <c r="B69" s="216"/>
      <c r="C69" s="136" t="s">
        <v>396</v>
      </c>
      <c r="D69" s="133">
        <v>63</v>
      </c>
      <c r="E69" s="231">
        <v>10.6413</v>
      </c>
      <c r="F69" s="133" t="s">
        <v>803</v>
      </c>
      <c r="G69" s="402">
        <v>0</v>
      </c>
      <c r="H69" s="402">
        <v>2</v>
      </c>
      <c r="I69" s="402">
        <v>4</v>
      </c>
      <c r="J69" s="402">
        <v>0</v>
      </c>
      <c r="K69" s="402">
        <v>0</v>
      </c>
      <c r="L69" s="214"/>
    </row>
    <row r="70" spans="2:12">
      <c r="B70" s="216"/>
      <c r="C70" s="136" t="s">
        <v>819</v>
      </c>
      <c r="D70" s="133">
        <v>64</v>
      </c>
      <c r="E70" s="231">
        <v>10.501100000000001</v>
      </c>
      <c r="F70" s="133" t="s">
        <v>803</v>
      </c>
      <c r="G70" s="402">
        <v>2</v>
      </c>
      <c r="H70" s="402">
        <v>0</v>
      </c>
      <c r="I70" s="402">
        <v>4</v>
      </c>
      <c r="J70" s="402">
        <v>0</v>
      </c>
      <c r="K70" s="402">
        <v>0</v>
      </c>
      <c r="L70" s="214"/>
    </row>
    <row r="71" spans="2:12">
      <c r="B71" s="216"/>
      <c r="C71" s="136" t="s">
        <v>820</v>
      </c>
      <c r="D71" s="133">
        <v>65</v>
      </c>
      <c r="E71" s="231">
        <v>10.211799999999998</v>
      </c>
      <c r="F71" s="133" t="s">
        <v>802</v>
      </c>
      <c r="G71" s="402">
        <v>2</v>
      </c>
      <c r="H71" s="402">
        <v>1</v>
      </c>
      <c r="I71" s="402">
        <v>1</v>
      </c>
      <c r="J71" s="402">
        <v>0</v>
      </c>
      <c r="K71" s="402">
        <v>0</v>
      </c>
      <c r="L71" s="214"/>
    </row>
    <row r="72" spans="2:12">
      <c r="B72" s="216"/>
      <c r="C72" s="136" t="s">
        <v>330</v>
      </c>
      <c r="D72" s="133">
        <v>66</v>
      </c>
      <c r="E72" s="231">
        <v>10.0226</v>
      </c>
      <c r="F72" s="133" t="s">
        <v>803</v>
      </c>
      <c r="G72" s="402">
        <v>0</v>
      </c>
      <c r="H72" s="402">
        <v>0</v>
      </c>
      <c r="I72" s="402">
        <v>6</v>
      </c>
      <c r="J72" s="402">
        <v>0</v>
      </c>
      <c r="K72" s="402">
        <v>0</v>
      </c>
      <c r="L72" s="214"/>
    </row>
    <row r="73" spans="2:12">
      <c r="B73" s="216"/>
      <c r="C73" s="136" t="s">
        <v>821</v>
      </c>
      <c r="D73" s="133">
        <v>67</v>
      </c>
      <c r="E73" s="231">
        <v>9.9819</v>
      </c>
      <c r="F73" s="133" t="s">
        <v>802</v>
      </c>
      <c r="G73" s="402">
        <v>1</v>
      </c>
      <c r="H73" s="402">
        <v>1</v>
      </c>
      <c r="I73" s="402">
        <v>3</v>
      </c>
      <c r="J73" s="402">
        <v>1</v>
      </c>
      <c r="K73" s="402">
        <v>0</v>
      </c>
      <c r="L73" s="214"/>
    </row>
    <row r="74" spans="2:12">
      <c r="B74" s="216"/>
      <c r="C74" s="136" t="s">
        <v>663</v>
      </c>
      <c r="D74" s="133">
        <v>68</v>
      </c>
      <c r="E74" s="231">
        <v>9.6465</v>
      </c>
      <c r="F74" s="133" t="s">
        <v>802</v>
      </c>
      <c r="G74" s="402">
        <v>1</v>
      </c>
      <c r="H74" s="402">
        <v>0</v>
      </c>
      <c r="I74" s="402">
        <v>5</v>
      </c>
      <c r="J74" s="402">
        <v>0</v>
      </c>
      <c r="K74" s="402">
        <v>0</v>
      </c>
      <c r="L74" s="214"/>
    </row>
    <row r="75" spans="2:12">
      <c r="B75" s="216"/>
      <c r="C75" s="136" t="s">
        <v>822</v>
      </c>
      <c r="D75" s="133">
        <v>69</v>
      </c>
      <c r="E75" s="231">
        <v>9.5243999999999982</v>
      </c>
      <c r="F75" s="133" t="s">
        <v>802</v>
      </c>
      <c r="G75" s="402">
        <v>1</v>
      </c>
      <c r="H75" s="402">
        <v>1</v>
      </c>
      <c r="I75" s="402">
        <v>4</v>
      </c>
      <c r="J75" s="402">
        <v>0</v>
      </c>
      <c r="K75" s="402">
        <v>0</v>
      </c>
      <c r="L75" s="214"/>
    </row>
    <row r="76" spans="2:12">
      <c r="B76" s="216"/>
      <c r="C76" s="136" t="s">
        <v>405</v>
      </c>
      <c r="D76" s="133">
        <v>70</v>
      </c>
      <c r="E76" s="231">
        <v>9.2932</v>
      </c>
      <c r="F76" s="133" t="s">
        <v>803</v>
      </c>
      <c r="G76" s="402">
        <v>1</v>
      </c>
      <c r="H76" s="402">
        <v>1</v>
      </c>
      <c r="I76" s="402">
        <v>3</v>
      </c>
      <c r="J76" s="402">
        <v>0</v>
      </c>
      <c r="K76" s="402">
        <v>1</v>
      </c>
      <c r="L76" s="214"/>
    </row>
    <row r="77" spans="2:12">
      <c r="B77" s="216"/>
      <c r="C77" s="136" t="s">
        <v>823</v>
      </c>
      <c r="D77" s="133">
        <v>71</v>
      </c>
      <c r="E77" s="231">
        <v>9.2573</v>
      </c>
      <c r="F77" s="133" t="s">
        <v>803</v>
      </c>
      <c r="G77" s="402">
        <v>1</v>
      </c>
      <c r="H77" s="402">
        <v>0</v>
      </c>
      <c r="I77" s="402">
        <v>5</v>
      </c>
      <c r="J77" s="402">
        <v>0</v>
      </c>
      <c r="K77" s="402">
        <v>0</v>
      </c>
      <c r="L77" s="214"/>
    </row>
    <row r="78" spans="2:12">
      <c r="B78" s="216"/>
      <c r="C78" s="136" t="s">
        <v>824</v>
      </c>
      <c r="D78" s="133">
        <v>72</v>
      </c>
      <c r="E78" s="231">
        <v>8.9059</v>
      </c>
      <c r="F78" s="133" t="s">
        <v>803</v>
      </c>
      <c r="G78" s="402">
        <v>1</v>
      </c>
      <c r="H78" s="402">
        <v>1</v>
      </c>
      <c r="I78" s="402">
        <v>4</v>
      </c>
      <c r="J78" s="402">
        <v>0</v>
      </c>
      <c r="K78" s="402">
        <v>0</v>
      </c>
      <c r="L78" s="214"/>
    </row>
    <row r="79" spans="2:12">
      <c r="B79" s="216"/>
      <c r="C79" s="136" t="s">
        <v>825</v>
      </c>
      <c r="D79" s="133">
        <v>73</v>
      </c>
      <c r="E79" s="231">
        <v>8.8836</v>
      </c>
      <c r="F79" s="133" t="s">
        <v>803</v>
      </c>
      <c r="G79" s="402">
        <v>2</v>
      </c>
      <c r="H79" s="402">
        <v>0</v>
      </c>
      <c r="I79" s="402">
        <v>0</v>
      </c>
      <c r="J79" s="402">
        <v>0</v>
      </c>
      <c r="K79" s="402">
        <v>1</v>
      </c>
      <c r="L79" s="214"/>
    </row>
    <row r="80" spans="2:12">
      <c r="B80" s="216"/>
      <c r="C80" s="136" t="s">
        <v>826</v>
      </c>
      <c r="D80" s="133">
        <v>74</v>
      </c>
      <c r="E80" s="231">
        <v>8.5704</v>
      </c>
      <c r="F80" s="133" t="s">
        <v>802</v>
      </c>
      <c r="G80" s="402">
        <v>1</v>
      </c>
      <c r="H80" s="402">
        <v>2</v>
      </c>
      <c r="I80" s="402">
        <v>3</v>
      </c>
      <c r="J80" s="402">
        <v>0</v>
      </c>
      <c r="K80" s="402">
        <v>0</v>
      </c>
      <c r="L80" s="214"/>
    </row>
    <row r="81" spans="2:12">
      <c r="B81" s="216"/>
      <c r="C81" s="136" t="s">
        <v>827</v>
      </c>
      <c r="D81" s="133">
        <v>75</v>
      </c>
      <c r="E81" s="231">
        <v>8.565900000000001</v>
      </c>
      <c r="F81" s="133" t="s">
        <v>803</v>
      </c>
      <c r="G81" s="402">
        <v>2</v>
      </c>
      <c r="H81" s="402">
        <v>1</v>
      </c>
      <c r="I81" s="402">
        <v>2</v>
      </c>
      <c r="J81" s="402">
        <v>1</v>
      </c>
      <c r="K81" s="402">
        <v>0</v>
      </c>
      <c r="L81" s="214"/>
    </row>
    <row r="82" spans="2:12">
      <c r="B82" s="216"/>
      <c r="C82" s="136" t="s">
        <v>486</v>
      </c>
      <c r="D82" s="133">
        <v>76</v>
      </c>
      <c r="E82" s="231">
        <v>7.9494</v>
      </c>
      <c r="F82" s="133" t="s">
        <v>803</v>
      </c>
      <c r="G82" s="402">
        <v>0</v>
      </c>
      <c r="H82" s="402">
        <v>0</v>
      </c>
      <c r="I82" s="402">
        <v>6</v>
      </c>
      <c r="J82" s="402">
        <v>0</v>
      </c>
      <c r="K82" s="402">
        <v>0</v>
      </c>
      <c r="L82" s="214"/>
    </row>
    <row r="83" spans="2:12">
      <c r="B83" s="216"/>
      <c r="C83" s="136" t="s">
        <v>600</v>
      </c>
      <c r="D83" s="133">
        <v>77</v>
      </c>
      <c r="E83" s="231">
        <v>7.9013000000000009</v>
      </c>
      <c r="F83" s="133" t="s">
        <v>803</v>
      </c>
      <c r="G83" s="402">
        <v>2</v>
      </c>
      <c r="H83" s="402">
        <v>0</v>
      </c>
      <c r="I83" s="402">
        <v>4</v>
      </c>
      <c r="J83" s="402">
        <v>0</v>
      </c>
      <c r="K83" s="402">
        <v>0</v>
      </c>
      <c r="L83" s="214"/>
    </row>
    <row r="84" spans="2:12">
      <c r="B84" s="216"/>
      <c r="C84" s="136" t="s">
        <v>362</v>
      </c>
      <c r="D84" s="133">
        <v>78</v>
      </c>
      <c r="E84" s="231">
        <v>7.7698</v>
      </c>
      <c r="F84" s="133" t="s">
        <v>803</v>
      </c>
      <c r="G84" s="402">
        <v>1</v>
      </c>
      <c r="H84" s="402">
        <v>0</v>
      </c>
      <c r="I84" s="402">
        <v>5</v>
      </c>
      <c r="J84" s="402">
        <v>0</v>
      </c>
      <c r="K84" s="402">
        <v>0</v>
      </c>
      <c r="L84" s="214"/>
    </row>
    <row r="85" spans="2:12">
      <c r="B85" s="216"/>
      <c r="C85" s="136" t="s">
        <v>828</v>
      </c>
      <c r="D85" s="133">
        <v>79</v>
      </c>
      <c r="E85" s="231">
        <v>7.6618999999999993</v>
      </c>
      <c r="F85" s="133" t="s">
        <v>803</v>
      </c>
      <c r="G85" s="402">
        <v>1</v>
      </c>
      <c r="H85" s="402">
        <v>1</v>
      </c>
      <c r="I85" s="402">
        <v>4</v>
      </c>
      <c r="J85" s="402">
        <v>0</v>
      </c>
      <c r="K85" s="402">
        <v>0</v>
      </c>
      <c r="L85" s="214"/>
    </row>
    <row r="86" spans="2:12">
      <c r="B86" s="216"/>
      <c r="C86" s="136" t="s">
        <v>829</v>
      </c>
      <c r="D86" s="133">
        <v>80</v>
      </c>
      <c r="E86" s="231">
        <v>7.5161999999999995</v>
      </c>
      <c r="F86" s="133" t="s">
        <v>803</v>
      </c>
      <c r="G86" s="402">
        <v>0</v>
      </c>
      <c r="H86" s="402">
        <v>1</v>
      </c>
      <c r="I86" s="402">
        <v>5</v>
      </c>
      <c r="J86" s="402">
        <v>0</v>
      </c>
      <c r="K86" s="402">
        <v>0</v>
      </c>
      <c r="L86" s="214"/>
    </row>
    <row r="87" spans="2:12">
      <c r="B87" s="216"/>
      <c r="C87" s="136" t="s">
        <v>830</v>
      </c>
      <c r="D87" s="133">
        <v>81</v>
      </c>
      <c r="E87" s="231">
        <v>7.5090999999999992</v>
      </c>
      <c r="F87" s="133" t="s">
        <v>803</v>
      </c>
      <c r="G87" s="402">
        <v>1</v>
      </c>
      <c r="H87" s="402">
        <v>1</v>
      </c>
      <c r="I87" s="402">
        <v>3</v>
      </c>
      <c r="J87" s="402">
        <v>1</v>
      </c>
      <c r="K87" s="402">
        <v>0</v>
      </c>
      <c r="L87" s="214"/>
    </row>
    <row r="88" spans="2:12">
      <c r="B88" s="216"/>
      <c r="C88" s="136" t="s">
        <v>831</v>
      </c>
      <c r="D88" s="133">
        <v>82</v>
      </c>
      <c r="E88" s="231">
        <v>7.4472999999999994</v>
      </c>
      <c r="F88" s="133" t="s">
        <v>803</v>
      </c>
      <c r="G88" s="402">
        <v>1</v>
      </c>
      <c r="H88" s="402">
        <v>1</v>
      </c>
      <c r="I88" s="402">
        <v>4</v>
      </c>
      <c r="J88" s="402">
        <v>0</v>
      </c>
      <c r="K88" s="402">
        <v>0</v>
      </c>
      <c r="L88" s="214"/>
    </row>
    <row r="89" spans="2:12">
      <c r="B89" s="216"/>
      <c r="C89" s="136" t="s">
        <v>832</v>
      </c>
      <c r="D89" s="133">
        <v>83</v>
      </c>
      <c r="E89" s="231">
        <v>7.3281000000000009</v>
      </c>
      <c r="F89" s="133" t="s">
        <v>803</v>
      </c>
      <c r="G89" s="402">
        <v>2</v>
      </c>
      <c r="H89" s="402">
        <v>0</v>
      </c>
      <c r="I89" s="402">
        <v>4</v>
      </c>
      <c r="J89" s="402">
        <v>0</v>
      </c>
      <c r="K89" s="402">
        <v>0</v>
      </c>
      <c r="L89" s="214"/>
    </row>
    <row r="90" spans="2:12">
      <c r="B90" s="216"/>
      <c r="C90" s="136" t="s">
        <v>833</v>
      </c>
      <c r="D90" s="133">
        <v>84</v>
      </c>
      <c r="E90" s="231">
        <v>7.3195</v>
      </c>
      <c r="F90" s="133" t="s">
        <v>803</v>
      </c>
      <c r="G90" s="402">
        <v>1</v>
      </c>
      <c r="H90" s="402">
        <v>0</v>
      </c>
      <c r="I90" s="402">
        <v>5</v>
      </c>
      <c r="J90" s="402">
        <v>0</v>
      </c>
      <c r="K90" s="402">
        <v>0</v>
      </c>
      <c r="L90" s="214"/>
    </row>
    <row r="91" spans="2:12">
      <c r="B91" s="216"/>
      <c r="C91" s="136" t="s">
        <v>834</v>
      </c>
      <c r="D91" s="133">
        <v>85</v>
      </c>
      <c r="E91" s="231">
        <v>7.1269</v>
      </c>
      <c r="F91" s="133" t="s">
        <v>803</v>
      </c>
      <c r="G91" s="402">
        <v>1</v>
      </c>
      <c r="H91" s="402">
        <v>1</v>
      </c>
      <c r="I91" s="402">
        <v>3</v>
      </c>
      <c r="J91" s="402">
        <v>1</v>
      </c>
      <c r="K91" s="402">
        <v>0</v>
      </c>
      <c r="L91" s="214"/>
    </row>
    <row r="92" spans="2:12">
      <c r="B92" s="216"/>
      <c r="C92" s="136" t="s">
        <v>835</v>
      </c>
      <c r="D92" s="133">
        <v>86</v>
      </c>
      <c r="E92" s="231">
        <v>6.8001999999999994</v>
      </c>
      <c r="F92" s="133" t="s">
        <v>803</v>
      </c>
      <c r="G92" s="402">
        <v>1</v>
      </c>
      <c r="H92" s="402">
        <v>0</v>
      </c>
      <c r="I92" s="402">
        <v>5</v>
      </c>
      <c r="J92" s="402">
        <v>0</v>
      </c>
      <c r="K92" s="402">
        <v>0</v>
      </c>
      <c r="L92" s="214"/>
    </row>
    <row r="93" spans="2:12">
      <c r="B93" s="216"/>
      <c r="C93" s="136" t="s">
        <v>181</v>
      </c>
      <c r="D93" s="133">
        <v>87</v>
      </c>
      <c r="E93" s="231">
        <v>6.5643000000000011</v>
      </c>
      <c r="F93" s="133" t="s">
        <v>803</v>
      </c>
      <c r="G93" s="402">
        <v>0</v>
      </c>
      <c r="H93" s="402">
        <v>0</v>
      </c>
      <c r="I93" s="402">
        <v>6</v>
      </c>
      <c r="J93" s="402">
        <v>0</v>
      </c>
      <c r="K93" s="402">
        <v>0</v>
      </c>
      <c r="L93" s="214"/>
    </row>
    <row r="94" spans="2:12">
      <c r="B94" s="216"/>
      <c r="C94" s="136" t="s">
        <v>836</v>
      </c>
      <c r="D94" s="133">
        <v>88</v>
      </c>
      <c r="E94" s="231">
        <v>6.4978</v>
      </c>
      <c r="F94" s="133" t="s">
        <v>803</v>
      </c>
      <c r="G94" s="402">
        <v>0</v>
      </c>
      <c r="H94" s="402">
        <v>1</v>
      </c>
      <c r="I94" s="402">
        <v>5</v>
      </c>
      <c r="J94" s="402">
        <v>0</v>
      </c>
      <c r="K94" s="402">
        <v>0</v>
      </c>
      <c r="L94" s="214"/>
    </row>
    <row r="95" spans="2:12">
      <c r="B95" s="216"/>
      <c r="C95" s="136" t="s">
        <v>353</v>
      </c>
      <c r="D95" s="133">
        <v>89</v>
      </c>
      <c r="E95" s="231">
        <v>6.3482</v>
      </c>
      <c r="F95" s="133" t="s">
        <v>803</v>
      </c>
      <c r="G95" s="402">
        <v>0</v>
      </c>
      <c r="H95" s="402">
        <v>0</v>
      </c>
      <c r="I95" s="402">
        <v>6</v>
      </c>
      <c r="J95" s="402">
        <v>0</v>
      </c>
      <c r="K95" s="402">
        <v>0</v>
      </c>
      <c r="L95" s="214"/>
    </row>
    <row r="96" spans="2:12">
      <c r="B96" s="216"/>
      <c r="C96" s="136" t="s">
        <v>837</v>
      </c>
      <c r="D96" s="133">
        <v>90</v>
      </c>
      <c r="E96" s="231">
        <v>6.1762000000000006</v>
      </c>
      <c r="F96" s="133" t="s">
        <v>802</v>
      </c>
      <c r="G96" s="402">
        <v>1</v>
      </c>
      <c r="H96" s="402">
        <v>2</v>
      </c>
      <c r="I96" s="402">
        <v>3</v>
      </c>
      <c r="J96" s="402">
        <v>0</v>
      </c>
      <c r="K96" s="402">
        <v>0</v>
      </c>
      <c r="L96" s="214"/>
    </row>
    <row r="97" spans="2:12">
      <c r="B97" s="216"/>
      <c r="C97" s="136" t="s">
        <v>176</v>
      </c>
      <c r="D97" s="133">
        <v>91</v>
      </c>
      <c r="E97" s="231">
        <v>6.1649</v>
      </c>
      <c r="F97" s="133" t="s">
        <v>803</v>
      </c>
      <c r="G97" s="402">
        <v>0</v>
      </c>
      <c r="H97" s="402">
        <v>0</v>
      </c>
      <c r="I97" s="402">
        <v>6</v>
      </c>
      <c r="J97" s="402">
        <v>0</v>
      </c>
      <c r="K97" s="402">
        <v>0</v>
      </c>
      <c r="L97" s="214"/>
    </row>
    <row r="98" spans="2:12">
      <c r="B98" s="216"/>
      <c r="C98" s="136" t="s">
        <v>418</v>
      </c>
      <c r="D98" s="133">
        <v>92</v>
      </c>
      <c r="E98" s="231">
        <v>6.0725000000000007</v>
      </c>
      <c r="F98" s="133" t="s">
        <v>802</v>
      </c>
      <c r="G98" s="402">
        <v>2</v>
      </c>
      <c r="H98" s="402">
        <v>2</v>
      </c>
      <c r="I98" s="402">
        <v>2</v>
      </c>
      <c r="J98" s="402">
        <v>0</v>
      </c>
      <c r="K98" s="402">
        <v>0</v>
      </c>
      <c r="L98" s="214"/>
    </row>
    <row r="99" spans="2:12">
      <c r="B99" s="216"/>
      <c r="C99" s="136" t="s">
        <v>394</v>
      </c>
      <c r="D99" s="133">
        <v>93</v>
      </c>
      <c r="E99" s="231">
        <v>6.0062999999999978</v>
      </c>
      <c r="F99" s="133" t="s">
        <v>803</v>
      </c>
      <c r="G99" s="402">
        <v>1</v>
      </c>
      <c r="H99" s="402">
        <v>1</v>
      </c>
      <c r="I99" s="402">
        <v>2</v>
      </c>
      <c r="J99" s="402">
        <v>2</v>
      </c>
      <c r="K99" s="402">
        <v>0</v>
      </c>
      <c r="L99" s="214"/>
    </row>
    <row r="100" spans="2:12">
      <c r="B100" s="216"/>
      <c r="C100" s="136" t="s">
        <v>652</v>
      </c>
      <c r="D100" s="133">
        <v>94</v>
      </c>
      <c r="E100" s="231">
        <v>5.9787</v>
      </c>
      <c r="F100" s="133" t="s">
        <v>803</v>
      </c>
      <c r="G100" s="402">
        <v>1</v>
      </c>
      <c r="H100" s="402">
        <v>0</v>
      </c>
      <c r="I100" s="402">
        <v>4</v>
      </c>
      <c r="J100" s="402">
        <v>1</v>
      </c>
      <c r="K100" s="402">
        <v>0</v>
      </c>
      <c r="L100" s="214"/>
    </row>
    <row r="101" spans="2:12">
      <c r="B101" s="216"/>
      <c r="C101" s="136" t="s">
        <v>654</v>
      </c>
      <c r="D101" s="133">
        <v>95</v>
      </c>
      <c r="E101" s="231">
        <v>5.9615</v>
      </c>
      <c r="F101" s="133" t="s">
        <v>803</v>
      </c>
      <c r="G101" s="402">
        <v>0</v>
      </c>
      <c r="H101" s="402">
        <v>1</v>
      </c>
      <c r="I101" s="402">
        <v>5</v>
      </c>
      <c r="J101" s="402">
        <v>0</v>
      </c>
      <c r="K101" s="402">
        <v>0</v>
      </c>
      <c r="L101" s="214"/>
    </row>
    <row r="102" spans="2:12">
      <c r="B102" s="216"/>
      <c r="C102" s="136" t="s">
        <v>838</v>
      </c>
      <c r="D102" s="133">
        <v>96</v>
      </c>
      <c r="E102" s="231">
        <v>5.4244</v>
      </c>
      <c r="F102" s="133" t="s">
        <v>803</v>
      </c>
      <c r="G102" s="402">
        <v>0</v>
      </c>
      <c r="H102" s="402">
        <v>0</v>
      </c>
      <c r="I102" s="402">
        <v>6</v>
      </c>
      <c r="J102" s="402">
        <v>0</v>
      </c>
      <c r="K102" s="402">
        <v>0</v>
      </c>
      <c r="L102" s="214"/>
    </row>
    <row r="103" spans="2:12">
      <c r="B103" s="216"/>
      <c r="C103" s="136" t="s">
        <v>839</v>
      </c>
      <c r="D103" s="133">
        <v>97</v>
      </c>
      <c r="E103" s="231">
        <v>4.9346</v>
      </c>
      <c r="F103" s="133" t="s">
        <v>803</v>
      </c>
      <c r="G103" s="402">
        <v>0</v>
      </c>
      <c r="H103" s="402">
        <v>0</v>
      </c>
      <c r="I103" s="402">
        <v>6</v>
      </c>
      <c r="J103" s="402">
        <v>0</v>
      </c>
      <c r="K103" s="402">
        <v>0</v>
      </c>
      <c r="L103" s="214"/>
    </row>
    <row r="104" spans="2:12">
      <c r="B104" s="216"/>
      <c r="C104" s="136" t="s">
        <v>515</v>
      </c>
      <c r="D104" s="133">
        <v>98</v>
      </c>
      <c r="E104" s="231">
        <v>4.6015999999999995</v>
      </c>
      <c r="F104" s="133" t="s">
        <v>803</v>
      </c>
      <c r="G104" s="402">
        <v>1</v>
      </c>
      <c r="H104" s="402">
        <v>0</v>
      </c>
      <c r="I104" s="402">
        <v>4</v>
      </c>
      <c r="J104" s="402">
        <v>1</v>
      </c>
      <c r="K104" s="402">
        <v>0</v>
      </c>
      <c r="L104" s="214"/>
    </row>
    <row r="105" spans="2:12">
      <c r="B105" s="216"/>
      <c r="C105" s="136" t="s">
        <v>840</v>
      </c>
      <c r="D105" s="133">
        <v>99</v>
      </c>
      <c r="E105" s="231">
        <v>4.252699999999999</v>
      </c>
      <c r="F105" s="133" t="s">
        <v>803</v>
      </c>
      <c r="G105" s="402">
        <v>1</v>
      </c>
      <c r="H105" s="402">
        <v>1</v>
      </c>
      <c r="I105" s="402">
        <v>4</v>
      </c>
      <c r="J105" s="402">
        <v>0</v>
      </c>
      <c r="K105" s="402">
        <v>0</v>
      </c>
      <c r="L105" s="214"/>
    </row>
    <row r="106" spans="2:12">
      <c r="B106" s="216"/>
      <c r="C106" s="136" t="s">
        <v>514</v>
      </c>
      <c r="D106" s="133">
        <v>100</v>
      </c>
      <c r="E106" s="231">
        <v>4.0624</v>
      </c>
      <c r="F106" s="133" t="s">
        <v>803</v>
      </c>
      <c r="G106" s="402">
        <v>1</v>
      </c>
      <c r="H106" s="402">
        <v>0</v>
      </c>
      <c r="I106" s="402">
        <v>4</v>
      </c>
      <c r="J106" s="402">
        <v>0</v>
      </c>
      <c r="K106" s="402">
        <v>1</v>
      </c>
      <c r="L106" s="214"/>
    </row>
    <row r="107" spans="2:12">
      <c r="B107" s="216"/>
      <c r="C107" s="136" t="s">
        <v>331</v>
      </c>
      <c r="D107" s="133">
        <v>101</v>
      </c>
      <c r="E107" s="231">
        <v>3.9629999999999992</v>
      </c>
      <c r="F107" s="133" t="s">
        <v>803</v>
      </c>
      <c r="G107" s="402">
        <v>0</v>
      </c>
      <c r="H107" s="402">
        <v>0</v>
      </c>
      <c r="I107" s="402">
        <v>6</v>
      </c>
      <c r="J107" s="402">
        <v>0</v>
      </c>
      <c r="K107" s="402">
        <v>0</v>
      </c>
      <c r="L107" s="214"/>
    </row>
    <row r="108" spans="2:12">
      <c r="B108" s="216"/>
      <c r="C108" s="136" t="s">
        <v>745</v>
      </c>
      <c r="D108" s="133">
        <v>102</v>
      </c>
      <c r="E108" s="231">
        <v>3.9590999999999994</v>
      </c>
      <c r="F108" s="133" t="s">
        <v>802</v>
      </c>
      <c r="G108" s="402">
        <v>1</v>
      </c>
      <c r="H108" s="402">
        <v>2</v>
      </c>
      <c r="I108" s="402">
        <v>2</v>
      </c>
      <c r="J108" s="402">
        <v>0</v>
      </c>
      <c r="K108" s="402">
        <v>1</v>
      </c>
      <c r="L108" s="214"/>
    </row>
    <row r="109" spans="2:12">
      <c r="B109" s="216"/>
      <c r="C109" s="136" t="s">
        <v>664</v>
      </c>
      <c r="D109" s="133">
        <v>103</v>
      </c>
      <c r="E109" s="231">
        <v>3.8572000000000011</v>
      </c>
      <c r="F109" s="133" t="s">
        <v>803</v>
      </c>
      <c r="G109" s="402">
        <v>2</v>
      </c>
      <c r="H109" s="402">
        <v>0</v>
      </c>
      <c r="I109" s="402">
        <v>2</v>
      </c>
      <c r="J109" s="402">
        <v>0</v>
      </c>
      <c r="K109" s="402">
        <v>2</v>
      </c>
      <c r="L109" s="214"/>
    </row>
    <row r="110" spans="2:12">
      <c r="B110" s="216"/>
      <c r="C110" s="136" t="s">
        <v>841</v>
      </c>
      <c r="D110" s="133">
        <v>104</v>
      </c>
      <c r="E110" s="231">
        <v>3.5237</v>
      </c>
      <c r="F110" s="133" t="s">
        <v>803</v>
      </c>
      <c r="G110" s="402">
        <v>0</v>
      </c>
      <c r="H110" s="402">
        <v>2</v>
      </c>
      <c r="I110" s="402">
        <v>3</v>
      </c>
      <c r="J110" s="402">
        <v>1</v>
      </c>
      <c r="K110" s="402">
        <v>0</v>
      </c>
      <c r="L110" s="214"/>
    </row>
    <row r="111" spans="2:12">
      <c r="B111" s="216"/>
      <c r="C111" s="136" t="s">
        <v>475</v>
      </c>
      <c r="D111" s="133">
        <v>105</v>
      </c>
      <c r="E111" s="231">
        <v>3.4655000000000005</v>
      </c>
      <c r="F111" s="133" t="s">
        <v>803</v>
      </c>
      <c r="G111" s="402">
        <v>0</v>
      </c>
      <c r="H111" s="402">
        <v>1</v>
      </c>
      <c r="I111" s="402">
        <v>5</v>
      </c>
      <c r="J111" s="402">
        <v>0</v>
      </c>
      <c r="K111" s="402">
        <v>0</v>
      </c>
      <c r="L111" s="214"/>
    </row>
    <row r="112" spans="2:12">
      <c r="B112" s="216"/>
      <c r="C112" s="136" t="s">
        <v>842</v>
      </c>
      <c r="D112" s="133">
        <v>106</v>
      </c>
      <c r="E112" s="231">
        <v>3.4590999999999994</v>
      </c>
      <c r="F112" s="133" t="s">
        <v>803</v>
      </c>
      <c r="G112" s="402">
        <v>0</v>
      </c>
      <c r="H112" s="402">
        <v>1</v>
      </c>
      <c r="I112" s="402">
        <v>5</v>
      </c>
      <c r="J112" s="402">
        <v>0</v>
      </c>
      <c r="K112" s="402">
        <v>0</v>
      </c>
      <c r="L112" s="214"/>
    </row>
    <row r="113" spans="2:12">
      <c r="B113" s="216"/>
      <c r="C113" s="136" t="s">
        <v>217</v>
      </c>
      <c r="D113" s="133">
        <v>107</v>
      </c>
      <c r="E113" s="231">
        <v>3.3415999999999997</v>
      </c>
      <c r="F113" s="133" t="s">
        <v>802</v>
      </c>
      <c r="G113" s="402">
        <v>0</v>
      </c>
      <c r="H113" s="402">
        <v>1</v>
      </c>
      <c r="I113" s="402">
        <v>4</v>
      </c>
      <c r="J113" s="402">
        <v>1</v>
      </c>
      <c r="K113" s="402">
        <v>0</v>
      </c>
      <c r="L113" s="214"/>
    </row>
    <row r="114" spans="2:12">
      <c r="B114" s="216"/>
      <c r="C114" s="136" t="s">
        <v>500</v>
      </c>
      <c r="D114" s="133">
        <v>108</v>
      </c>
      <c r="E114" s="231">
        <v>3.2706999999999997</v>
      </c>
      <c r="F114" s="133" t="s">
        <v>803</v>
      </c>
      <c r="G114" s="402">
        <v>0</v>
      </c>
      <c r="H114" s="402">
        <v>0</v>
      </c>
      <c r="I114" s="402">
        <v>5</v>
      </c>
      <c r="J114" s="402">
        <v>0</v>
      </c>
      <c r="K114" s="402">
        <v>1</v>
      </c>
      <c r="L114" s="214"/>
    </row>
    <row r="115" spans="2:12">
      <c r="B115" s="216"/>
      <c r="C115" s="136" t="s">
        <v>348</v>
      </c>
      <c r="D115" s="133">
        <v>109</v>
      </c>
      <c r="E115" s="231">
        <v>3.1929</v>
      </c>
      <c r="F115" s="133" t="s">
        <v>803</v>
      </c>
      <c r="G115" s="402">
        <v>0</v>
      </c>
      <c r="H115" s="402">
        <v>0</v>
      </c>
      <c r="I115" s="402">
        <v>6</v>
      </c>
      <c r="J115" s="402">
        <v>0</v>
      </c>
      <c r="K115" s="402">
        <v>0</v>
      </c>
      <c r="L115" s="214"/>
    </row>
    <row r="116" spans="2:12">
      <c r="B116" s="216"/>
      <c r="C116" s="136" t="s">
        <v>177</v>
      </c>
      <c r="D116" s="133">
        <v>110</v>
      </c>
      <c r="E116" s="231">
        <v>3.1048000000000004</v>
      </c>
      <c r="F116" s="133" t="s">
        <v>803</v>
      </c>
      <c r="G116" s="402">
        <v>0</v>
      </c>
      <c r="H116" s="402">
        <v>0</v>
      </c>
      <c r="I116" s="402">
        <v>6</v>
      </c>
      <c r="J116" s="402">
        <v>0</v>
      </c>
      <c r="K116" s="402">
        <v>0</v>
      </c>
      <c r="L116" s="214"/>
    </row>
    <row r="117" spans="2:12">
      <c r="B117" s="216"/>
      <c r="C117" s="136" t="s">
        <v>843</v>
      </c>
      <c r="D117" s="133">
        <v>111</v>
      </c>
      <c r="E117" s="231">
        <v>2.8175000000000003</v>
      </c>
      <c r="F117" s="133" t="s">
        <v>803</v>
      </c>
      <c r="G117" s="402">
        <v>0</v>
      </c>
      <c r="H117" s="402">
        <v>3</v>
      </c>
      <c r="I117" s="402">
        <v>2</v>
      </c>
      <c r="J117" s="402">
        <v>0</v>
      </c>
      <c r="K117" s="402">
        <v>1</v>
      </c>
      <c r="L117" s="214"/>
    </row>
    <row r="118" spans="2:12">
      <c r="B118" s="216"/>
      <c r="C118" s="136" t="s">
        <v>403</v>
      </c>
      <c r="D118" s="133">
        <v>112</v>
      </c>
      <c r="E118" s="231">
        <v>2.6589999999999989</v>
      </c>
      <c r="F118" s="133" t="s">
        <v>803</v>
      </c>
      <c r="G118" s="402">
        <v>0</v>
      </c>
      <c r="H118" s="402">
        <v>1</v>
      </c>
      <c r="I118" s="402">
        <v>4</v>
      </c>
      <c r="J118" s="402">
        <v>0</v>
      </c>
      <c r="K118" s="402">
        <v>1</v>
      </c>
      <c r="L118" s="214"/>
    </row>
    <row r="119" spans="2:12">
      <c r="B119" s="216"/>
      <c r="C119" s="136" t="s">
        <v>424</v>
      </c>
      <c r="D119" s="133">
        <v>113</v>
      </c>
      <c r="E119" s="231">
        <v>2.1058999999999992</v>
      </c>
      <c r="F119" s="133" t="s">
        <v>803</v>
      </c>
      <c r="G119" s="402">
        <v>2</v>
      </c>
      <c r="H119" s="402">
        <v>0</v>
      </c>
      <c r="I119" s="402">
        <v>2</v>
      </c>
      <c r="J119" s="402">
        <v>0</v>
      </c>
      <c r="K119" s="402">
        <v>2</v>
      </c>
      <c r="L119" s="214"/>
    </row>
    <row r="120" spans="2:12">
      <c r="B120" s="216"/>
      <c r="C120" s="136" t="s">
        <v>845</v>
      </c>
      <c r="D120" s="133">
        <v>114</v>
      </c>
      <c r="E120" s="231">
        <v>2.0914</v>
      </c>
      <c r="F120" s="133" t="s">
        <v>844</v>
      </c>
      <c r="G120" s="402">
        <v>0</v>
      </c>
      <c r="H120" s="402">
        <v>1</v>
      </c>
      <c r="I120" s="402">
        <v>2</v>
      </c>
      <c r="J120" s="402">
        <v>0</v>
      </c>
      <c r="K120" s="402">
        <v>0</v>
      </c>
      <c r="L120" s="214"/>
    </row>
    <row r="121" spans="2:12">
      <c r="B121" s="216"/>
      <c r="C121" s="136" t="s">
        <v>846</v>
      </c>
      <c r="D121" s="133">
        <v>115</v>
      </c>
      <c r="E121" s="231">
        <v>1.9516</v>
      </c>
      <c r="F121" s="133" t="s">
        <v>803</v>
      </c>
      <c r="G121" s="402">
        <v>2</v>
      </c>
      <c r="H121" s="402">
        <v>1</v>
      </c>
      <c r="I121" s="402">
        <v>2</v>
      </c>
      <c r="J121" s="402">
        <v>0</v>
      </c>
      <c r="K121" s="402">
        <v>1</v>
      </c>
      <c r="L121" s="214"/>
    </row>
    <row r="122" spans="2:12">
      <c r="B122" s="216"/>
      <c r="C122" s="136" t="s">
        <v>427</v>
      </c>
      <c r="D122" s="133">
        <v>116</v>
      </c>
      <c r="E122" s="231">
        <v>1.9184999999999999</v>
      </c>
      <c r="F122" s="133" t="s">
        <v>803</v>
      </c>
      <c r="G122" s="402">
        <v>0</v>
      </c>
      <c r="H122" s="402">
        <v>0</v>
      </c>
      <c r="I122" s="402">
        <v>6</v>
      </c>
      <c r="J122" s="402">
        <v>0</v>
      </c>
      <c r="K122" s="402">
        <v>0</v>
      </c>
      <c r="L122" s="214"/>
    </row>
    <row r="123" spans="2:12">
      <c r="B123" s="216"/>
      <c r="C123" s="136" t="s">
        <v>847</v>
      </c>
      <c r="D123" s="133">
        <v>117</v>
      </c>
      <c r="E123" s="231">
        <v>1.8485000000000007</v>
      </c>
      <c r="F123" s="133" t="s">
        <v>803</v>
      </c>
      <c r="G123" s="402">
        <v>1</v>
      </c>
      <c r="H123" s="402">
        <v>0</v>
      </c>
      <c r="I123" s="402">
        <v>4</v>
      </c>
      <c r="J123" s="402">
        <v>1</v>
      </c>
      <c r="K123" s="402">
        <v>0</v>
      </c>
      <c r="L123" s="214"/>
    </row>
    <row r="124" spans="2:12">
      <c r="B124" s="216"/>
      <c r="C124" s="136" t="s">
        <v>390</v>
      </c>
      <c r="D124" s="133">
        <v>118</v>
      </c>
      <c r="E124" s="231">
        <v>1.8068999999999997</v>
      </c>
      <c r="F124" s="133" t="s">
        <v>803</v>
      </c>
      <c r="G124" s="402">
        <v>2</v>
      </c>
      <c r="H124" s="402">
        <v>1</v>
      </c>
      <c r="I124" s="402">
        <v>1</v>
      </c>
      <c r="J124" s="402">
        <v>0</v>
      </c>
      <c r="K124" s="402">
        <v>2</v>
      </c>
      <c r="L124" s="214"/>
    </row>
    <row r="125" spans="2:12">
      <c r="B125" s="216"/>
      <c r="C125" s="136" t="s">
        <v>848</v>
      </c>
      <c r="D125" s="133">
        <v>119</v>
      </c>
      <c r="E125" s="231">
        <v>1.6441999999999992</v>
      </c>
      <c r="F125" s="133" t="s">
        <v>844</v>
      </c>
      <c r="G125" s="402">
        <v>0</v>
      </c>
      <c r="H125" s="402">
        <v>2</v>
      </c>
      <c r="I125" s="402">
        <v>3</v>
      </c>
      <c r="J125" s="402">
        <v>1</v>
      </c>
      <c r="K125" s="402">
        <v>0</v>
      </c>
      <c r="L125" s="214"/>
    </row>
    <row r="126" spans="2:12">
      <c r="B126" s="216"/>
      <c r="C126" s="136" t="s">
        <v>849</v>
      </c>
      <c r="D126" s="133">
        <v>120</v>
      </c>
      <c r="E126" s="231">
        <v>1.4759000000000004</v>
      </c>
      <c r="F126" s="133" t="s">
        <v>803</v>
      </c>
      <c r="G126" s="402">
        <v>1</v>
      </c>
      <c r="H126" s="402">
        <v>0</v>
      </c>
      <c r="I126" s="402">
        <v>4</v>
      </c>
      <c r="J126" s="402">
        <v>0</v>
      </c>
      <c r="K126" s="402">
        <v>1</v>
      </c>
      <c r="L126" s="214"/>
    </row>
    <row r="127" spans="2:12">
      <c r="B127" s="216"/>
      <c r="C127" s="136" t="s">
        <v>850</v>
      </c>
      <c r="D127" s="133">
        <v>121</v>
      </c>
      <c r="E127" s="231">
        <v>1.4633</v>
      </c>
      <c r="F127" s="133" t="s">
        <v>803</v>
      </c>
      <c r="G127" s="402">
        <v>0</v>
      </c>
      <c r="H127" s="402">
        <v>1</v>
      </c>
      <c r="I127" s="402">
        <v>4</v>
      </c>
      <c r="J127" s="402">
        <v>1</v>
      </c>
      <c r="K127" s="402">
        <v>0</v>
      </c>
      <c r="L127" s="214"/>
    </row>
    <row r="128" spans="2:12">
      <c r="B128" s="216"/>
      <c r="C128" s="136" t="s">
        <v>511</v>
      </c>
      <c r="D128" s="133">
        <v>122</v>
      </c>
      <c r="E128" s="231">
        <v>1.0077000000000003</v>
      </c>
      <c r="F128" s="133" t="s">
        <v>803</v>
      </c>
      <c r="G128" s="402">
        <v>0</v>
      </c>
      <c r="H128" s="402">
        <v>0</v>
      </c>
      <c r="I128" s="402">
        <v>6</v>
      </c>
      <c r="J128" s="402">
        <v>0</v>
      </c>
      <c r="K128" s="402">
        <v>0</v>
      </c>
      <c r="L128" s="214"/>
    </row>
    <row r="129" spans="2:12">
      <c r="B129" s="216"/>
      <c r="C129" s="136" t="s">
        <v>851</v>
      </c>
      <c r="D129" s="133">
        <v>123</v>
      </c>
      <c r="E129" s="231">
        <v>0.98560000000000025</v>
      </c>
      <c r="F129" s="133" t="s">
        <v>844</v>
      </c>
      <c r="G129" s="402">
        <v>0</v>
      </c>
      <c r="H129" s="402">
        <v>0</v>
      </c>
      <c r="I129" s="402">
        <v>5</v>
      </c>
      <c r="J129" s="402">
        <v>0</v>
      </c>
      <c r="K129" s="402">
        <v>0</v>
      </c>
      <c r="L129" s="214"/>
    </row>
    <row r="130" spans="2:12">
      <c r="B130" s="216"/>
      <c r="C130" s="136" t="s">
        <v>852</v>
      </c>
      <c r="D130" s="133">
        <v>124</v>
      </c>
      <c r="E130" s="231">
        <v>0.89279999999999982</v>
      </c>
      <c r="F130" s="133" t="s">
        <v>811</v>
      </c>
      <c r="G130" s="402">
        <v>0</v>
      </c>
      <c r="H130" s="402">
        <v>1</v>
      </c>
      <c r="I130" s="402">
        <v>4</v>
      </c>
      <c r="J130" s="402">
        <v>0</v>
      </c>
      <c r="K130" s="402">
        <v>1</v>
      </c>
      <c r="L130" s="214"/>
    </row>
    <row r="131" spans="2:12">
      <c r="B131" s="216"/>
      <c r="C131" s="136" t="s">
        <v>417</v>
      </c>
      <c r="D131" s="133">
        <v>125</v>
      </c>
      <c r="E131" s="231">
        <v>0.87250000000000061</v>
      </c>
      <c r="F131" s="133" t="s">
        <v>844</v>
      </c>
      <c r="G131" s="402">
        <v>2</v>
      </c>
      <c r="H131" s="402">
        <v>0</v>
      </c>
      <c r="I131" s="402">
        <v>2</v>
      </c>
      <c r="J131" s="402">
        <v>0</v>
      </c>
      <c r="K131" s="402">
        <v>2</v>
      </c>
      <c r="L131" s="214"/>
    </row>
    <row r="132" spans="2:12">
      <c r="B132" s="216"/>
      <c r="C132" s="136" t="s">
        <v>853</v>
      </c>
      <c r="D132" s="133">
        <v>126</v>
      </c>
      <c r="E132" s="231">
        <v>0.8117</v>
      </c>
      <c r="F132" s="133" t="s">
        <v>803</v>
      </c>
      <c r="G132" s="402">
        <v>1</v>
      </c>
      <c r="H132" s="402">
        <v>0</v>
      </c>
      <c r="I132" s="402">
        <v>3</v>
      </c>
      <c r="J132" s="402">
        <v>0</v>
      </c>
      <c r="K132" s="402">
        <v>0</v>
      </c>
      <c r="L132" s="214"/>
    </row>
    <row r="133" spans="2:12">
      <c r="B133" s="216"/>
      <c r="C133" s="136" t="s">
        <v>854</v>
      </c>
      <c r="D133" s="133">
        <v>127</v>
      </c>
      <c r="E133" s="231">
        <v>0.71049999999999991</v>
      </c>
      <c r="F133" s="133" t="s">
        <v>844</v>
      </c>
      <c r="G133" s="402">
        <v>0</v>
      </c>
      <c r="H133" s="402">
        <v>1</v>
      </c>
      <c r="I133" s="402">
        <v>5</v>
      </c>
      <c r="J133" s="402">
        <v>0</v>
      </c>
      <c r="K133" s="402">
        <v>0</v>
      </c>
      <c r="L133" s="214"/>
    </row>
    <row r="134" spans="2:12">
      <c r="B134" s="216"/>
      <c r="C134" s="136" t="s">
        <v>412</v>
      </c>
      <c r="D134" s="133">
        <v>128</v>
      </c>
      <c r="E134" s="231">
        <v>0.58690000000000053</v>
      </c>
      <c r="F134" s="133" t="s">
        <v>803</v>
      </c>
      <c r="G134" s="402">
        <v>0</v>
      </c>
      <c r="H134" s="402">
        <v>1</v>
      </c>
      <c r="I134" s="402">
        <v>4</v>
      </c>
      <c r="J134" s="402">
        <v>1</v>
      </c>
      <c r="K134" s="402">
        <v>0</v>
      </c>
      <c r="L134" s="214"/>
    </row>
    <row r="135" spans="2:12">
      <c r="B135" s="216"/>
      <c r="C135" s="136" t="s">
        <v>855</v>
      </c>
      <c r="D135" s="133">
        <v>129</v>
      </c>
      <c r="E135" s="231">
        <v>0.24279999999999902</v>
      </c>
      <c r="F135" s="133" t="s">
        <v>844</v>
      </c>
      <c r="G135" s="402">
        <v>0</v>
      </c>
      <c r="H135" s="402">
        <v>2</v>
      </c>
      <c r="I135" s="402">
        <v>0</v>
      </c>
      <c r="J135" s="402">
        <v>0</v>
      </c>
      <c r="K135" s="402">
        <v>1</v>
      </c>
      <c r="L135" s="214"/>
    </row>
    <row r="136" spans="2:12">
      <c r="B136" s="216"/>
      <c r="C136" s="136" t="s">
        <v>856</v>
      </c>
      <c r="D136" s="133">
        <v>130</v>
      </c>
      <c r="E136" s="231">
        <v>0</v>
      </c>
      <c r="F136" s="133" t="s">
        <v>803</v>
      </c>
      <c r="G136" s="402">
        <v>0</v>
      </c>
      <c r="H136" s="402">
        <v>2</v>
      </c>
      <c r="I136" s="402">
        <v>2</v>
      </c>
      <c r="J136" s="402">
        <v>0</v>
      </c>
      <c r="K136" s="402">
        <v>0</v>
      </c>
      <c r="L136" s="214"/>
    </row>
    <row r="137" spans="2:12">
      <c r="B137" s="216"/>
      <c r="C137" s="136" t="s">
        <v>857</v>
      </c>
      <c r="D137" s="133">
        <v>131</v>
      </c>
      <c r="E137" s="231">
        <v>-0.12049999999999983</v>
      </c>
      <c r="F137" s="133" t="s">
        <v>803</v>
      </c>
      <c r="G137" s="402">
        <v>0</v>
      </c>
      <c r="H137" s="402">
        <v>0</v>
      </c>
      <c r="I137" s="402">
        <v>6</v>
      </c>
      <c r="J137" s="402">
        <v>0</v>
      </c>
      <c r="K137" s="402">
        <v>0</v>
      </c>
      <c r="L137" s="214"/>
    </row>
    <row r="138" spans="2:12">
      <c r="B138" s="216"/>
      <c r="C138" s="136" t="s">
        <v>858</v>
      </c>
      <c r="D138" s="133">
        <v>132</v>
      </c>
      <c r="E138" s="231">
        <v>-0.43280000000000041</v>
      </c>
      <c r="F138" s="133" t="s">
        <v>803</v>
      </c>
      <c r="G138" s="402">
        <v>0</v>
      </c>
      <c r="H138" s="402">
        <v>0</v>
      </c>
      <c r="I138" s="402">
        <v>5</v>
      </c>
      <c r="J138" s="402">
        <v>0</v>
      </c>
      <c r="K138" s="402">
        <v>1</v>
      </c>
      <c r="L138" s="214"/>
    </row>
    <row r="139" spans="2:12">
      <c r="B139" s="216"/>
      <c r="C139" s="136" t="s">
        <v>859</v>
      </c>
      <c r="D139" s="133">
        <v>133</v>
      </c>
      <c r="E139" s="231">
        <v>-0.51029999999999942</v>
      </c>
      <c r="F139" s="133" t="s">
        <v>844</v>
      </c>
      <c r="G139" s="402">
        <v>1</v>
      </c>
      <c r="H139" s="402">
        <v>1</v>
      </c>
      <c r="I139" s="402">
        <v>3</v>
      </c>
      <c r="J139" s="402">
        <v>0</v>
      </c>
      <c r="K139" s="402">
        <v>1</v>
      </c>
      <c r="L139" s="214"/>
    </row>
    <row r="140" spans="2:12">
      <c r="B140" s="216"/>
      <c r="C140" s="136" t="s">
        <v>409</v>
      </c>
      <c r="D140" s="133">
        <v>134</v>
      </c>
      <c r="E140" s="231">
        <v>-0.6632</v>
      </c>
      <c r="F140" s="133" t="s">
        <v>803</v>
      </c>
      <c r="G140" s="402">
        <v>1</v>
      </c>
      <c r="H140" s="402">
        <v>0</v>
      </c>
      <c r="I140" s="402">
        <v>5</v>
      </c>
      <c r="J140" s="402">
        <v>0</v>
      </c>
      <c r="K140" s="402">
        <v>0</v>
      </c>
      <c r="L140" s="214"/>
    </row>
    <row r="141" spans="2:12">
      <c r="B141" s="216"/>
      <c r="C141" s="136" t="s">
        <v>860</v>
      </c>
      <c r="D141" s="133">
        <v>135</v>
      </c>
      <c r="E141" s="231">
        <v>-0.73200000000000021</v>
      </c>
      <c r="F141" s="133" t="s">
        <v>803</v>
      </c>
      <c r="G141" s="402">
        <v>1</v>
      </c>
      <c r="H141" s="402">
        <v>1</v>
      </c>
      <c r="I141" s="402">
        <v>3</v>
      </c>
      <c r="J141" s="402">
        <v>0</v>
      </c>
      <c r="K141" s="402">
        <v>1</v>
      </c>
      <c r="L141" s="214"/>
    </row>
    <row r="142" spans="2:12">
      <c r="B142" s="216"/>
      <c r="C142" s="136" t="s">
        <v>861</v>
      </c>
      <c r="D142" s="133">
        <v>136</v>
      </c>
      <c r="E142" s="231">
        <v>-0.7903</v>
      </c>
      <c r="F142" s="133" t="s">
        <v>803</v>
      </c>
      <c r="G142" s="402">
        <v>1</v>
      </c>
      <c r="H142" s="402">
        <v>0</v>
      </c>
      <c r="I142" s="402">
        <v>1</v>
      </c>
      <c r="J142" s="402">
        <v>2</v>
      </c>
      <c r="K142" s="402">
        <v>0</v>
      </c>
      <c r="L142" s="214"/>
    </row>
    <row r="143" spans="2:12">
      <c r="B143" s="216"/>
      <c r="C143" s="136" t="s">
        <v>770</v>
      </c>
      <c r="D143" s="133">
        <v>137</v>
      </c>
      <c r="E143" s="231">
        <v>-0.84280000000000044</v>
      </c>
      <c r="F143" s="133" t="s">
        <v>803</v>
      </c>
      <c r="G143" s="402">
        <v>0</v>
      </c>
      <c r="H143" s="402">
        <v>2</v>
      </c>
      <c r="I143" s="402">
        <v>3</v>
      </c>
      <c r="J143" s="402">
        <v>0</v>
      </c>
      <c r="K143" s="402">
        <v>1</v>
      </c>
      <c r="L143" s="214"/>
    </row>
    <row r="144" spans="2:12">
      <c r="B144" s="216"/>
      <c r="C144" s="136" t="s">
        <v>862</v>
      </c>
      <c r="D144" s="133">
        <v>138</v>
      </c>
      <c r="E144" s="231">
        <v>-0.97350000000000037</v>
      </c>
      <c r="F144" s="133" t="s">
        <v>803</v>
      </c>
      <c r="G144" s="402">
        <v>0</v>
      </c>
      <c r="H144" s="402">
        <v>1</v>
      </c>
      <c r="I144" s="402">
        <v>4</v>
      </c>
      <c r="J144" s="402">
        <v>1</v>
      </c>
      <c r="K144" s="402">
        <v>0</v>
      </c>
      <c r="L144" s="214"/>
    </row>
    <row r="145" spans="2:12">
      <c r="B145" s="216"/>
      <c r="C145" s="136" t="s">
        <v>746</v>
      </c>
      <c r="D145" s="133">
        <v>139</v>
      </c>
      <c r="E145" s="231">
        <v>-0.97880000000000011</v>
      </c>
      <c r="F145" s="133" t="s">
        <v>803</v>
      </c>
      <c r="G145" s="402">
        <v>0</v>
      </c>
      <c r="H145" s="402">
        <v>1</v>
      </c>
      <c r="I145" s="402">
        <v>4</v>
      </c>
      <c r="J145" s="402">
        <v>0</v>
      </c>
      <c r="K145" s="402">
        <v>1</v>
      </c>
      <c r="L145" s="214"/>
    </row>
    <row r="146" spans="2:12">
      <c r="B146" s="216"/>
      <c r="C146" s="136" t="s">
        <v>863</v>
      </c>
      <c r="D146" s="133">
        <v>140</v>
      </c>
      <c r="E146" s="231">
        <v>-1.2467000000000001</v>
      </c>
      <c r="F146" s="133" t="s">
        <v>803</v>
      </c>
      <c r="G146" s="402">
        <v>1</v>
      </c>
      <c r="H146" s="402">
        <v>0</v>
      </c>
      <c r="I146" s="402">
        <v>4</v>
      </c>
      <c r="J146" s="402">
        <v>0</v>
      </c>
      <c r="K146" s="402">
        <v>1</v>
      </c>
      <c r="L146" s="214"/>
    </row>
    <row r="147" spans="2:12">
      <c r="B147" s="216"/>
      <c r="C147" s="136" t="s">
        <v>864</v>
      </c>
      <c r="D147" s="133">
        <v>141</v>
      </c>
      <c r="E147" s="231">
        <v>-1.4329</v>
      </c>
      <c r="F147" s="133" t="s">
        <v>844</v>
      </c>
      <c r="G147" s="402">
        <v>0</v>
      </c>
      <c r="H147" s="402">
        <v>1</v>
      </c>
      <c r="I147" s="402">
        <v>4</v>
      </c>
      <c r="J147" s="402">
        <v>0</v>
      </c>
      <c r="K147" s="402">
        <v>1</v>
      </c>
      <c r="L147" s="214"/>
    </row>
    <row r="148" spans="2:12">
      <c r="B148" s="216"/>
      <c r="C148" s="136" t="s">
        <v>865</v>
      </c>
      <c r="D148" s="133">
        <v>142</v>
      </c>
      <c r="E148" s="231">
        <v>-1.6058000000000003</v>
      </c>
      <c r="F148" s="133" t="s">
        <v>844</v>
      </c>
      <c r="G148" s="402">
        <v>0</v>
      </c>
      <c r="H148" s="402">
        <v>2</v>
      </c>
      <c r="I148" s="402">
        <v>3</v>
      </c>
      <c r="J148" s="402">
        <v>0</v>
      </c>
      <c r="K148" s="402">
        <v>1</v>
      </c>
      <c r="L148" s="214"/>
    </row>
    <row r="149" spans="2:12">
      <c r="B149" s="216"/>
      <c r="C149" s="136" t="s">
        <v>866</v>
      </c>
      <c r="D149" s="133">
        <v>143</v>
      </c>
      <c r="E149" s="231">
        <v>-1.7810999999999995</v>
      </c>
      <c r="F149" s="133" t="s">
        <v>844</v>
      </c>
      <c r="G149" s="402">
        <v>1</v>
      </c>
      <c r="H149" s="402">
        <v>0</v>
      </c>
      <c r="I149" s="402">
        <v>3</v>
      </c>
      <c r="J149" s="402">
        <v>2</v>
      </c>
      <c r="K149" s="402">
        <v>0</v>
      </c>
      <c r="L149" s="214"/>
    </row>
    <row r="150" spans="2:12">
      <c r="B150" s="216"/>
      <c r="C150" s="136" t="s">
        <v>867</v>
      </c>
      <c r="D150" s="133">
        <v>144</v>
      </c>
      <c r="E150" s="231">
        <v>-1.9477</v>
      </c>
      <c r="F150" s="133" t="s">
        <v>844</v>
      </c>
      <c r="G150" s="402">
        <v>1</v>
      </c>
      <c r="H150" s="402">
        <v>1</v>
      </c>
      <c r="I150" s="402">
        <v>2</v>
      </c>
      <c r="J150" s="402">
        <v>1</v>
      </c>
      <c r="K150" s="402">
        <v>1</v>
      </c>
      <c r="L150" s="214"/>
    </row>
    <row r="151" spans="2:12">
      <c r="B151" s="216"/>
      <c r="C151" s="136" t="s">
        <v>868</v>
      </c>
      <c r="D151" s="133">
        <v>145</v>
      </c>
      <c r="E151" s="231">
        <v>-2.1094</v>
      </c>
      <c r="F151" s="133" t="s">
        <v>803</v>
      </c>
      <c r="G151" s="402">
        <v>0</v>
      </c>
      <c r="H151" s="402">
        <v>0</v>
      </c>
      <c r="I151" s="402">
        <v>5</v>
      </c>
      <c r="J151" s="402">
        <v>1</v>
      </c>
      <c r="K151" s="402">
        <v>0</v>
      </c>
      <c r="L151" s="214"/>
    </row>
    <row r="152" spans="2:12">
      <c r="B152" s="216"/>
      <c r="C152" s="136" t="s">
        <v>869</v>
      </c>
      <c r="D152" s="133">
        <v>146</v>
      </c>
      <c r="E152" s="231">
        <v>-2.2743</v>
      </c>
      <c r="F152" s="133" t="s">
        <v>844</v>
      </c>
      <c r="G152" s="402">
        <v>0</v>
      </c>
      <c r="H152" s="402">
        <v>0</v>
      </c>
      <c r="I152" s="402">
        <v>4</v>
      </c>
      <c r="J152" s="402">
        <v>0</v>
      </c>
      <c r="K152" s="402">
        <v>0</v>
      </c>
      <c r="L152" s="214"/>
    </row>
    <row r="153" spans="2:12">
      <c r="B153" s="216"/>
      <c r="C153" s="136" t="s">
        <v>870</v>
      </c>
      <c r="D153" s="133">
        <v>147</v>
      </c>
      <c r="E153" s="231">
        <v>-2.5167</v>
      </c>
      <c r="F153" s="133" t="s">
        <v>844</v>
      </c>
      <c r="G153" s="402">
        <v>0</v>
      </c>
      <c r="H153" s="402">
        <v>0</v>
      </c>
      <c r="I153" s="402">
        <v>5</v>
      </c>
      <c r="J153" s="402">
        <v>1</v>
      </c>
      <c r="K153" s="402">
        <v>0</v>
      </c>
      <c r="L153" s="214"/>
    </row>
    <row r="154" spans="2:12">
      <c r="B154" s="216"/>
      <c r="C154" s="136" t="s">
        <v>503</v>
      </c>
      <c r="D154" s="133">
        <v>148</v>
      </c>
      <c r="E154" s="231">
        <v>-2.5308000000000015</v>
      </c>
      <c r="F154" s="133" t="s">
        <v>803</v>
      </c>
      <c r="G154" s="402">
        <v>0</v>
      </c>
      <c r="H154" s="402">
        <v>1</v>
      </c>
      <c r="I154" s="402">
        <v>4</v>
      </c>
      <c r="J154" s="402">
        <v>1</v>
      </c>
      <c r="K154" s="402">
        <v>0</v>
      </c>
      <c r="L154" s="214"/>
    </row>
    <row r="155" spans="2:12">
      <c r="B155" s="216"/>
      <c r="C155" s="136" t="s">
        <v>871</v>
      </c>
      <c r="D155" s="133">
        <v>149</v>
      </c>
      <c r="E155" s="231">
        <v>-2.5323</v>
      </c>
      <c r="F155" s="133" t="s">
        <v>803</v>
      </c>
      <c r="G155" s="402">
        <v>0</v>
      </c>
      <c r="H155" s="402">
        <v>0</v>
      </c>
      <c r="I155" s="402">
        <v>6</v>
      </c>
      <c r="J155" s="402">
        <v>0</v>
      </c>
      <c r="K155" s="402">
        <v>0</v>
      </c>
      <c r="L155" s="214"/>
    </row>
    <row r="156" spans="2:12">
      <c r="B156" s="216"/>
      <c r="C156" s="136" t="s">
        <v>624</v>
      </c>
      <c r="D156" s="133">
        <v>150</v>
      </c>
      <c r="E156" s="231">
        <v>-2.6155</v>
      </c>
      <c r="F156" s="133" t="s">
        <v>803</v>
      </c>
      <c r="G156" s="402">
        <v>0</v>
      </c>
      <c r="H156" s="402">
        <v>0</v>
      </c>
      <c r="I156" s="402">
        <v>5</v>
      </c>
      <c r="J156" s="402">
        <v>1</v>
      </c>
      <c r="K156" s="402">
        <v>0</v>
      </c>
      <c r="L156" s="214"/>
    </row>
    <row r="157" spans="2:12">
      <c r="B157" s="216"/>
      <c r="C157" s="136" t="s">
        <v>872</v>
      </c>
      <c r="D157" s="133">
        <v>151</v>
      </c>
      <c r="E157" s="231">
        <v>-2.6397000000000004</v>
      </c>
      <c r="F157" s="133" t="s">
        <v>844</v>
      </c>
      <c r="G157" s="402">
        <v>0</v>
      </c>
      <c r="H157" s="402">
        <v>0</v>
      </c>
      <c r="I157" s="402">
        <v>6</v>
      </c>
      <c r="J157" s="402">
        <v>0</v>
      </c>
      <c r="K157" s="402">
        <v>0</v>
      </c>
      <c r="L157" s="214"/>
    </row>
    <row r="158" spans="2:12">
      <c r="B158" s="216"/>
      <c r="C158" s="136" t="s">
        <v>873</v>
      </c>
      <c r="D158" s="133">
        <v>152</v>
      </c>
      <c r="E158" s="231">
        <v>-2.6778999999999993</v>
      </c>
      <c r="F158" s="133" t="s">
        <v>844</v>
      </c>
      <c r="G158" s="402">
        <v>0</v>
      </c>
      <c r="H158" s="402">
        <v>1</v>
      </c>
      <c r="I158" s="402">
        <v>4</v>
      </c>
      <c r="J158" s="402">
        <v>0</v>
      </c>
      <c r="K158" s="402">
        <v>1</v>
      </c>
      <c r="L158" s="214"/>
    </row>
    <row r="159" spans="2:12">
      <c r="B159" s="216"/>
      <c r="C159" s="136" t="s">
        <v>666</v>
      </c>
      <c r="D159" s="133">
        <v>153</v>
      </c>
      <c r="E159" s="231">
        <v>-2.8914</v>
      </c>
      <c r="F159" s="133" t="s">
        <v>803</v>
      </c>
      <c r="G159" s="402">
        <v>0</v>
      </c>
      <c r="H159" s="402">
        <v>0</v>
      </c>
      <c r="I159" s="402">
        <v>6</v>
      </c>
      <c r="J159" s="402">
        <v>0</v>
      </c>
      <c r="K159" s="402">
        <v>0</v>
      </c>
      <c r="L159" s="214"/>
    </row>
    <row r="160" spans="2:12">
      <c r="B160" s="216"/>
      <c r="C160" s="136" t="s">
        <v>874</v>
      </c>
      <c r="D160" s="133">
        <v>154</v>
      </c>
      <c r="E160" s="231">
        <v>-2.9530999999999996</v>
      </c>
      <c r="F160" s="133" t="s">
        <v>844</v>
      </c>
      <c r="G160" s="402">
        <v>0</v>
      </c>
      <c r="H160" s="402">
        <v>1</v>
      </c>
      <c r="I160" s="402">
        <v>4</v>
      </c>
      <c r="J160" s="402">
        <v>0</v>
      </c>
      <c r="K160" s="402">
        <v>1</v>
      </c>
      <c r="L160" s="214"/>
    </row>
    <row r="161" spans="2:12">
      <c r="B161" s="216"/>
      <c r="C161" s="136" t="s">
        <v>875</v>
      </c>
      <c r="D161" s="133">
        <v>155</v>
      </c>
      <c r="E161" s="231">
        <v>-3.1708</v>
      </c>
      <c r="F161" s="133" t="s">
        <v>803</v>
      </c>
      <c r="G161" s="402">
        <v>0</v>
      </c>
      <c r="H161" s="402">
        <v>1</v>
      </c>
      <c r="I161" s="402">
        <v>4</v>
      </c>
      <c r="J161" s="402">
        <v>1</v>
      </c>
      <c r="K161" s="402">
        <v>0</v>
      </c>
      <c r="L161" s="214"/>
    </row>
    <row r="162" spans="2:12">
      <c r="B162" s="216"/>
      <c r="C162" s="136" t="s">
        <v>371</v>
      </c>
      <c r="D162" s="133">
        <v>156</v>
      </c>
      <c r="E162" s="231">
        <v>-3.209699999999998</v>
      </c>
      <c r="F162" s="133" t="s">
        <v>803</v>
      </c>
      <c r="G162" s="402">
        <v>1</v>
      </c>
      <c r="H162" s="402">
        <v>0</v>
      </c>
      <c r="I162" s="402">
        <v>3</v>
      </c>
      <c r="J162" s="402">
        <v>2</v>
      </c>
      <c r="K162" s="402">
        <v>0</v>
      </c>
      <c r="L162" s="214"/>
    </row>
    <row r="163" spans="2:12">
      <c r="B163" s="216"/>
      <c r="C163" s="136" t="s">
        <v>876</v>
      </c>
      <c r="D163" s="133">
        <v>157</v>
      </c>
      <c r="E163" s="231">
        <v>-3.2368000000000006</v>
      </c>
      <c r="F163" s="133" t="s">
        <v>844</v>
      </c>
      <c r="G163" s="402">
        <v>0</v>
      </c>
      <c r="H163" s="402">
        <v>0</v>
      </c>
      <c r="I163" s="402">
        <v>6</v>
      </c>
      <c r="J163" s="402">
        <v>0</v>
      </c>
      <c r="K163" s="402">
        <v>0</v>
      </c>
      <c r="L163" s="214"/>
    </row>
    <row r="164" spans="2:12">
      <c r="B164" s="216"/>
      <c r="C164" s="136" t="s">
        <v>238</v>
      </c>
      <c r="D164" s="133">
        <v>158</v>
      </c>
      <c r="E164" s="231">
        <v>-3.3922</v>
      </c>
      <c r="F164" s="133" t="s">
        <v>802</v>
      </c>
      <c r="G164" s="402">
        <v>1</v>
      </c>
      <c r="H164" s="402">
        <v>0</v>
      </c>
      <c r="I164" s="402">
        <v>4</v>
      </c>
      <c r="J164" s="402">
        <v>1</v>
      </c>
      <c r="K164" s="402">
        <v>0</v>
      </c>
      <c r="L164" s="214"/>
    </row>
    <row r="165" spans="2:12">
      <c r="B165" s="216"/>
      <c r="C165" s="136" t="s">
        <v>410</v>
      </c>
      <c r="D165" s="133">
        <v>159</v>
      </c>
      <c r="E165" s="231">
        <v>-3.9208</v>
      </c>
      <c r="F165" s="133" t="s">
        <v>844</v>
      </c>
      <c r="G165" s="402">
        <v>0</v>
      </c>
      <c r="H165" s="402">
        <v>0</v>
      </c>
      <c r="I165" s="402">
        <v>4</v>
      </c>
      <c r="J165" s="402">
        <v>2</v>
      </c>
      <c r="K165" s="402">
        <v>0</v>
      </c>
      <c r="L165" s="214"/>
    </row>
    <row r="166" spans="2:12">
      <c r="B166" s="216"/>
      <c r="C166" s="136" t="s">
        <v>877</v>
      </c>
      <c r="D166" s="133">
        <v>160</v>
      </c>
      <c r="E166" s="231">
        <v>-4.0687999999999995</v>
      </c>
      <c r="F166" s="133" t="s">
        <v>844</v>
      </c>
      <c r="G166" s="402">
        <v>0</v>
      </c>
      <c r="H166" s="402">
        <v>1</v>
      </c>
      <c r="I166" s="402">
        <v>4</v>
      </c>
      <c r="J166" s="402">
        <v>0</v>
      </c>
      <c r="K166" s="402">
        <v>1</v>
      </c>
      <c r="L166" s="214"/>
    </row>
    <row r="167" spans="2:12">
      <c r="B167" s="216"/>
      <c r="C167" s="136" t="s">
        <v>878</v>
      </c>
      <c r="D167" s="133">
        <v>161</v>
      </c>
      <c r="E167" s="231">
        <v>-4.1827000000000005</v>
      </c>
      <c r="F167" s="133" t="s">
        <v>844</v>
      </c>
      <c r="G167" s="402">
        <v>1</v>
      </c>
      <c r="H167" s="402">
        <v>0</v>
      </c>
      <c r="I167" s="402">
        <v>3</v>
      </c>
      <c r="J167" s="402">
        <v>1</v>
      </c>
      <c r="K167" s="402">
        <v>1</v>
      </c>
      <c r="L167" s="214"/>
    </row>
    <row r="168" spans="2:12">
      <c r="B168" s="216"/>
      <c r="C168" s="136" t="s">
        <v>356</v>
      </c>
      <c r="D168" s="133">
        <v>162</v>
      </c>
      <c r="E168" s="231">
        <v>-4.9188</v>
      </c>
      <c r="F168" s="133" t="s">
        <v>803</v>
      </c>
      <c r="G168" s="402">
        <v>1</v>
      </c>
      <c r="H168" s="402">
        <v>1</v>
      </c>
      <c r="I168" s="402">
        <v>3</v>
      </c>
      <c r="J168" s="402">
        <v>0</v>
      </c>
      <c r="K168" s="402">
        <v>1</v>
      </c>
      <c r="L168" s="214"/>
    </row>
    <row r="169" spans="2:12">
      <c r="B169" s="216"/>
      <c r="C169" s="136" t="s">
        <v>656</v>
      </c>
      <c r="D169" s="133">
        <v>163</v>
      </c>
      <c r="E169" s="231">
        <v>-5.1952000000000007</v>
      </c>
      <c r="F169" s="133" t="s">
        <v>844</v>
      </c>
      <c r="G169" s="402">
        <v>0</v>
      </c>
      <c r="H169" s="402">
        <v>0</v>
      </c>
      <c r="I169" s="402">
        <v>4</v>
      </c>
      <c r="J169" s="402">
        <v>0</v>
      </c>
      <c r="K169" s="402">
        <v>2</v>
      </c>
      <c r="L169" s="214"/>
    </row>
    <row r="170" spans="2:12">
      <c r="B170" s="216"/>
      <c r="C170" s="136" t="s">
        <v>402</v>
      </c>
      <c r="D170" s="133">
        <v>164</v>
      </c>
      <c r="E170" s="231">
        <v>-5.2357999999999993</v>
      </c>
      <c r="F170" s="133" t="s">
        <v>844</v>
      </c>
      <c r="G170" s="402">
        <v>0</v>
      </c>
      <c r="H170" s="402">
        <v>0</v>
      </c>
      <c r="I170" s="402">
        <v>5</v>
      </c>
      <c r="J170" s="402">
        <v>0</v>
      </c>
      <c r="K170" s="402">
        <v>1</v>
      </c>
      <c r="L170" s="214"/>
    </row>
    <row r="171" spans="2:12">
      <c r="B171" s="216"/>
      <c r="C171" s="136" t="s">
        <v>737</v>
      </c>
      <c r="D171" s="133">
        <v>165</v>
      </c>
      <c r="E171" s="231">
        <v>-5.2418000000000005</v>
      </c>
      <c r="F171" s="133" t="s">
        <v>844</v>
      </c>
      <c r="G171" s="402">
        <v>0</v>
      </c>
      <c r="H171" s="402">
        <v>0</v>
      </c>
      <c r="I171" s="402">
        <v>5</v>
      </c>
      <c r="J171" s="402">
        <v>0</v>
      </c>
      <c r="K171" s="402">
        <v>1</v>
      </c>
      <c r="L171" s="214"/>
    </row>
    <row r="172" spans="2:12">
      <c r="B172" s="216"/>
      <c r="C172" s="136" t="s">
        <v>246</v>
      </c>
      <c r="D172" s="133">
        <v>166</v>
      </c>
      <c r="E172" s="231">
        <v>-5.3212</v>
      </c>
      <c r="F172" s="133" t="s">
        <v>844</v>
      </c>
      <c r="G172" s="402">
        <v>0</v>
      </c>
      <c r="H172" s="402">
        <v>0</v>
      </c>
      <c r="I172" s="402">
        <v>4</v>
      </c>
      <c r="J172" s="402">
        <v>1</v>
      </c>
      <c r="K172" s="402">
        <v>1</v>
      </c>
      <c r="L172" s="214"/>
    </row>
    <row r="173" spans="2:12">
      <c r="B173" s="216"/>
      <c r="C173" s="136" t="s">
        <v>220</v>
      </c>
      <c r="D173" s="133">
        <v>167</v>
      </c>
      <c r="E173" s="231">
        <v>-5.6458</v>
      </c>
      <c r="F173" s="133" t="s">
        <v>803</v>
      </c>
      <c r="G173" s="402">
        <v>0</v>
      </c>
      <c r="H173" s="402">
        <v>0</v>
      </c>
      <c r="I173" s="402">
        <v>6</v>
      </c>
      <c r="J173" s="402">
        <v>0</v>
      </c>
      <c r="K173" s="402">
        <v>0</v>
      </c>
      <c r="L173" s="214"/>
    </row>
    <row r="174" spans="2:12">
      <c r="B174" s="216"/>
      <c r="C174" s="136" t="s">
        <v>372</v>
      </c>
      <c r="D174" s="133">
        <v>168</v>
      </c>
      <c r="E174" s="231">
        <v>-6.4231999999999978</v>
      </c>
      <c r="F174" s="133" t="s">
        <v>803</v>
      </c>
      <c r="G174" s="402">
        <v>0</v>
      </c>
      <c r="H174" s="402">
        <v>1</v>
      </c>
      <c r="I174" s="402">
        <v>3</v>
      </c>
      <c r="J174" s="402">
        <v>0</v>
      </c>
      <c r="K174" s="402">
        <v>2</v>
      </c>
      <c r="L174" s="214"/>
    </row>
    <row r="175" spans="2:12">
      <c r="B175" s="216"/>
      <c r="C175" s="136" t="s">
        <v>345</v>
      </c>
      <c r="D175" s="133">
        <v>169</v>
      </c>
      <c r="E175" s="231">
        <v>-6.4511999999999992</v>
      </c>
      <c r="F175" s="133" t="s">
        <v>803</v>
      </c>
      <c r="G175" s="402">
        <v>1</v>
      </c>
      <c r="H175" s="402">
        <v>0</v>
      </c>
      <c r="I175" s="402">
        <v>4</v>
      </c>
      <c r="J175" s="402">
        <v>1</v>
      </c>
      <c r="K175" s="402">
        <v>0</v>
      </c>
      <c r="L175" s="214"/>
    </row>
    <row r="176" spans="2:12">
      <c r="B176" s="216"/>
      <c r="C176" s="136" t="s">
        <v>879</v>
      </c>
      <c r="D176" s="133">
        <v>170</v>
      </c>
      <c r="E176" s="231">
        <v>-6.5595000000000008</v>
      </c>
      <c r="F176" s="133" t="s">
        <v>844</v>
      </c>
      <c r="G176" s="402">
        <v>0</v>
      </c>
      <c r="H176" s="402">
        <v>0</v>
      </c>
      <c r="I176" s="402">
        <v>3</v>
      </c>
      <c r="J176" s="402">
        <v>1</v>
      </c>
      <c r="K176" s="402">
        <v>2</v>
      </c>
      <c r="L176" s="214"/>
    </row>
    <row r="177" spans="2:12">
      <c r="B177" s="216"/>
      <c r="C177" s="136" t="s">
        <v>880</v>
      </c>
      <c r="D177" s="133">
        <v>171</v>
      </c>
      <c r="E177" s="231">
        <v>-6.7272000000000007</v>
      </c>
      <c r="F177" s="133" t="s">
        <v>844</v>
      </c>
      <c r="G177" s="402">
        <v>0</v>
      </c>
      <c r="H177" s="402">
        <v>0</v>
      </c>
      <c r="I177" s="402">
        <v>5</v>
      </c>
      <c r="J177" s="402">
        <v>1</v>
      </c>
      <c r="K177" s="402">
        <v>0</v>
      </c>
      <c r="L177" s="214"/>
    </row>
    <row r="178" spans="2:12">
      <c r="B178" s="216"/>
      <c r="C178" s="136" t="s">
        <v>881</v>
      </c>
      <c r="D178" s="133">
        <v>172</v>
      </c>
      <c r="E178" s="231">
        <v>-6.9021</v>
      </c>
      <c r="F178" s="133" t="s">
        <v>803</v>
      </c>
      <c r="G178" s="402">
        <v>0</v>
      </c>
      <c r="H178" s="402">
        <v>0</v>
      </c>
      <c r="I178" s="402">
        <v>6</v>
      </c>
      <c r="J178" s="402">
        <v>0</v>
      </c>
      <c r="K178" s="402">
        <v>0</v>
      </c>
      <c r="L178" s="214"/>
    </row>
    <row r="179" spans="2:12">
      <c r="B179" s="216"/>
      <c r="C179" s="136" t="s">
        <v>882</v>
      </c>
      <c r="D179" s="133">
        <v>173</v>
      </c>
      <c r="E179" s="231">
        <v>-7.1822</v>
      </c>
      <c r="F179" s="133" t="s">
        <v>844</v>
      </c>
      <c r="G179" s="402">
        <v>0</v>
      </c>
      <c r="H179" s="402">
        <v>0</v>
      </c>
      <c r="I179" s="402">
        <v>4</v>
      </c>
      <c r="J179" s="402">
        <v>1</v>
      </c>
      <c r="K179" s="402">
        <v>1</v>
      </c>
      <c r="L179" s="214"/>
    </row>
    <row r="180" spans="2:12">
      <c r="B180" s="216"/>
      <c r="C180" s="136" t="s">
        <v>399</v>
      </c>
      <c r="D180" s="133">
        <v>174</v>
      </c>
      <c r="E180" s="231">
        <v>-7.5363000000000007</v>
      </c>
      <c r="F180" s="133" t="s">
        <v>802</v>
      </c>
      <c r="G180" s="402">
        <v>0</v>
      </c>
      <c r="H180" s="402">
        <v>1</v>
      </c>
      <c r="I180" s="402">
        <v>3</v>
      </c>
      <c r="J180" s="402">
        <v>1</v>
      </c>
      <c r="K180" s="402">
        <v>1</v>
      </c>
      <c r="L180" s="214"/>
    </row>
    <row r="181" spans="2:12">
      <c r="B181" s="216"/>
      <c r="C181" s="136" t="s">
        <v>883</v>
      </c>
      <c r="D181" s="133">
        <v>175</v>
      </c>
      <c r="E181" s="231">
        <v>-8.3736</v>
      </c>
      <c r="F181" s="133" t="s">
        <v>844</v>
      </c>
      <c r="G181" s="402">
        <v>0</v>
      </c>
      <c r="H181" s="402">
        <v>0</v>
      </c>
      <c r="I181" s="402">
        <v>4</v>
      </c>
      <c r="J181" s="402">
        <v>1</v>
      </c>
      <c r="K181" s="402">
        <v>1</v>
      </c>
      <c r="L181" s="214"/>
    </row>
    <row r="182" spans="2:12">
      <c r="B182" s="216"/>
      <c r="C182" s="136" t="s">
        <v>477</v>
      </c>
      <c r="D182" s="133">
        <v>176</v>
      </c>
      <c r="E182" s="231">
        <v>-8.8835</v>
      </c>
      <c r="F182" s="133" t="s">
        <v>844</v>
      </c>
      <c r="G182" s="402">
        <v>0</v>
      </c>
      <c r="H182" s="402">
        <v>0</v>
      </c>
      <c r="I182" s="402">
        <v>4</v>
      </c>
      <c r="J182" s="402">
        <v>1</v>
      </c>
      <c r="K182" s="402">
        <v>1</v>
      </c>
      <c r="L182" s="214"/>
    </row>
    <row r="183" spans="2:12">
      <c r="B183" s="216"/>
      <c r="C183" s="136" t="s">
        <v>349</v>
      </c>
      <c r="D183" s="133">
        <v>177</v>
      </c>
      <c r="E183" s="231">
        <v>-9.2344999999999988</v>
      </c>
      <c r="F183" s="133" t="s">
        <v>803</v>
      </c>
      <c r="G183" s="402">
        <v>0</v>
      </c>
      <c r="H183" s="402">
        <v>1</v>
      </c>
      <c r="I183" s="402">
        <v>4</v>
      </c>
      <c r="J183" s="402">
        <v>0</v>
      </c>
      <c r="K183" s="402">
        <v>1</v>
      </c>
      <c r="L183" s="214"/>
    </row>
    <row r="184" spans="2:12">
      <c r="B184" s="216"/>
      <c r="C184" s="136" t="s">
        <v>322</v>
      </c>
      <c r="D184" s="133">
        <v>178</v>
      </c>
      <c r="E184" s="231">
        <v>-10.304100000000002</v>
      </c>
      <c r="F184" s="133" t="s">
        <v>803</v>
      </c>
      <c r="G184" s="402">
        <v>0</v>
      </c>
      <c r="H184" s="402">
        <v>0</v>
      </c>
      <c r="I184" s="402">
        <v>5</v>
      </c>
      <c r="J184" s="402">
        <v>1</v>
      </c>
      <c r="K184" s="402">
        <v>0</v>
      </c>
      <c r="L184" s="214"/>
    </row>
    <row r="185" spans="2:12">
      <c r="B185" s="216"/>
      <c r="C185" s="136" t="s">
        <v>393</v>
      </c>
      <c r="D185" s="133">
        <v>179</v>
      </c>
      <c r="E185" s="231">
        <v>-10.924</v>
      </c>
      <c r="F185" s="133" t="s">
        <v>803</v>
      </c>
      <c r="G185" s="402">
        <v>0</v>
      </c>
      <c r="H185" s="402">
        <v>0</v>
      </c>
      <c r="I185" s="402">
        <v>5</v>
      </c>
      <c r="J185" s="402">
        <v>1</v>
      </c>
      <c r="K185" s="402">
        <v>0</v>
      </c>
      <c r="L185" s="214"/>
    </row>
    <row r="186" spans="2:12">
      <c r="B186" s="216"/>
      <c r="C186" s="136" t="s">
        <v>479</v>
      </c>
      <c r="D186" s="133">
        <v>180</v>
      </c>
      <c r="E186" s="231">
        <v>-11.6019</v>
      </c>
      <c r="F186" s="133" t="s">
        <v>803</v>
      </c>
      <c r="G186" s="402">
        <v>0</v>
      </c>
      <c r="H186" s="402">
        <v>0</v>
      </c>
      <c r="I186" s="402">
        <v>4</v>
      </c>
      <c r="J186" s="402">
        <v>1</v>
      </c>
      <c r="K186" s="402">
        <v>1</v>
      </c>
      <c r="L186" s="214"/>
    </row>
    <row r="187" spans="2:12">
      <c r="B187" s="216"/>
      <c r="C187" s="136" t="s">
        <v>376</v>
      </c>
      <c r="D187" s="133">
        <v>181</v>
      </c>
      <c r="E187" s="231">
        <v>-12.011700000000001</v>
      </c>
      <c r="F187" s="133" t="s">
        <v>803</v>
      </c>
      <c r="G187" s="402">
        <v>0</v>
      </c>
      <c r="H187" s="402">
        <v>0</v>
      </c>
      <c r="I187" s="402">
        <v>5</v>
      </c>
      <c r="J187" s="402">
        <v>0</v>
      </c>
      <c r="K187" s="402">
        <v>1</v>
      </c>
      <c r="L187" s="214"/>
    </row>
    <row r="188" spans="2:12">
      <c r="B188" s="216"/>
      <c r="C188" s="136" t="s">
        <v>373</v>
      </c>
      <c r="D188" s="133">
        <v>182</v>
      </c>
      <c r="E188" s="231">
        <v>-12.210699999999996</v>
      </c>
      <c r="F188" s="133" t="s">
        <v>803</v>
      </c>
      <c r="G188" s="402">
        <v>1</v>
      </c>
      <c r="H188" s="402">
        <v>0</v>
      </c>
      <c r="I188" s="402">
        <v>3</v>
      </c>
      <c r="J188" s="402">
        <v>0</v>
      </c>
      <c r="K188" s="402">
        <v>2</v>
      </c>
      <c r="L188" s="214"/>
    </row>
    <row r="189" spans="2:12">
      <c r="B189" s="216"/>
      <c r="C189" s="136" t="s">
        <v>884</v>
      </c>
      <c r="D189" s="133">
        <v>183</v>
      </c>
      <c r="E189" s="231">
        <v>-12.737499999999999</v>
      </c>
      <c r="F189" s="133" t="s">
        <v>844</v>
      </c>
      <c r="G189" s="402">
        <v>0</v>
      </c>
      <c r="H189" s="402">
        <v>0</v>
      </c>
      <c r="I189" s="402">
        <v>4</v>
      </c>
      <c r="J189" s="402">
        <v>0</v>
      </c>
      <c r="K189" s="402">
        <v>2</v>
      </c>
      <c r="L189" s="214"/>
    </row>
    <row r="190" spans="2:12">
      <c r="B190" s="216"/>
      <c r="C190" s="136" t="s">
        <v>771</v>
      </c>
      <c r="D190" s="133">
        <v>184</v>
      </c>
      <c r="E190" s="231">
        <v>-13.301200000000001</v>
      </c>
      <c r="F190" s="133" t="s">
        <v>844</v>
      </c>
      <c r="G190" s="402">
        <v>0</v>
      </c>
      <c r="H190" s="402">
        <v>0</v>
      </c>
      <c r="I190" s="402">
        <v>4</v>
      </c>
      <c r="J190" s="402">
        <v>2</v>
      </c>
      <c r="K190" s="402">
        <v>0</v>
      </c>
      <c r="L190" s="214"/>
    </row>
    <row r="191" spans="2:12">
      <c r="B191" s="216"/>
      <c r="C191" s="136" t="s">
        <v>364</v>
      </c>
      <c r="D191" s="133">
        <v>185</v>
      </c>
      <c r="E191" s="231">
        <v>-13.462399999999999</v>
      </c>
      <c r="F191" s="133" t="s">
        <v>803</v>
      </c>
      <c r="G191" s="402">
        <v>1</v>
      </c>
      <c r="H191" s="402">
        <v>1</v>
      </c>
      <c r="I191" s="402">
        <v>2</v>
      </c>
      <c r="J191" s="402">
        <v>0</v>
      </c>
      <c r="K191" s="402">
        <v>2</v>
      </c>
      <c r="L191" s="214"/>
    </row>
    <row r="192" spans="2:12">
      <c r="B192" s="216"/>
      <c r="C192" s="177" t="s">
        <v>667</v>
      </c>
      <c r="D192" s="147">
        <v>186</v>
      </c>
      <c r="E192" s="378">
        <v>-14.564499999999999</v>
      </c>
      <c r="F192" s="147" t="s">
        <v>844</v>
      </c>
      <c r="G192" s="311">
        <v>0</v>
      </c>
      <c r="H192" s="311">
        <v>0</v>
      </c>
      <c r="I192" s="311">
        <v>3</v>
      </c>
      <c r="J192" s="311">
        <v>1</v>
      </c>
      <c r="K192" s="311">
        <v>2</v>
      </c>
      <c r="L192" s="214"/>
    </row>
    <row r="193" spans="2:12">
      <c r="B193" s="216"/>
      <c r="C193" s="136" t="s">
        <v>400</v>
      </c>
      <c r="D193" s="133">
        <v>187</v>
      </c>
      <c r="E193" s="231">
        <v>-15.0412</v>
      </c>
      <c r="F193" s="133" t="s">
        <v>844</v>
      </c>
      <c r="G193" s="402">
        <v>0</v>
      </c>
      <c r="H193" s="402">
        <v>0</v>
      </c>
      <c r="I193" s="402">
        <v>3</v>
      </c>
      <c r="J193" s="402">
        <v>0</v>
      </c>
      <c r="K193" s="402">
        <v>3</v>
      </c>
      <c r="L193" s="214"/>
    </row>
    <row r="194" spans="2:12">
      <c r="B194" s="216"/>
      <c r="C194" s="136" t="s">
        <v>632</v>
      </c>
      <c r="D194" s="133">
        <v>188</v>
      </c>
      <c r="E194" s="231">
        <v>-15.2581</v>
      </c>
      <c r="F194" s="133" t="s">
        <v>803</v>
      </c>
      <c r="G194" s="402">
        <v>0</v>
      </c>
      <c r="H194" s="402">
        <v>0</v>
      </c>
      <c r="I194" s="402">
        <v>5</v>
      </c>
      <c r="J194" s="402">
        <v>1</v>
      </c>
      <c r="K194" s="402">
        <v>0</v>
      </c>
      <c r="L194" s="214"/>
    </row>
    <row r="195" spans="2:12">
      <c r="B195" s="216"/>
      <c r="C195" s="136" t="s">
        <v>484</v>
      </c>
      <c r="D195" s="133">
        <v>189</v>
      </c>
      <c r="E195" s="231">
        <v>-15.6477</v>
      </c>
      <c r="F195" s="133" t="s">
        <v>803</v>
      </c>
      <c r="G195" s="402">
        <v>0</v>
      </c>
      <c r="H195" s="402">
        <v>0</v>
      </c>
      <c r="I195" s="402">
        <v>5</v>
      </c>
      <c r="J195" s="402">
        <v>0</v>
      </c>
      <c r="K195" s="402">
        <v>1</v>
      </c>
      <c r="L195" s="214"/>
    </row>
    <row r="196" spans="2:12">
      <c r="B196" s="216"/>
      <c r="C196" s="136" t="s">
        <v>478</v>
      </c>
      <c r="D196" s="133">
        <v>190</v>
      </c>
      <c r="E196" s="231">
        <v>-16.341</v>
      </c>
      <c r="F196" s="133" t="s">
        <v>803</v>
      </c>
      <c r="G196" s="402">
        <v>0</v>
      </c>
      <c r="H196" s="402">
        <v>0</v>
      </c>
      <c r="I196" s="402">
        <v>6</v>
      </c>
      <c r="J196" s="402">
        <v>0</v>
      </c>
      <c r="K196" s="402">
        <v>0</v>
      </c>
      <c r="L196" s="214"/>
    </row>
    <row r="197" spans="2:12">
      <c r="B197" s="216"/>
      <c r="C197" s="136" t="s">
        <v>406</v>
      </c>
      <c r="D197" s="133">
        <v>191</v>
      </c>
      <c r="E197" s="231">
        <v>-16.8407</v>
      </c>
      <c r="F197" s="133" t="s">
        <v>803</v>
      </c>
      <c r="G197" s="402">
        <v>1</v>
      </c>
      <c r="H197" s="402">
        <v>0</v>
      </c>
      <c r="I197" s="402">
        <v>3</v>
      </c>
      <c r="J197" s="402">
        <v>0</v>
      </c>
      <c r="K197" s="402">
        <v>2</v>
      </c>
      <c r="L197" s="214"/>
    </row>
    <row r="198" spans="2:12">
      <c r="B198" s="216"/>
      <c r="C198" s="136" t="s">
        <v>397</v>
      </c>
      <c r="D198" s="133">
        <v>192</v>
      </c>
      <c r="E198" s="231">
        <v>-16.9312</v>
      </c>
      <c r="F198" s="133" t="s">
        <v>844</v>
      </c>
      <c r="G198" s="402">
        <v>0</v>
      </c>
      <c r="H198" s="402">
        <v>0</v>
      </c>
      <c r="I198" s="402">
        <v>4</v>
      </c>
      <c r="J198" s="402">
        <v>1</v>
      </c>
      <c r="K198" s="402">
        <v>1</v>
      </c>
      <c r="L198" s="214"/>
    </row>
    <row r="199" spans="2:12">
      <c r="B199" s="216"/>
      <c r="C199" s="136" t="s">
        <v>658</v>
      </c>
      <c r="D199" s="133">
        <v>193</v>
      </c>
      <c r="E199" s="231">
        <v>-17.032600000000002</v>
      </c>
      <c r="F199" s="133" t="s">
        <v>803</v>
      </c>
      <c r="G199" s="402">
        <v>0</v>
      </c>
      <c r="H199" s="402">
        <v>0</v>
      </c>
      <c r="I199" s="402">
        <v>3</v>
      </c>
      <c r="J199" s="402">
        <v>2</v>
      </c>
      <c r="K199" s="402">
        <v>1</v>
      </c>
      <c r="L199" s="214"/>
    </row>
    <row r="200" spans="2:12">
      <c r="B200" s="216"/>
      <c r="C200" s="136" t="s">
        <v>508</v>
      </c>
      <c r="D200" s="133">
        <v>194</v>
      </c>
      <c r="E200" s="231">
        <v>-17.2935</v>
      </c>
      <c r="F200" s="133" t="s">
        <v>844</v>
      </c>
      <c r="G200" s="402">
        <v>0</v>
      </c>
      <c r="H200" s="402">
        <v>0</v>
      </c>
      <c r="I200" s="402">
        <v>3</v>
      </c>
      <c r="J200" s="402">
        <v>0</v>
      </c>
      <c r="K200" s="402">
        <v>3</v>
      </c>
      <c r="L200" s="214"/>
    </row>
    <row r="201" spans="2:12">
      <c r="B201" s="216"/>
      <c r="C201" s="136" t="s">
        <v>374</v>
      </c>
      <c r="D201" s="133">
        <v>195</v>
      </c>
      <c r="E201" s="231">
        <v>-18.0884</v>
      </c>
      <c r="F201" s="133" t="s">
        <v>803</v>
      </c>
      <c r="G201" s="402">
        <v>0</v>
      </c>
      <c r="H201" s="402">
        <v>0</v>
      </c>
      <c r="I201" s="402">
        <v>3</v>
      </c>
      <c r="J201" s="402">
        <v>2</v>
      </c>
      <c r="K201" s="402">
        <v>1</v>
      </c>
      <c r="L201" s="214"/>
    </row>
    <row r="202" spans="2:12">
      <c r="B202" s="216"/>
      <c r="C202" s="136" t="s">
        <v>885</v>
      </c>
      <c r="D202" s="133">
        <v>196</v>
      </c>
      <c r="E202" s="231">
        <v>-19.1254</v>
      </c>
      <c r="F202" s="133" t="s">
        <v>844</v>
      </c>
      <c r="G202" s="402">
        <v>0</v>
      </c>
      <c r="H202" s="402">
        <v>0</v>
      </c>
      <c r="I202" s="402">
        <v>2</v>
      </c>
      <c r="J202" s="402">
        <v>2</v>
      </c>
      <c r="K202" s="402">
        <v>2</v>
      </c>
      <c r="L202" s="214"/>
    </row>
    <row r="203" spans="2:12">
      <c r="B203" s="216"/>
      <c r="C203" s="136" t="s">
        <v>498</v>
      </c>
      <c r="D203" s="133">
        <v>197</v>
      </c>
      <c r="E203" s="231">
        <v>-19.485699999999998</v>
      </c>
      <c r="F203" s="133" t="s">
        <v>844</v>
      </c>
      <c r="G203" s="402">
        <v>1</v>
      </c>
      <c r="H203" s="402">
        <v>0</v>
      </c>
      <c r="I203" s="402">
        <v>2</v>
      </c>
      <c r="J203" s="402">
        <v>1</v>
      </c>
      <c r="K203" s="402">
        <v>2</v>
      </c>
      <c r="L203" s="214"/>
    </row>
    <row r="204" spans="2:12">
      <c r="B204" s="216"/>
      <c r="C204" s="136" t="s">
        <v>744</v>
      </c>
      <c r="D204" s="133">
        <v>198</v>
      </c>
      <c r="E204" s="231">
        <v>-20.300400000000003</v>
      </c>
      <c r="F204" s="133" t="s">
        <v>844</v>
      </c>
      <c r="G204" s="402">
        <v>0</v>
      </c>
      <c r="H204" s="402">
        <v>0</v>
      </c>
      <c r="I204" s="402">
        <v>4</v>
      </c>
      <c r="J204" s="402">
        <v>0</v>
      </c>
      <c r="K204" s="402">
        <v>2</v>
      </c>
      <c r="L204" s="214"/>
    </row>
    <row r="205" spans="2:12">
      <c r="B205" s="216"/>
      <c r="C205" s="136" t="s">
        <v>494</v>
      </c>
      <c r="D205" s="133">
        <v>199</v>
      </c>
      <c r="E205" s="231">
        <v>-20.7635</v>
      </c>
      <c r="F205" s="133" t="s">
        <v>803</v>
      </c>
      <c r="G205" s="402">
        <v>0</v>
      </c>
      <c r="H205" s="402">
        <v>0</v>
      </c>
      <c r="I205" s="402">
        <v>5</v>
      </c>
      <c r="J205" s="402">
        <v>1</v>
      </c>
      <c r="K205" s="402">
        <v>0</v>
      </c>
      <c r="L205" s="214"/>
    </row>
    <row r="206" spans="2:12">
      <c r="B206" s="216"/>
      <c r="C206" s="136" t="s">
        <v>335</v>
      </c>
      <c r="D206" s="133">
        <v>200</v>
      </c>
      <c r="E206" s="231">
        <v>-21.0214</v>
      </c>
      <c r="F206" s="133" t="s">
        <v>803</v>
      </c>
      <c r="G206" s="402">
        <v>1</v>
      </c>
      <c r="H206" s="402">
        <v>1</v>
      </c>
      <c r="I206" s="402">
        <v>1</v>
      </c>
      <c r="J206" s="402">
        <v>1</v>
      </c>
      <c r="K206" s="402">
        <v>2</v>
      </c>
      <c r="L206" s="214"/>
    </row>
    <row r="207" spans="2:12">
      <c r="B207" s="216"/>
      <c r="C207" s="136" t="s">
        <v>886</v>
      </c>
      <c r="D207" s="133">
        <v>201</v>
      </c>
      <c r="E207" s="231">
        <v>-21.1952</v>
      </c>
      <c r="F207" s="133" t="s">
        <v>844</v>
      </c>
      <c r="G207" s="402">
        <v>0</v>
      </c>
      <c r="H207" s="402">
        <v>1</v>
      </c>
      <c r="I207" s="402">
        <v>1</v>
      </c>
      <c r="J207" s="402">
        <v>1</v>
      </c>
      <c r="K207" s="402">
        <v>3</v>
      </c>
      <c r="L207" s="214"/>
    </row>
    <row r="208" spans="2:12">
      <c r="B208" s="216"/>
      <c r="C208" s="136" t="s">
        <v>765</v>
      </c>
      <c r="D208" s="133">
        <v>202</v>
      </c>
      <c r="E208" s="231">
        <v>-22.0362</v>
      </c>
      <c r="F208" s="133" t="s">
        <v>844</v>
      </c>
      <c r="G208" s="402">
        <v>0</v>
      </c>
      <c r="H208" s="402">
        <v>0</v>
      </c>
      <c r="I208" s="402">
        <v>1</v>
      </c>
      <c r="J208" s="402">
        <v>2</v>
      </c>
      <c r="K208" s="402">
        <v>3</v>
      </c>
      <c r="L208" s="214"/>
    </row>
    <row r="209" spans="2:12">
      <c r="B209" s="216"/>
      <c r="C209" s="136" t="s">
        <v>384</v>
      </c>
      <c r="D209" s="133">
        <v>203</v>
      </c>
      <c r="E209" s="231">
        <v>-22.9389</v>
      </c>
      <c r="F209" s="133" t="s">
        <v>844</v>
      </c>
      <c r="G209" s="402">
        <v>0</v>
      </c>
      <c r="H209" s="402">
        <v>0</v>
      </c>
      <c r="I209" s="402">
        <v>3</v>
      </c>
      <c r="J209" s="402">
        <v>2</v>
      </c>
      <c r="K209" s="402">
        <v>1</v>
      </c>
      <c r="L209" s="214"/>
    </row>
    <row r="210" spans="2:12">
      <c r="B210" s="216"/>
      <c r="C210" s="136" t="s">
        <v>216</v>
      </c>
      <c r="D210" s="133">
        <v>204</v>
      </c>
      <c r="E210" s="231">
        <v>-23.3754</v>
      </c>
      <c r="F210" s="133" t="s">
        <v>844</v>
      </c>
      <c r="G210" s="402">
        <v>0</v>
      </c>
      <c r="H210" s="402">
        <v>0</v>
      </c>
      <c r="I210" s="402">
        <v>4</v>
      </c>
      <c r="J210" s="402">
        <v>1</v>
      </c>
      <c r="K210" s="402">
        <v>1</v>
      </c>
      <c r="L210" s="214"/>
    </row>
    <row r="211" spans="2:12">
      <c r="B211" s="216"/>
      <c r="C211" s="136" t="s">
        <v>174</v>
      </c>
      <c r="D211" s="133">
        <v>205</v>
      </c>
      <c r="E211" s="231">
        <v>-24.795399999999997</v>
      </c>
      <c r="F211" s="133" t="s">
        <v>803</v>
      </c>
      <c r="G211" s="402">
        <v>0</v>
      </c>
      <c r="H211" s="402">
        <v>0</v>
      </c>
      <c r="I211" s="402">
        <v>5</v>
      </c>
      <c r="J211" s="402">
        <v>1</v>
      </c>
      <c r="K211" s="402">
        <v>0</v>
      </c>
      <c r="L211" s="214"/>
    </row>
    <row r="212" spans="2:12">
      <c r="B212" s="216"/>
      <c r="C212" s="136" t="s">
        <v>237</v>
      </c>
      <c r="D212" s="133">
        <v>206</v>
      </c>
      <c r="E212" s="231">
        <v>-25.3947</v>
      </c>
      <c r="F212" s="133" t="s">
        <v>803</v>
      </c>
      <c r="G212" s="405">
        <v>0</v>
      </c>
      <c r="H212" s="405">
        <v>1</v>
      </c>
      <c r="I212" s="405">
        <v>3</v>
      </c>
      <c r="J212" s="405">
        <v>0</v>
      </c>
      <c r="K212" s="405">
        <v>2</v>
      </c>
      <c r="L212" s="214"/>
    </row>
    <row r="213" spans="2:12">
      <c r="B213" s="216"/>
      <c r="C213" s="136" t="s">
        <v>243</v>
      </c>
      <c r="D213" s="133">
        <v>207</v>
      </c>
      <c r="E213" s="231">
        <v>-25.6782</v>
      </c>
      <c r="F213" s="133" t="s">
        <v>803</v>
      </c>
      <c r="G213" s="402">
        <v>0</v>
      </c>
      <c r="H213" s="402">
        <v>0</v>
      </c>
      <c r="I213" s="402">
        <v>4</v>
      </c>
      <c r="J213" s="402">
        <v>0</v>
      </c>
      <c r="K213" s="402">
        <v>2</v>
      </c>
      <c r="L213" s="214"/>
    </row>
    <row r="214" spans="2:12">
      <c r="B214" s="216"/>
      <c r="C214" s="136" t="s">
        <v>661</v>
      </c>
      <c r="D214" s="133">
        <v>208</v>
      </c>
      <c r="E214" s="231">
        <v>-29.190500000000004</v>
      </c>
      <c r="F214" s="133" t="s">
        <v>844</v>
      </c>
      <c r="G214" s="402">
        <v>1</v>
      </c>
      <c r="H214" s="402">
        <v>0</v>
      </c>
      <c r="I214" s="402">
        <v>1</v>
      </c>
      <c r="J214" s="402">
        <v>1</v>
      </c>
      <c r="K214" s="402">
        <v>3</v>
      </c>
      <c r="L214" s="214"/>
    </row>
    <row r="215" spans="2:12">
      <c r="B215" s="216"/>
      <c r="C215" s="136" t="s">
        <v>366</v>
      </c>
      <c r="D215" s="133">
        <v>209</v>
      </c>
      <c r="E215" s="231">
        <v>-30.721500000000002</v>
      </c>
      <c r="F215" s="133" t="s">
        <v>803</v>
      </c>
      <c r="G215" s="402">
        <v>0</v>
      </c>
      <c r="H215" s="402">
        <v>0</v>
      </c>
      <c r="I215" s="402">
        <v>3</v>
      </c>
      <c r="J215" s="402">
        <v>1</v>
      </c>
      <c r="K215" s="402">
        <v>2</v>
      </c>
      <c r="L215" s="214"/>
    </row>
    <row r="216" spans="2:12">
      <c r="B216" s="216"/>
      <c r="C216" s="136" t="s">
        <v>413</v>
      </c>
      <c r="D216" s="133">
        <v>210</v>
      </c>
      <c r="E216" s="231">
        <v>-32.1525</v>
      </c>
      <c r="F216" s="133" t="s">
        <v>844</v>
      </c>
      <c r="G216" s="402">
        <v>0</v>
      </c>
      <c r="H216" s="402">
        <v>0</v>
      </c>
      <c r="I216" s="402">
        <v>3</v>
      </c>
      <c r="J216" s="402">
        <v>2</v>
      </c>
      <c r="K216" s="402">
        <v>1</v>
      </c>
      <c r="L216" s="214"/>
    </row>
    <row r="217" spans="2:12">
      <c r="B217" s="216"/>
      <c r="C217" s="136" t="s">
        <v>334</v>
      </c>
      <c r="D217" s="133">
        <v>211</v>
      </c>
      <c r="E217" s="231">
        <v>-32.8458</v>
      </c>
      <c r="F217" s="133" t="s">
        <v>844</v>
      </c>
      <c r="G217" s="402">
        <v>0</v>
      </c>
      <c r="H217" s="402">
        <v>0</v>
      </c>
      <c r="I217" s="402">
        <v>2</v>
      </c>
      <c r="J217" s="402">
        <v>0</v>
      </c>
      <c r="K217" s="402">
        <v>4</v>
      </c>
      <c r="L217" s="214"/>
    </row>
    <row r="218" spans="2:12">
      <c r="B218" s="216"/>
      <c r="C218" s="136" t="s">
        <v>240</v>
      </c>
      <c r="D218" s="133">
        <v>212</v>
      </c>
      <c r="E218" s="231">
        <v>-34.687999999999995</v>
      </c>
      <c r="F218" s="133" t="s">
        <v>803</v>
      </c>
      <c r="G218" s="402">
        <v>0</v>
      </c>
      <c r="H218" s="402">
        <v>0</v>
      </c>
      <c r="I218" s="402">
        <v>4</v>
      </c>
      <c r="J218" s="402">
        <v>0</v>
      </c>
      <c r="K218" s="402">
        <v>2</v>
      </c>
      <c r="L218" s="214"/>
    </row>
    <row r="219" spans="2:12">
      <c r="B219" s="216"/>
      <c r="C219" s="136" t="s">
        <v>499</v>
      </c>
      <c r="D219" s="133">
        <v>213</v>
      </c>
      <c r="E219" s="231">
        <v>-35.1712</v>
      </c>
      <c r="F219" s="133" t="s">
        <v>844</v>
      </c>
      <c r="G219" s="402">
        <v>0</v>
      </c>
      <c r="H219" s="402">
        <v>0</v>
      </c>
      <c r="I219" s="402">
        <v>3</v>
      </c>
      <c r="J219" s="402">
        <v>0</v>
      </c>
      <c r="K219" s="402">
        <v>3</v>
      </c>
      <c r="L219" s="214"/>
    </row>
    <row r="220" spans="2:12">
      <c r="B220" s="216"/>
      <c r="C220" s="136" t="s">
        <v>342</v>
      </c>
      <c r="D220" s="133">
        <v>214</v>
      </c>
      <c r="E220" s="231">
        <v>-46.752300000000005</v>
      </c>
      <c r="F220" s="133" t="s">
        <v>844</v>
      </c>
      <c r="G220" s="402">
        <v>0</v>
      </c>
      <c r="H220" s="402">
        <v>0</v>
      </c>
      <c r="I220" s="402">
        <v>2</v>
      </c>
      <c r="J220" s="402">
        <v>2</v>
      </c>
      <c r="K220" s="402">
        <v>2</v>
      </c>
      <c r="L220" s="214"/>
    </row>
    <row r="221" spans="2:12">
      <c r="B221" s="216"/>
      <c r="C221" s="136" t="s">
        <v>359</v>
      </c>
      <c r="D221" s="133">
        <v>215</v>
      </c>
      <c r="E221" s="231">
        <v>-51.3338</v>
      </c>
      <c r="F221" s="133" t="s">
        <v>844</v>
      </c>
      <c r="G221" s="402">
        <v>0</v>
      </c>
      <c r="H221" s="402">
        <v>0</v>
      </c>
      <c r="I221" s="402">
        <v>2</v>
      </c>
      <c r="J221" s="402">
        <v>0</v>
      </c>
      <c r="K221" s="402">
        <v>4</v>
      </c>
      <c r="L221" s="214"/>
    </row>
    <row r="222" spans="2:12">
      <c r="B222" s="216"/>
      <c r="C222" s="136" t="s">
        <v>361</v>
      </c>
      <c r="D222" s="133">
        <v>216</v>
      </c>
      <c r="E222" s="231">
        <v>-71.5895</v>
      </c>
      <c r="F222" s="133" t="s">
        <v>844</v>
      </c>
      <c r="G222" s="402">
        <v>0</v>
      </c>
      <c r="H222" s="402">
        <v>0</v>
      </c>
      <c r="I222" s="402">
        <v>0</v>
      </c>
      <c r="J222" s="402">
        <v>1</v>
      </c>
      <c r="K222" s="402">
        <v>5</v>
      </c>
      <c r="L222" s="214"/>
    </row>
    <row r="223" spans="2:12">
      <c r="B223" s="216"/>
      <c r="G223" s="404"/>
      <c r="L223" s="214"/>
    </row>
    <row r="224" spans="2:12" ht="17.25" thickBot="1">
      <c r="B224" s="252"/>
      <c r="C224" s="221" t="s">
        <v>888</v>
      </c>
      <c r="D224" s="219"/>
      <c r="E224" s="219"/>
      <c r="F224" s="219"/>
      <c r="G224" s="206"/>
      <c r="H224" s="206"/>
      <c r="I224" s="206"/>
      <c r="J224" s="206"/>
      <c r="K224" s="206"/>
      <c r="L224" s="215"/>
    </row>
    <row r="226" spans="3:3">
      <c r="C226" s="213" t="s">
        <v>127</v>
      </c>
    </row>
    <row r="227" spans="3:3">
      <c r="C227" s="141" t="s">
        <v>893</v>
      </c>
    </row>
    <row r="228" spans="3:3">
      <c r="C228" s="141" t="s">
        <v>894</v>
      </c>
    </row>
    <row r="229" spans="3:3">
      <c r="C229" s="141" t="s">
        <v>895</v>
      </c>
    </row>
    <row r="230" spans="3:3">
      <c r="C230" s="141" t="s">
        <v>896</v>
      </c>
    </row>
    <row r="232" spans="3:3">
      <c r="C232" s="141" t="s">
        <v>919</v>
      </c>
    </row>
    <row r="233" spans="3:3">
      <c r="C233" s="141" t="s">
        <v>923</v>
      </c>
    </row>
    <row r="234" spans="3:3">
      <c r="C234" s="141" t="s">
        <v>922</v>
      </c>
    </row>
    <row r="235" spans="3:3">
      <c r="C235" s="141" t="s">
        <v>925</v>
      </c>
    </row>
    <row r="236" spans="3:3">
      <c r="C236" s="141" t="s">
        <v>926</v>
      </c>
    </row>
    <row r="237" spans="3:3">
      <c r="C237" s="141" t="s">
        <v>920</v>
      </c>
    </row>
    <row r="238" spans="3:3">
      <c r="C238" s="141" t="s">
        <v>921</v>
      </c>
    </row>
    <row r="257" spans="3:3">
      <c r="C257" s="141" t="s">
        <v>897</v>
      </c>
    </row>
    <row r="258" spans="3:3">
      <c r="C258" s="141" t="s">
        <v>898</v>
      </c>
    </row>
    <row r="260" spans="3:3">
      <c r="C260" s="141" t="s">
        <v>899</v>
      </c>
    </row>
    <row r="261" spans="3:3">
      <c r="C261" s="141" t="s">
        <v>900</v>
      </c>
    </row>
    <row r="262" spans="3:3">
      <c r="C262" s="141" t="s">
        <v>901</v>
      </c>
    </row>
    <row r="264" spans="3:3">
      <c r="C264" s="141" t="s">
        <v>924</v>
      </c>
    </row>
    <row r="265" spans="3:3">
      <c r="C265" s="141" t="s">
        <v>909</v>
      </c>
    </row>
    <row r="266" spans="3:3">
      <c r="C266" s="141" t="s">
        <v>912</v>
      </c>
    </row>
    <row r="267" spans="3:3">
      <c r="C267" s="141" t="s">
        <v>911</v>
      </c>
    </row>
    <row r="268" spans="3:3">
      <c r="C268" s="141" t="s">
        <v>910</v>
      </c>
    </row>
    <row r="269" spans="3:3">
      <c r="C269" s="141" t="s">
        <v>913</v>
      </c>
    </row>
    <row r="270" spans="3:3">
      <c r="C270" s="141" t="s">
        <v>914</v>
      </c>
    </row>
    <row r="271" spans="3:3">
      <c r="C271" s="141" t="s">
        <v>915</v>
      </c>
    </row>
    <row r="273" spans="3:3">
      <c r="C273" s="141" t="s">
        <v>916</v>
      </c>
    </row>
    <row r="274" spans="3:3">
      <c r="C274" s="141" t="s">
        <v>917</v>
      </c>
    </row>
    <row r="275" spans="3:3">
      <c r="C275" s="141" t="s">
        <v>918</v>
      </c>
    </row>
    <row r="277" spans="5:5">
      <c r="E277" s="141"/>
    </row>
    <row r="278" spans="3:3">
      <c r="C278" s="141" t="s">
        <v>904</v>
      </c>
    </row>
    <row r="279" spans="3:3">
      <c r="C279" s="141" t="s">
        <v>902</v>
      </c>
    </row>
    <row r="280" spans="3:3">
      <c r="C280" s="141" t="s">
        <v>903</v>
      </c>
    </row>
    <row r="282" spans="3:3">
      <c r="C282" s="141" t="s">
        <v>907</v>
      </c>
    </row>
    <row r="283" spans="3:3">
      <c r="C283" s="141" t="s">
        <v>906</v>
      </c>
    </row>
    <row r="287" spans="3:3">
      <c r="C287" s="141" t="s">
        <v>905</v>
      </c>
    </row>
    <row r="309" spans="3:3">
      <c r="C309" s="141" t="s">
        <v>928</v>
      </c>
    </row>
    <row r="310" spans="3:3">
      <c r="C310" s="408" t="s">
        <v>908</v>
      </c>
    </row>
    <row r="311" spans="3:3">
      <c r="C311" s="408" t="s">
        <v>929</v>
      </c>
    </row>
  </sheetData>
  <hyperlinks>
    <hyperlink ref="C5" location="Contents!A1" display="Click here to return to contents"/>
    <hyperlink ref="C310" r:id="rId1" display="http://www.hefce.ac.uk/media/HEFCE,2014/Content/Pubs/2016/201632/HEFCE2016_32.pdf"/>
    <hyperlink ref="C311" r:id="rId2" display="http://www.hefce.ac.uk/media/HEFCE,2014/Content/Pubs/2016/201632/HEFCE2016_32a-g.PDF"/>
  </hyperlinks>
  <pageMargins left="0.7" right="0.7" top="0.75" bottom="0.75" header="0.3" footer="0.3"/>
  <pageSetup paperSize="9" orientation="portrait"/>
  <headerFooter scaleWithDoc="1" alignWithMargins="0" differentFirst="0" differentOddEven="0"/>
  <drawing r:id="rId4"/>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7">
    <tabColor theme="9" tint="0.79998168889431442"/>
  </sheetPr>
  <dimension ref="A1:H287"/>
  <sheetViews>
    <sheetView topLeftCell="A1" view="normal" workbookViewId="0">
      <pane ySplit="5" topLeftCell="A133" activePane="bottomLeft" state="frozen"/>
      <selection pane="bottomLeft" activeCell="C144" sqref="C144"/>
    </sheetView>
  </sheetViews>
  <sheetFormatPr defaultColWidth="9.28515625" defaultRowHeight="16.5"/>
  <cols>
    <col min="1" max="1" width="8.5703125" style="1" customWidth="1"/>
    <col min="2" max="2" width="2.7109375" style="1" customWidth="1"/>
    <col min="3" max="3" width="55.7109375" style="1" customWidth="1"/>
    <col min="4" max="4" width="12.7109375" style="1" customWidth="1"/>
    <col min="5" max="7" width="20.7109375" style="1" customWidth="1"/>
    <col min="8" max="8" width="2.7109375" style="1" customWidth="1"/>
    <col min="9" max="16384" width="9.27734375" style="1" customWidth="1"/>
  </cols>
  <sheetData>
    <row r="1" ht="15" customHeight="1" thickBot="1"/>
    <row r="2" spans="2:8" ht="15" customHeight="1">
      <c r="B2" s="4"/>
      <c r="C2" s="5"/>
      <c r="D2" s="11"/>
      <c r="E2" s="11"/>
      <c r="F2" s="11"/>
      <c r="G2" s="11"/>
      <c r="H2" s="6"/>
    </row>
    <row r="3" spans="2:8" ht="15" customHeight="1">
      <c r="B3" s="7"/>
      <c r="C3" s="13" t="s">
        <v>2097</v>
      </c>
      <c r="D3" s="13"/>
      <c r="E3" s="13"/>
      <c r="F3" s="13"/>
      <c r="G3" s="13"/>
      <c r="H3" s="8"/>
    </row>
    <row r="4" spans="2:8" ht="26.25" customHeight="1">
      <c r="B4" s="7"/>
      <c r="C4" s="376" t="s">
        <v>772</v>
      </c>
      <c r="D4" s="2"/>
      <c r="E4" s="2"/>
      <c r="F4" s="2"/>
      <c r="G4" s="95" t="s">
        <v>606</v>
      </c>
      <c r="H4" s="8"/>
    </row>
    <row r="5" spans="2:8" ht="82.5">
      <c r="B5" s="7"/>
      <c r="C5" s="17" t="s">
        <v>222</v>
      </c>
      <c r="D5" s="20" t="s">
        <v>2098</v>
      </c>
      <c r="E5" s="565" t="s">
        <v>2099</v>
      </c>
      <c r="F5" s="565" t="s">
        <v>2100</v>
      </c>
      <c r="G5" s="25" t="s">
        <v>2101</v>
      </c>
      <c r="H5" s="8"/>
    </row>
    <row r="6" spans="2:8">
      <c r="B6" s="7"/>
      <c r="C6" s="18" t="s">
        <v>1955</v>
      </c>
      <c r="D6" s="283" t="s">
        <v>266</v>
      </c>
      <c r="E6" s="460">
        <v>0</v>
      </c>
      <c r="F6" s="460">
        <v>2710</v>
      </c>
      <c r="G6" s="444">
        <v>0</v>
      </c>
      <c r="H6" s="8"/>
    </row>
    <row r="7" spans="2:8">
      <c r="B7" s="7"/>
      <c r="C7" s="18" t="s">
        <v>1141</v>
      </c>
      <c r="D7" s="283" t="s">
        <v>266</v>
      </c>
      <c r="E7" s="460">
        <v>0</v>
      </c>
      <c r="F7" s="460">
        <v>11856</v>
      </c>
      <c r="G7" s="444">
        <v>0</v>
      </c>
      <c r="H7" s="8"/>
    </row>
    <row r="8" spans="2:8">
      <c r="B8" s="7"/>
      <c r="C8" s="18" t="s">
        <v>951</v>
      </c>
      <c r="D8" s="283" t="s">
        <v>266</v>
      </c>
      <c r="E8" s="460">
        <v>0</v>
      </c>
      <c r="F8" s="460">
        <v>14792</v>
      </c>
      <c r="G8" s="444">
        <v>0</v>
      </c>
      <c r="H8" s="8"/>
    </row>
    <row r="9" spans="2:8">
      <c r="B9" s="7"/>
      <c r="C9" s="18" t="s">
        <v>1172</v>
      </c>
      <c r="D9" s="283" t="s">
        <v>266</v>
      </c>
      <c r="E9" s="460">
        <v>0</v>
      </c>
      <c r="F9" s="460">
        <v>2632</v>
      </c>
      <c r="G9" s="444">
        <v>0</v>
      </c>
      <c r="H9" s="8"/>
    </row>
    <row r="10" spans="2:8">
      <c r="B10" s="7"/>
      <c r="C10" s="18" t="s">
        <v>1631</v>
      </c>
      <c r="D10" s="283" t="s">
        <v>266</v>
      </c>
      <c r="E10" s="460">
        <v>0</v>
      </c>
      <c r="F10" s="460">
        <v>2655</v>
      </c>
      <c r="G10" s="444">
        <v>0</v>
      </c>
      <c r="H10" s="8"/>
    </row>
    <row r="11" spans="2:8">
      <c r="B11" s="7"/>
      <c r="C11" s="18" t="s">
        <v>1591</v>
      </c>
      <c r="D11" s="283" t="s">
        <v>266</v>
      </c>
      <c r="E11" s="460">
        <v>0</v>
      </c>
      <c r="F11" s="460">
        <v>73315</v>
      </c>
      <c r="G11" s="444">
        <v>0</v>
      </c>
      <c r="H11" s="8"/>
    </row>
    <row r="12" spans="2:8">
      <c r="B12" s="7"/>
      <c r="C12" s="18" t="s">
        <v>2060</v>
      </c>
      <c r="D12" s="283" t="s">
        <v>266</v>
      </c>
      <c r="E12" s="460">
        <v>0</v>
      </c>
      <c r="F12" s="460">
        <v>5904</v>
      </c>
      <c r="G12" s="444">
        <v>0</v>
      </c>
      <c r="H12" s="8"/>
    </row>
    <row r="13" spans="2:8">
      <c r="B13" s="7"/>
      <c r="C13" s="18" t="s">
        <v>390</v>
      </c>
      <c r="D13" s="283" t="s">
        <v>266</v>
      </c>
      <c r="E13" s="460">
        <v>0</v>
      </c>
      <c r="F13" s="460">
        <v>110284</v>
      </c>
      <c r="G13" s="444">
        <v>0</v>
      </c>
      <c r="H13" s="8"/>
    </row>
    <row r="14" spans="2:8">
      <c r="B14" s="7"/>
      <c r="C14" s="18" t="s">
        <v>601</v>
      </c>
      <c r="D14" s="283" t="s">
        <v>266</v>
      </c>
      <c r="E14" s="460">
        <v>0</v>
      </c>
      <c r="F14" s="460">
        <v>21248</v>
      </c>
      <c r="G14" s="444">
        <v>0</v>
      </c>
      <c r="H14" s="8"/>
    </row>
    <row r="15" spans="2:8">
      <c r="B15" s="7"/>
      <c r="C15" s="18" t="s">
        <v>1205</v>
      </c>
      <c r="D15" s="283" t="s">
        <v>266</v>
      </c>
      <c r="E15" s="460">
        <v>0</v>
      </c>
      <c r="F15" s="460">
        <v>436</v>
      </c>
      <c r="G15" s="444">
        <v>0</v>
      </c>
      <c r="H15" s="8"/>
    </row>
    <row r="16" spans="2:8">
      <c r="B16" s="7"/>
      <c r="C16" s="18" t="s">
        <v>1262</v>
      </c>
      <c r="D16" s="283" t="s">
        <v>266</v>
      </c>
      <c r="E16" s="460">
        <v>0</v>
      </c>
      <c r="F16" s="460">
        <v>16456</v>
      </c>
      <c r="G16" s="444">
        <v>0</v>
      </c>
      <c r="H16" s="8"/>
    </row>
    <row r="17" spans="2:8">
      <c r="B17" s="7"/>
      <c r="C17" s="18" t="s">
        <v>1619</v>
      </c>
      <c r="D17" s="283" t="s">
        <v>266</v>
      </c>
      <c r="E17" s="460">
        <v>0</v>
      </c>
      <c r="F17" s="460">
        <v>50806</v>
      </c>
      <c r="G17" s="444">
        <v>0</v>
      </c>
      <c r="H17" s="8"/>
    </row>
    <row r="18" spans="2:8">
      <c r="B18" s="7"/>
      <c r="C18" s="18" t="s">
        <v>1343</v>
      </c>
      <c r="D18" s="283" t="s">
        <v>266</v>
      </c>
      <c r="E18" s="460">
        <v>0</v>
      </c>
      <c r="F18" s="460">
        <v>1552</v>
      </c>
      <c r="G18" s="444">
        <v>0</v>
      </c>
      <c r="H18" s="8"/>
    </row>
    <row r="19" spans="2:8">
      <c r="B19" s="7"/>
      <c r="C19" s="18" t="s">
        <v>2067</v>
      </c>
      <c r="D19" s="283" t="s">
        <v>266</v>
      </c>
      <c r="E19" s="460">
        <v>0</v>
      </c>
      <c r="F19" s="460">
        <v>84</v>
      </c>
      <c r="G19" s="444">
        <v>0</v>
      </c>
      <c r="H19" s="8"/>
    </row>
    <row r="20" spans="2:8">
      <c r="B20" s="7"/>
      <c r="C20" s="18" t="s">
        <v>1263</v>
      </c>
      <c r="D20" s="283" t="s">
        <v>266</v>
      </c>
      <c r="E20" s="460">
        <v>0</v>
      </c>
      <c r="F20" s="460">
        <v>893</v>
      </c>
      <c r="G20" s="444">
        <v>0</v>
      </c>
      <c r="H20" s="8"/>
    </row>
    <row r="21" spans="2:8">
      <c r="B21" s="7"/>
      <c r="C21" s="18" t="s">
        <v>1615</v>
      </c>
      <c r="D21" s="283" t="s">
        <v>266</v>
      </c>
      <c r="E21" s="460">
        <v>0</v>
      </c>
      <c r="F21" s="460">
        <v>163250</v>
      </c>
      <c r="G21" s="444">
        <v>0</v>
      </c>
      <c r="H21" s="8"/>
    </row>
    <row r="22" spans="2:8">
      <c r="B22" s="7"/>
      <c r="C22" s="18" t="s">
        <v>420</v>
      </c>
      <c r="D22" s="283" t="s">
        <v>266</v>
      </c>
      <c r="E22" s="460"/>
      <c r="F22" s="460">
        <v>40074</v>
      </c>
      <c r="G22" s="444">
        <v>0</v>
      </c>
      <c r="H22" s="8"/>
    </row>
    <row r="23" spans="2:8">
      <c r="B23" s="7"/>
      <c r="C23" s="18" t="s">
        <v>1264</v>
      </c>
      <c r="D23" s="283" t="s">
        <v>266</v>
      </c>
      <c r="E23" s="460">
        <v>0</v>
      </c>
      <c r="F23" s="460">
        <v>8188</v>
      </c>
      <c r="G23" s="444">
        <v>0</v>
      </c>
      <c r="H23" s="8"/>
    </row>
    <row r="24" spans="2:8">
      <c r="B24" s="7"/>
      <c r="C24" s="18" t="s">
        <v>1154</v>
      </c>
      <c r="D24" s="283" t="s">
        <v>266</v>
      </c>
      <c r="E24" s="460">
        <v>0</v>
      </c>
      <c r="F24" s="460">
        <v>25699</v>
      </c>
      <c r="G24" s="444">
        <v>0</v>
      </c>
      <c r="H24" s="8"/>
    </row>
    <row r="25" spans="2:8">
      <c r="B25" s="7"/>
      <c r="C25" s="18" t="s">
        <v>1387</v>
      </c>
      <c r="D25" s="283" t="s">
        <v>266</v>
      </c>
      <c r="E25" s="460">
        <v>0</v>
      </c>
      <c r="F25" s="460">
        <v>158701</v>
      </c>
      <c r="G25" s="444">
        <v>0</v>
      </c>
      <c r="H25" s="8"/>
    </row>
    <row r="26" spans="2:8">
      <c r="B26" s="7"/>
      <c r="C26" s="18" t="s">
        <v>935</v>
      </c>
      <c r="D26" s="283" t="s">
        <v>266</v>
      </c>
      <c r="E26" s="460">
        <v>0</v>
      </c>
      <c r="F26" s="460">
        <v>25732</v>
      </c>
      <c r="G26" s="444">
        <v>0</v>
      </c>
      <c r="H26" s="8"/>
    </row>
    <row r="27" spans="2:8">
      <c r="B27" s="7"/>
      <c r="C27" s="18" t="s">
        <v>361</v>
      </c>
      <c r="D27" s="283" t="s">
        <v>266</v>
      </c>
      <c r="E27" s="460">
        <v>0</v>
      </c>
      <c r="F27" s="460">
        <v>152333</v>
      </c>
      <c r="G27" s="444">
        <v>0</v>
      </c>
      <c r="H27" s="8"/>
    </row>
    <row r="28" spans="2:8">
      <c r="B28" s="7"/>
      <c r="C28" s="18" t="s">
        <v>1266</v>
      </c>
      <c r="D28" s="283" t="s">
        <v>266</v>
      </c>
      <c r="E28" s="460">
        <v>0</v>
      </c>
      <c r="F28" s="460">
        <v>718</v>
      </c>
      <c r="G28" s="444">
        <v>0</v>
      </c>
      <c r="H28" s="8"/>
    </row>
    <row r="29" spans="2:8">
      <c r="B29" s="7"/>
      <c r="C29" s="259" t="s">
        <v>1267</v>
      </c>
      <c r="D29" s="260" t="s">
        <v>266</v>
      </c>
      <c r="E29" s="374">
        <v>0</v>
      </c>
      <c r="F29" s="374">
        <v>6540</v>
      </c>
      <c r="G29" s="782">
        <v>0</v>
      </c>
      <c r="H29" s="8"/>
    </row>
    <row r="30" spans="2:8">
      <c r="B30" s="7"/>
      <c r="C30" s="259" t="s">
        <v>1163</v>
      </c>
      <c r="D30" s="260" t="s">
        <v>266</v>
      </c>
      <c r="E30" s="374">
        <v>0</v>
      </c>
      <c r="F30" s="374">
        <v>494</v>
      </c>
      <c r="G30" s="782">
        <v>0</v>
      </c>
      <c r="H30" s="8"/>
    </row>
    <row r="31" spans="2:8">
      <c r="B31" s="7"/>
      <c r="C31" s="259" t="s">
        <v>1625</v>
      </c>
      <c r="D31" s="260" t="s">
        <v>266</v>
      </c>
      <c r="E31" s="374">
        <v>0</v>
      </c>
      <c r="F31" s="374">
        <v>3076</v>
      </c>
      <c r="G31" s="782">
        <v>0</v>
      </c>
      <c r="H31" s="8"/>
    </row>
    <row r="32" spans="2:8">
      <c r="B32" s="7"/>
      <c r="C32" s="259" t="s">
        <v>1165</v>
      </c>
      <c r="D32" s="260" t="s">
        <v>266</v>
      </c>
      <c r="E32" s="374">
        <v>0</v>
      </c>
      <c r="F32" s="374">
        <v>2007</v>
      </c>
      <c r="G32" s="782">
        <v>0</v>
      </c>
      <c r="H32" s="8"/>
    </row>
    <row r="33" spans="2:8">
      <c r="B33" s="7"/>
      <c r="C33" s="259" t="s">
        <v>1617</v>
      </c>
      <c r="D33" s="260" t="s">
        <v>266</v>
      </c>
      <c r="E33" s="374">
        <v>0</v>
      </c>
      <c r="F33" s="374">
        <v>73839</v>
      </c>
      <c r="G33" s="782">
        <v>0</v>
      </c>
      <c r="H33" s="8"/>
    </row>
    <row r="34" spans="2:8">
      <c r="B34" s="7"/>
      <c r="C34" s="259" t="s">
        <v>1624</v>
      </c>
      <c r="D34" s="260" t="s">
        <v>266</v>
      </c>
      <c r="E34" s="374">
        <v>0</v>
      </c>
      <c r="F34" s="374">
        <v>3370</v>
      </c>
      <c r="G34" s="782">
        <v>0</v>
      </c>
      <c r="H34" s="8"/>
    </row>
    <row r="35" spans="2:8">
      <c r="B35" s="7"/>
      <c r="C35" s="259" t="s">
        <v>1077</v>
      </c>
      <c r="D35" s="260" t="s">
        <v>266</v>
      </c>
      <c r="E35" s="374">
        <v>0</v>
      </c>
      <c r="F35" s="374">
        <v>5877</v>
      </c>
      <c r="G35" s="782">
        <v>0</v>
      </c>
      <c r="H35" s="8"/>
    </row>
    <row r="36" spans="2:8">
      <c r="B36" s="7"/>
      <c r="C36" s="259" t="s">
        <v>1948</v>
      </c>
      <c r="D36" s="260" t="s">
        <v>266</v>
      </c>
      <c r="E36" s="374">
        <v>0</v>
      </c>
      <c r="F36" s="374">
        <v>44374</v>
      </c>
      <c r="G36" s="782">
        <v>0</v>
      </c>
      <c r="H36" s="8"/>
    </row>
    <row r="37" spans="2:8">
      <c r="B37" s="7"/>
      <c r="C37" s="259" t="s">
        <v>1167</v>
      </c>
      <c r="D37" s="260" t="s">
        <v>266</v>
      </c>
      <c r="E37" s="374">
        <v>0</v>
      </c>
      <c r="F37" s="374">
        <v>1049</v>
      </c>
      <c r="G37" s="782">
        <v>0</v>
      </c>
      <c r="H37" s="8"/>
    </row>
    <row r="38" spans="2:8">
      <c r="B38" s="7"/>
      <c r="C38" s="259" t="s">
        <v>1623</v>
      </c>
      <c r="D38" s="260" t="s">
        <v>266</v>
      </c>
      <c r="E38" s="374">
        <v>0</v>
      </c>
      <c r="F38" s="374">
        <v>5155</v>
      </c>
      <c r="G38" s="782">
        <v>0</v>
      </c>
      <c r="H38" s="8"/>
    </row>
    <row r="39" spans="2:8">
      <c r="B39" s="7"/>
      <c r="C39" s="259" t="s">
        <v>2061</v>
      </c>
      <c r="D39" s="260" t="s">
        <v>266</v>
      </c>
      <c r="E39" s="374">
        <v>0</v>
      </c>
      <c r="F39" s="374">
        <v>1973</v>
      </c>
      <c r="G39" s="782">
        <v>0</v>
      </c>
      <c r="H39" s="8"/>
    </row>
    <row r="40" spans="2:8">
      <c r="B40" s="7"/>
      <c r="C40" s="259" t="s">
        <v>1143</v>
      </c>
      <c r="D40" s="260" t="s">
        <v>266</v>
      </c>
      <c r="E40" s="374">
        <v>0</v>
      </c>
      <c r="F40" s="374">
        <v>10132</v>
      </c>
      <c r="G40" s="782">
        <v>0</v>
      </c>
      <c r="H40" s="8"/>
    </row>
    <row r="41" spans="2:8">
      <c r="B41" s="7"/>
      <c r="C41" s="259" t="s">
        <v>1954</v>
      </c>
      <c r="D41" s="260" t="s">
        <v>266</v>
      </c>
      <c r="E41" s="374">
        <v>0</v>
      </c>
      <c r="F41" s="374">
        <v>3340</v>
      </c>
      <c r="G41" s="782">
        <v>0</v>
      </c>
      <c r="H41" s="8"/>
    </row>
    <row r="42" spans="2:8">
      <c r="B42" s="7"/>
      <c r="C42" s="259" t="s">
        <v>745</v>
      </c>
      <c r="D42" s="260" t="s">
        <v>266</v>
      </c>
      <c r="E42" s="374">
        <v>0</v>
      </c>
      <c r="F42" s="374">
        <v>14758</v>
      </c>
      <c r="G42" s="782">
        <v>0</v>
      </c>
      <c r="H42" s="8"/>
    </row>
    <row r="43" spans="2:8">
      <c r="B43" s="7"/>
      <c r="C43" s="259" t="s">
        <v>419</v>
      </c>
      <c r="D43" s="260" t="s">
        <v>266</v>
      </c>
      <c r="E43" s="374">
        <v>0</v>
      </c>
      <c r="F43" s="374">
        <v>32525</v>
      </c>
      <c r="G43" s="782">
        <v>0</v>
      </c>
      <c r="H43" s="8"/>
    </row>
    <row r="44" spans="2:8">
      <c r="B44" s="7"/>
      <c r="C44" s="259" t="s">
        <v>610</v>
      </c>
      <c r="D44" s="260" t="s">
        <v>266</v>
      </c>
      <c r="E44" s="374">
        <v>0</v>
      </c>
      <c r="F44" s="374">
        <v>20264</v>
      </c>
      <c r="G44" s="782">
        <v>0</v>
      </c>
      <c r="H44" s="8"/>
    </row>
    <row r="45" spans="2:8">
      <c r="B45" s="7"/>
      <c r="C45" s="259" t="s">
        <v>425</v>
      </c>
      <c r="D45" s="260" t="s">
        <v>266</v>
      </c>
      <c r="E45" s="374">
        <v>0</v>
      </c>
      <c r="F45" s="374">
        <v>27650</v>
      </c>
      <c r="G45" s="782">
        <v>0</v>
      </c>
      <c r="H45" s="8"/>
    </row>
    <row r="46" spans="2:8">
      <c r="B46" s="7"/>
      <c r="C46" s="259" t="s">
        <v>1627</v>
      </c>
      <c r="D46" s="260" t="s">
        <v>266</v>
      </c>
      <c r="E46" s="374">
        <v>0</v>
      </c>
      <c r="F46" s="374">
        <v>2748</v>
      </c>
      <c r="G46" s="782">
        <v>0</v>
      </c>
      <c r="H46" s="8"/>
    </row>
    <row r="47" spans="2:8">
      <c r="B47" s="7"/>
      <c r="C47" s="259" t="s">
        <v>429</v>
      </c>
      <c r="D47" s="260" t="s">
        <v>266</v>
      </c>
      <c r="E47" s="374">
        <v>0</v>
      </c>
      <c r="F47" s="374">
        <v>10140</v>
      </c>
      <c r="G47" s="782">
        <v>0</v>
      </c>
      <c r="H47" s="8"/>
    </row>
    <row r="48" spans="2:8">
      <c r="B48" s="7"/>
      <c r="C48" s="259" t="s">
        <v>1079</v>
      </c>
      <c r="D48" s="260" t="s">
        <v>266</v>
      </c>
      <c r="E48" s="374">
        <v>0</v>
      </c>
      <c r="F48" s="374">
        <v>3004</v>
      </c>
      <c r="G48" s="782">
        <v>0</v>
      </c>
      <c r="H48" s="8"/>
    </row>
    <row r="49" spans="2:8">
      <c r="B49" s="7"/>
      <c r="C49" s="259" t="s">
        <v>428</v>
      </c>
      <c r="D49" s="260" t="s">
        <v>266</v>
      </c>
      <c r="E49" s="374">
        <v>0</v>
      </c>
      <c r="F49" s="374">
        <v>13863</v>
      </c>
      <c r="G49" s="782">
        <v>0</v>
      </c>
      <c r="H49" s="8"/>
    </row>
    <row r="50" spans="2:8">
      <c r="B50" s="7"/>
      <c r="C50" s="259" t="s">
        <v>364</v>
      </c>
      <c r="D50" s="348" t="s">
        <v>266</v>
      </c>
      <c r="E50" s="374">
        <v>0</v>
      </c>
      <c r="F50" s="374">
        <v>210161</v>
      </c>
      <c r="G50" s="782">
        <v>0</v>
      </c>
      <c r="H50" s="8"/>
    </row>
    <row r="51" spans="2:8">
      <c r="B51" s="7"/>
      <c r="C51" s="259" t="s">
        <v>1268</v>
      </c>
      <c r="D51" s="348" t="s">
        <v>266</v>
      </c>
      <c r="E51" s="374">
        <v>0</v>
      </c>
      <c r="F51" s="374">
        <v>1179</v>
      </c>
      <c r="G51" s="782">
        <v>0</v>
      </c>
      <c r="H51" s="8"/>
    </row>
    <row r="52" spans="2:8">
      <c r="B52" s="7"/>
      <c r="C52" s="259" t="s">
        <v>1632</v>
      </c>
      <c r="D52" s="260" t="s">
        <v>266</v>
      </c>
      <c r="E52" s="374">
        <v>0</v>
      </c>
      <c r="F52" s="374">
        <v>1023</v>
      </c>
      <c r="G52" s="782">
        <v>0</v>
      </c>
      <c r="H52" s="8"/>
    </row>
    <row r="53" spans="2:8">
      <c r="B53" s="7"/>
      <c r="C53" s="259" t="s">
        <v>1626</v>
      </c>
      <c r="D53" s="260" t="s">
        <v>266</v>
      </c>
      <c r="E53" s="374">
        <v>0</v>
      </c>
      <c r="F53" s="374">
        <v>3101</v>
      </c>
      <c r="G53" s="782">
        <v>0</v>
      </c>
      <c r="H53" s="8"/>
    </row>
    <row r="54" spans="2:8">
      <c r="B54" s="7"/>
      <c r="C54" s="259" t="s">
        <v>1598</v>
      </c>
      <c r="D54" s="260" t="s">
        <v>266</v>
      </c>
      <c r="E54" s="374">
        <v>0</v>
      </c>
      <c r="F54" s="374">
        <v>916</v>
      </c>
      <c r="G54" s="782">
        <v>0</v>
      </c>
      <c r="H54" s="8"/>
    </row>
    <row r="55" spans="2:8">
      <c r="B55" s="7"/>
      <c r="C55" s="259" t="s">
        <v>1357</v>
      </c>
      <c r="D55" s="260" t="s">
        <v>266</v>
      </c>
      <c r="E55" s="374">
        <v>0</v>
      </c>
      <c r="F55" s="374">
        <v>3457</v>
      </c>
      <c r="G55" s="782">
        <v>0</v>
      </c>
      <c r="H55" s="8"/>
    </row>
    <row r="56" spans="2:8">
      <c r="B56" s="7"/>
      <c r="C56" s="259" t="s">
        <v>392</v>
      </c>
      <c r="D56" s="260" t="s">
        <v>266</v>
      </c>
      <c r="E56" s="374">
        <v>0</v>
      </c>
      <c r="F56" s="374">
        <v>138641</v>
      </c>
      <c r="G56" s="782">
        <v>0</v>
      </c>
      <c r="H56" s="8"/>
    </row>
    <row r="57" spans="2:8">
      <c r="B57" s="7"/>
      <c r="C57" s="259" t="s">
        <v>1356</v>
      </c>
      <c r="D57" s="260" t="s">
        <v>266</v>
      </c>
      <c r="E57" s="374">
        <v>0</v>
      </c>
      <c r="F57" s="374">
        <v>992</v>
      </c>
      <c r="G57" s="782">
        <v>0</v>
      </c>
      <c r="H57" s="8"/>
    </row>
    <row r="58" spans="2:8">
      <c r="B58" s="7"/>
      <c r="C58" s="259" t="s">
        <v>430</v>
      </c>
      <c r="D58" s="260" t="s">
        <v>266</v>
      </c>
      <c r="E58" s="374">
        <v>0</v>
      </c>
      <c r="F58" s="374">
        <v>13131</v>
      </c>
      <c r="G58" s="782">
        <v>0</v>
      </c>
      <c r="H58" s="8"/>
    </row>
    <row r="59" spans="2:8">
      <c r="B59" s="7"/>
      <c r="C59" s="259" t="s">
        <v>1391</v>
      </c>
      <c r="D59" s="260" t="s">
        <v>266</v>
      </c>
      <c r="E59" s="374">
        <v>0</v>
      </c>
      <c r="F59" s="374">
        <v>1258</v>
      </c>
      <c r="G59" s="782">
        <v>0</v>
      </c>
      <c r="H59" s="8"/>
    </row>
    <row r="60" spans="2:8">
      <c r="B60" s="7"/>
      <c r="C60" s="259" t="s">
        <v>324</v>
      </c>
      <c r="D60" s="260" t="s">
        <v>266</v>
      </c>
      <c r="E60" s="374">
        <v>0</v>
      </c>
      <c r="F60" s="374">
        <v>422046</v>
      </c>
      <c r="G60" s="782">
        <v>0</v>
      </c>
      <c r="H60" s="8"/>
    </row>
    <row r="61" spans="2:8">
      <c r="B61" s="7"/>
      <c r="C61" s="259" t="s">
        <v>1175</v>
      </c>
      <c r="D61" s="260" t="s">
        <v>266</v>
      </c>
      <c r="E61" s="374">
        <v>0</v>
      </c>
      <c r="F61" s="374">
        <v>630</v>
      </c>
      <c r="G61" s="782">
        <v>0</v>
      </c>
      <c r="H61" s="8"/>
    </row>
    <row r="62" spans="2:8">
      <c r="B62" s="7"/>
      <c r="C62" s="259" t="s">
        <v>1164</v>
      </c>
      <c r="D62" s="260" t="s">
        <v>266</v>
      </c>
      <c r="E62" s="374">
        <v>0</v>
      </c>
      <c r="F62" s="374">
        <v>5182</v>
      </c>
      <c r="G62" s="782">
        <v>0</v>
      </c>
      <c r="H62" s="8"/>
    </row>
    <row r="63" spans="2:8">
      <c r="B63" s="7"/>
      <c r="C63" s="259" t="s">
        <v>355</v>
      </c>
      <c r="D63" s="260" t="s">
        <v>266</v>
      </c>
      <c r="E63" s="374">
        <v>0</v>
      </c>
      <c r="F63" s="374">
        <v>247961</v>
      </c>
      <c r="G63" s="782">
        <v>0</v>
      </c>
      <c r="H63" s="8"/>
    </row>
    <row r="64" spans="2:8">
      <c r="B64" s="7"/>
      <c r="C64" s="259" t="s">
        <v>367</v>
      </c>
      <c r="D64" s="260" t="s">
        <v>266</v>
      </c>
      <c r="E64" s="374">
        <v>0</v>
      </c>
      <c r="F64" s="374">
        <v>188918</v>
      </c>
      <c r="G64" s="782">
        <v>0</v>
      </c>
      <c r="H64" s="8"/>
    </row>
    <row r="65" spans="2:8">
      <c r="B65" s="7"/>
      <c r="C65" s="259" t="s">
        <v>421</v>
      </c>
      <c r="D65" s="260" t="s">
        <v>266</v>
      </c>
      <c r="E65" s="374">
        <v>0</v>
      </c>
      <c r="F65" s="374">
        <v>2723</v>
      </c>
      <c r="G65" s="782">
        <v>0</v>
      </c>
      <c r="H65" s="8"/>
    </row>
    <row r="66" spans="2:8">
      <c r="B66" s="7"/>
      <c r="C66" s="259" t="s">
        <v>1405</v>
      </c>
      <c r="D66" s="260" t="s">
        <v>266</v>
      </c>
      <c r="E66" s="374">
        <v>0</v>
      </c>
      <c r="F66" s="374">
        <v>1478</v>
      </c>
      <c r="G66" s="782">
        <v>0</v>
      </c>
      <c r="H66" s="8"/>
    </row>
    <row r="67" spans="2:8">
      <c r="B67" s="7"/>
      <c r="C67" s="259" t="s">
        <v>417</v>
      </c>
      <c r="D67" s="260" t="s">
        <v>266</v>
      </c>
      <c r="E67" s="374">
        <v>0</v>
      </c>
      <c r="F67" s="374">
        <v>26787</v>
      </c>
      <c r="G67" s="782">
        <v>0</v>
      </c>
      <c r="H67" s="8"/>
    </row>
    <row r="68" spans="2:8">
      <c r="B68" s="7"/>
      <c r="C68" s="259" t="s">
        <v>2064</v>
      </c>
      <c r="D68" s="260" t="s">
        <v>266</v>
      </c>
      <c r="E68" s="374">
        <v>0</v>
      </c>
      <c r="F68" s="374">
        <v>349</v>
      </c>
      <c r="G68" s="782">
        <v>0</v>
      </c>
      <c r="H68" s="8"/>
    </row>
    <row r="69" spans="2:8">
      <c r="B69" s="7"/>
      <c r="C69" s="259" t="s">
        <v>1078</v>
      </c>
      <c r="D69" s="260" t="s">
        <v>266</v>
      </c>
      <c r="E69" s="374">
        <v>0</v>
      </c>
      <c r="F69" s="374">
        <v>5420</v>
      </c>
      <c r="G69" s="782">
        <v>0</v>
      </c>
      <c r="H69" s="8"/>
    </row>
    <row r="70" spans="2:8">
      <c r="B70" s="7"/>
      <c r="C70" s="259" t="s">
        <v>1358</v>
      </c>
      <c r="D70" s="260" t="s">
        <v>266</v>
      </c>
      <c r="E70" s="374">
        <v>0</v>
      </c>
      <c r="F70" s="374">
        <v>2061</v>
      </c>
      <c r="G70" s="782">
        <v>0</v>
      </c>
      <c r="H70" s="8"/>
    </row>
    <row r="71" spans="2:8">
      <c r="B71" s="7"/>
      <c r="C71" s="259" t="s">
        <v>409</v>
      </c>
      <c r="D71" s="260" t="s">
        <v>266</v>
      </c>
      <c r="E71" s="374">
        <v>0</v>
      </c>
      <c r="F71" s="374">
        <v>73160</v>
      </c>
      <c r="G71" s="782">
        <v>0</v>
      </c>
      <c r="H71" s="8"/>
    </row>
    <row r="72" spans="2:8">
      <c r="B72" s="7"/>
      <c r="C72" s="259" t="s">
        <v>1946</v>
      </c>
      <c r="D72" s="260">
        <v>67</v>
      </c>
      <c r="E72" s="374">
        <v>5</v>
      </c>
      <c r="F72" s="374">
        <v>50899</v>
      </c>
      <c r="G72" s="782">
        <v>9.8233757048272073E-05</v>
      </c>
      <c r="H72" s="8"/>
    </row>
    <row r="73" spans="2:8">
      <c r="B73" s="7"/>
      <c r="C73" s="259" t="s">
        <v>1138</v>
      </c>
      <c r="D73" s="260">
        <v>68</v>
      </c>
      <c r="E73" s="374">
        <v>209</v>
      </c>
      <c r="F73" s="374">
        <v>202522</v>
      </c>
      <c r="G73" s="782">
        <v>0.0010319866483641284</v>
      </c>
      <c r="H73" s="8"/>
    </row>
    <row r="74" spans="2:8">
      <c r="B74" s="7"/>
      <c r="C74" s="259" t="s">
        <v>1261</v>
      </c>
      <c r="D74" s="260">
        <v>69</v>
      </c>
      <c r="E74" s="374">
        <v>2</v>
      </c>
      <c r="F74" s="374">
        <v>1855</v>
      </c>
      <c r="G74" s="782">
        <v>0.0010781671159029651</v>
      </c>
      <c r="H74" s="8"/>
    </row>
    <row r="75" spans="2:8">
      <c r="B75" s="7"/>
      <c r="C75" s="259" t="s">
        <v>1269</v>
      </c>
      <c r="D75" s="260">
        <v>70</v>
      </c>
      <c r="E75" s="374">
        <v>389</v>
      </c>
      <c r="F75" s="374">
        <v>280413</v>
      </c>
      <c r="G75" s="782">
        <v>0.0013872395359701584</v>
      </c>
      <c r="H75" s="8"/>
    </row>
    <row r="76" spans="2:8">
      <c r="B76" s="7"/>
      <c r="C76" s="259" t="s">
        <v>1193</v>
      </c>
      <c r="D76" s="260">
        <v>71</v>
      </c>
      <c r="E76" s="374">
        <v>83</v>
      </c>
      <c r="F76" s="374">
        <v>46751</v>
      </c>
      <c r="G76" s="782">
        <v>0.001775363093837565</v>
      </c>
      <c r="H76" s="8"/>
    </row>
    <row r="77" spans="2:8">
      <c r="B77" s="7"/>
      <c r="C77" s="259" t="s">
        <v>381</v>
      </c>
      <c r="D77" s="260">
        <v>72</v>
      </c>
      <c r="E77" s="374">
        <v>535</v>
      </c>
      <c r="F77" s="374">
        <v>168844</v>
      </c>
      <c r="G77" s="782">
        <v>0.0031686053398403261</v>
      </c>
      <c r="H77" s="8"/>
    </row>
    <row r="78" spans="2:8">
      <c r="B78" s="7"/>
      <c r="C78" s="259" t="s">
        <v>1073</v>
      </c>
      <c r="D78" s="260">
        <v>73</v>
      </c>
      <c r="E78" s="374">
        <v>66</v>
      </c>
      <c r="F78" s="374">
        <v>19036</v>
      </c>
      <c r="G78" s="782">
        <v>0.0034671149401134692</v>
      </c>
      <c r="H78" s="8"/>
    </row>
    <row r="79" spans="2:8">
      <c r="B79" s="7"/>
      <c r="C79" s="259" t="s">
        <v>1158</v>
      </c>
      <c r="D79" s="260">
        <v>74</v>
      </c>
      <c r="E79" s="374">
        <v>14</v>
      </c>
      <c r="F79" s="374">
        <v>3939</v>
      </c>
      <c r="G79" s="782">
        <v>0.0035542015740035542</v>
      </c>
      <c r="H79" s="8"/>
    </row>
    <row r="80" spans="2:8">
      <c r="B80" s="7"/>
      <c r="C80" s="259" t="s">
        <v>1620</v>
      </c>
      <c r="D80" s="260">
        <v>75</v>
      </c>
      <c r="E80" s="374">
        <v>90</v>
      </c>
      <c r="F80" s="374">
        <v>11810</v>
      </c>
      <c r="G80" s="782">
        <v>0.0076206604572396277</v>
      </c>
      <c r="H80" s="8"/>
    </row>
    <row r="81" spans="2:8">
      <c r="B81" s="7"/>
      <c r="C81" s="259" t="s">
        <v>378</v>
      </c>
      <c r="D81" s="260">
        <v>76</v>
      </c>
      <c r="E81" s="374">
        <v>1929</v>
      </c>
      <c r="F81" s="374">
        <v>179350</v>
      </c>
      <c r="G81" s="782">
        <v>0.010755505993866741</v>
      </c>
      <c r="H81" s="8"/>
    </row>
    <row r="82" spans="2:8">
      <c r="B82" s="7"/>
      <c r="C82" s="259" t="s">
        <v>1629</v>
      </c>
      <c r="D82" s="260">
        <v>77</v>
      </c>
      <c r="E82" s="374">
        <v>31</v>
      </c>
      <c r="F82" s="374">
        <v>2666</v>
      </c>
      <c r="G82" s="782">
        <v>0.011627906976744186</v>
      </c>
      <c r="H82" s="8"/>
    </row>
    <row r="83" spans="2:8">
      <c r="B83" s="7"/>
      <c r="C83" s="259" t="s">
        <v>602</v>
      </c>
      <c r="D83" s="260">
        <v>78</v>
      </c>
      <c r="E83" s="374">
        <v>508</v>
      </c>
      <c r="F83" s="374">
        <v>31140</v>
      </c>
      <c r="G83" s="782">
        <v>0.016313423249839434</v>
      </c>
      <c r="H83" s="8"/>
    </row>
    <row r="84" spans="2:8">
      <c r="B84" s="7"/>
      <c r="C84" s="259" t="s">
        <v>1389</v>
      </c>
      <c r="D84" s="260">
        <v>79</v>
      </c>
      <c r="E84" s="374">
        <v>78</v>
      </c>
      <c r="F84" s="374">
        <v>4257</v>
      </c>
      <c r="G84" s="782">
        <v>0.018322762508809022</v>
      </c>
      <c r="H84" s="8"/>
    </row>
    <row r="85" spans="2:8">
      <c r="B85" s="7"/>
      <c r="C85" s="259" t="s">
        <v>1173</v>
      </c>
      <c r="D85" s="260">
        <v>80</v>
      </c>
      <c r="E85" s="374">
        <v>100</v>
      </c>
      <c r="F85" s="374">
        <v>4592</v>
      </c>
      <c r="G85" s="782">
        <v>0.021777003484320559</v>
      </c>
      <c r="H85" s="8"/>
    </row>
    <row r="86" spans="2:8">
      <c r="B86" s="7"/>
      <c r="C86" s="259" t="s">
        <v>765</v>
      </c>
      <c r="D86" s="260">
        <v>81</v>
      </c>
      <c r="E86" s="374">
        <v>462</v>
      </c>
      <c r="F86" s="374">
        <v>19059</v>
      </c>
      <c r="G86" s="782">
        <v>0.024240516291515819</v>
      </c>
      <c r="H86" s="8"/>
    </row>
    <row r="87" spans="2:8">
      <c r="B87" s="7"/>
      <c r="C87" s="259" t="s">
        <v>360</v>
      </c>
      <c r="D87" s="260">
        <v>82</v>
      </c>
      <c r="E87" s="374">
        <v>4417</v>
      </c>
      <c r="F87" s="374">
        <v>176160</v>
      </c>
      <c r="G87" s="782">
        <v>0.025073796548592188</v>
      </c>
      <c r="H87" s="8"/>
    </row>
    <row r="88" spans="2:8">
      <c r="B88" s="7"/>
      <c r="C88" s="259" t="s">
        <v>1616</v>
      </c>
      <c r="D88" s="260">
        <v>83</v>
      </c>
      <c r="E88" s="374">
        <v>1776</v>
      </c>
      <c r="F88" s="374">
        <v>67263</v>
      </c>
      <c r="G88" s="782">
        <v>0.026403817849337676</v>
      </c>
      <c r="H88" s="8"/>
    </row>
    <row r="89" spans="2:8">
      <c r="B89" s="7"/>
      <c r="C89" s="259" t="s">
        <v>370</v>
      </c>
      <c r="D89" s="260">
        <v>84</v>
      </c>
      <c r="E89" s="374">
        <v>6098</v>
      </c>
      <c r="F89" s="374">
        <v>227184</v>
      </c>
      <c r="G89" s="782">
        <v>0.026841678991478272</v>
      </c>
      <c r="H89" s="8"/>
    </row>
    <row r="90" spans="2:8">
      <c r="B90" s="7"/>
      <c r="C90" s="259" t="s">
        <v>1176</v>
      </c>
      <c r="D90" s="260">
        <v>85</v>
      </c>
      <c r="E90" s="374">
        <v>40</v>
      </c>
      <c r="F90" s="374">
        <v>1450</v>
      </c>
      <c r="G90" s="782">
        <v>0.027586206896551724</v>
      </c>
      <c r="H90" s="8"/>
    </row>
    <row r="91" spans="2:8">
      <c r="B91" s="7"/>
      <c r="C91" s="259" t="s">
        <v>1257</v>
      </c>
      <c r="D91" s="260">
        <v>86</v>
      </c>
      <c r="E91" s="374">
        <v>305</v>
      </c>
      <c r="F91" s="374">
        <v>9330</v>
      </c>
      <c r="G91" s="782">
        <v>0.032690246516613078</v>
      </c>
      <c r="H91" s="8"/>
    </row>
    <row r="92" spans="2:8">
      <c r="B92" s="7"/>
      <c r="C92" s="259" t="s">
        <v>773</v>
      </c>
      <c r="D92" s="260">
        <v>87</v>
      </c>
      <c r="E92" s="374">
        <v>3693</v>
      </c>
      <c r="F92" s="374">
        <v>102812</v>
      </c>
      <c r="G92" s="782">
        <v>0.035919931525502859</v>
      </c>
      <c r="H92" s="8"/>
    </row>
    <row r="93" spans="2:8">
      <c r="B93" s="7"/>
      <c r="C93" s="259" t="s">
        <v>1334</v>
      </c>
      <c r="D93" s="260">
        <v>88</v>
      </c>
      <c r="E93" s="374">
        <v>43</v>
      </c>
      <c r="F93" s="374">
        <v>1171</v>
      </c>
      <c r="G93" s="782">
        <v>0.036720751494449186</v>
      </c>
      <c r="H93" s="8"/>
    </row>
    <row r="94" spans="2:8">
      <c r="B94" s="7"/>
      <c r="C94" s="259" t="s">
        <v>1140</v>
      </c>
      <c r="D94" s="260">
        <v>89</v>
      </c>
      <c r="E94" s="374">
        <v>143</v>
      </c>
      <c r="F94" s="374">
        <v>3832</v>
      </c>
      <c r="G94" s="782">
        <v>0.037317327766179541</v>
      </c>
      <c r="H94" s="8"/>
    </row>
    <row r="95" spans="2:8">
      <c r="B95" s="7"/>
      <c r="C95" s="259" t="s">
        <v>1071</v>
      </c>
      <c r="D95" s="260">
        <v>90</v>
      </c>
      <c r="E95" s="374">
        <v>898</v>
      </c>
      <c r="F95" s="374">
        <v>23806</v>
      </c>
      <c r="G95" s="782">
        <v>0.037721582794253548</v>
      </c>
      <c r="H95" s="8"/>
    </row>
    <row r="96" spans="2:8">
      <c r="B96" s="7"/>
      <c r="C96" s="259" t="s">
        <v>329</v>
      </c>
      <c r="D96" s="260">
        <v>91</v>
      </c>
      <c r="E96" s="374">
        <v>13795</v>
      </c>
      <c r="F96" s="374">
        <v>325710</v>
      </c>
      <c r="G96" s="782">
        <v>0.042353627460010437</v>
      </c>
      <c r="H96" s="8"/>
    </row>
    <row r="97" spans="2:8">
      <c r="B97" s="7"/>
      <c r="C97" s="259" t="s">
        <v>380</v>
      </c>
      <c r="D97" s="260">
        <v>92</v>
      </c>
      <c r="E97" s="374">
        <v>11982</v>
      </c>
      <c r="F97" s="374">
        <v>278185</v>
      </c>
      <c r="G97" s="782">
        <v>0.043072056365368372</v>
      </c>
      <c r="H97" s="8"/>
    </row>
    <row r="98" spans="2:8">
      <c r="B98" s="7"/>
      <c r="C98" s="259" t="s">
        <v>182</v>
      </c>
      <c r="D98" s="260">
        <v>93</v>
      </c>
      <c r="E98" s="374">
        <v>23785</v>
      </c>
      <c r="F98" s="374">
        <v>460525</v>
      </c>
      <c r="G98" s="782">
        <v>0.051647576135931815</v>
      </c>
      <c r="H98" s="8"/>
    </row>
    <row r="99" spans="2:8">
      <c r="B99" s="7"/>
      <c r="C99" s="259" t="s">
        <v>662</v>
      </c>
      <c r="D99" s="260">
        <v>94</v>
      </c>
      <c r="E99" s="374">
        <v>1168</v>
      </c>
      <c r="F99" s="374">
        <v>22246</v>
      </c>
      <c r="G99" s="782">
        <v>0.05250382091162456</v>
      </c>
      <c r="H99" s="8"/>
    </row>
    <row r="100" spans="2:8">
      <c r="B100" s="7"/>
      <c r="C100" s="259" t="s">
        <v>1355</v>
      </c>
      <c r="D100" s="260">
        <v>95</v>
      </c>
      <c r="E100" s="374">
        <v>182</v>
      </c>
      <c r="F100" s="374">
        <v>3369</v>
      </c>
      <c r="G100" s="782">
        <v>0.054021964974769965</v>
      </c>
      <c r="H100" s="8"/>
    </row>
    <row r="101" spans="2:8">
      <c r="B101" s="7"/>
      <c r="C101" s="259" t="s">
        <v>404</v>
      </c>
      <c r="D101" s="348">
        <v>96</v>
      </c>
      <c r="E101" s="374">
        <v>3198</v>
      </c>
      <c r="F101" s="374">
        <v>58243</v>
      </c>
      <c r="G101" s="782">
        <v>0.054907885926205727</v>
      </c>
      <c r="H101" s="8"/>
    </row>
    <row r="102" spans="2:8">
      <c r="B102" s="7"/>
      <c r="C102" s="259" t="s">
        <v>1174</v>
      </c>
      <c r="D102" s="348">
        <v>97</v>
      </c>
      <c r="E102" s="374">
        <v>177</v>
      </c>
      <c r="F102" s="374">
        <v>3027</v>
      </c>
      <c r="G102" s="782">
        <v>0.058473736372646183</v>
      </c>
      <c r="H102" s="8"/>
    </row>
    <row r="103" spans="2:8">
      <c r="B103" s="7"/>
      <c r="C103" s="259" t="s">
        <v>652</v>
      </c>
      <c r="D103" s="260">
        <v>98</v>
      </c>
      <c r="E103" s="374">
        <v>3375</v>
      </c>
      <c r="F103" s="374">
        <v>57647</v>
      </c>
      <c r="G103" s="782">
        <v>0.058545978108140925</v>
      </c>
      <c r="H103" s="8"/>
    </row>
    <row r="104" spans="2:8">
      <c r="B104" s="7"/>
      <c r="C104" s="259" t="s">
        <v>418</v>
      </c>
      <c r="D104" s="260">
        <v>99</v>
      </c>
      <c r="E104" s="374">
        <v>2029</v>
      </c>
      <c r="F104" s="374">
        <v>34074</v>
      </c>
      <c r="G104" s="782">
        <v>0.059546868580149084</v>
      </c>
      <c r="H104" s="8"/>
    </row>
    <row r="105" spans="2:8">
      <c r="B105" s="7"/>
      <c r="C105" s="259" t="s">
        <v>391</v>
      </c>
      <c r="D105" s="260">
        <v>100</v>
      </c>
      <c r="E105" s="374">
        <v>4455</v>
      </c>
      <c r="F105" s="374">
        <v>73648</v>
      </c>
      <c r="G105" s="782">
        <v>0.060490441016728222</v>
      </c>
      <c r="H105" s="8"/>
    </row>
    <row r="106" spans="2:8">
      <c r="B106" s="7"/>
      <c r="C106" s="259" t="s">
        <v>651</v>
      </c>
      <c r="D106" s="260">
        <v>101</v>
      </c>
      <c r="E106" s="374">
        <v>9900</v>
      </c>
      <c r="F106" s="374">
        <v>154796</v>
      </c>
      <c r="G106" s="782">
        <v>0.063955140959714718</v>
      </c>
      <c r="H106" s="8"/>
    </row>
    <row r="107" spans="2:8">
      <c r="B107" s="7"/>
      <c r="C107" s="259" t="s">
        <v>2062</v>
      </c>
      <c r="D107" s="260">
        <v>102</v>
      </c>
      <c r="E107" s="374">
        <v>39</v>
      </c>
      <c r="F107" s="374">
        <v>588</v>
      </c>
      <c r="G107" s="782">
        <v>0.0663265306122449</v>
      </c>
      <c r="H107" s="8"/>
    </row>
    <row r="108" spans="2:8">
      <c r="B108" s="7"/>
      <c r="C108" s="259" t="s">
        <v>241</v>
      </c>
      <c r="D108" s="260">
        <v>103</v>
      </c>
      <c r="E108" s="374">
        <v>60580</v>
      </c>
      <c r="F108" s="374">
        <v>822840</v>
      </c>
      <c r="G108" s="782">
        <v>0.073623061591560929</v>
      </c>
      <c r="H108" s="8"/>
    </row>
    <row r="109" spans="2:8">
      <c r="B109" s="7"/>
      <c r="C109" s="259" t="s">
        <v>422</v>
      </c>
      <c r="D109" s="260">
        <v>104</v>
      </c>
      <c r="E109" s="374">
        <v>2099</v>
      </c>
      <c r="F109" s="374">
        <v>26282</v>
      </c>
      <c r="G109" s="365">
        <v>0.079864546077163076</v>
      </c>
      <c r="H109" s="8"/>
    </row>
    <row r="110" spans="2:8">
      <c r="B110" s="7"/>
      <c r="C110" s="259" t="s">
        <v>1159</v>
      </c>
      <c r="D110" s="260">
        <v>105</v>
      </c>
      <c r="E110" s="374">
        <v>168</v>
      </c>
      <c r="F110" s="374">
        <v>2057</v>
      </c>
      <c r="G110" s="782">
        <v>0.08167233835683034</v>
      </c>
      <c r="H110" s="8"/>
    </row>
    <row r="111" spans="2:8">
      <c r="B111" s="7"/>
      <c r="C111" s="259" t="s">
        <v>395</v>
      </c>
      <c r="D111" s="260">
        <v>106</v>
      </c>
      <c r="E111" s="374">
        <v>11851</v>
      </c>
      <c r="F111" s="374">
        <v>141526</v>
      </c>
      <c r="G111" s="782">
        <v>0.08373726382431497</v>
      </c>
      <c r="H111" s="8"/>
    </row>
    <row r="112" spans="2:8">
      <c r="B112" s="7"/>
      <c r="C112" s="144" t="s">
        <v>1152</v>
      </c>
      <c r="D112" s="145">
        <v>107</v>
      </c>
      <c r="E112" s="233">
        <v>1175</v>
      </c>
      <c r="F112" s="233">
        <v>13713</v>
      </c>
      <c r="G112" s="287">
        <v>0.085685116312987669</v>
      </c>
      <c r="H112" s="8"/>
    </row>
    <row r="113" spans="2:8">
      <c r="B113" s="7"/>
      <c r="C113" s="259" t="s">
        <v>971</v>
      </c>
      <c r="D113" s="260">
        <v>108</v>
      </c>
      <c r="E113" s="374">
        <v>3510</v>
      </c>
      <c r="F113" s="374">
        <v>39679</v>
      </c>
      <c r="G113" s="782">
        <v>0.0884598906222435</v>
      </c>
      <c r="H113" s="8"/>
    </row>
    <row r="114" spans="2:8">
      <c r="B114" s="7"/>
      <c r="C114" s="259" t="s">
        <v>359</v>
      </c>
      <c r="D114" s="260">
        <v>109</v>
      </c>
      <c r="E114" s="374">
        <v>23217</v>
      </c>
      <c r="F114" s="374">
        <v>260420</v>
      </c>
      <c r="G114" s="782">
        <v>0.089152138852622687</v>
      </c>
      <c r="H114" s="8"/>
    </row>
    <row r="115" spans="2:8">
      <c r="B115" s="7"/>
      <c r="C115" s="259" t="s">
        <v>1182</v>
      </c>
      <c r="D115" s="260">
        <v>110</v>
      </c>
      <c r="E115" s="374">
        <v>786</v>
      </c>
      <c r="F115" s="374">
        <v>8787</v>
      </c>
      <c r="G115" s="782">
        <v>0.089450324342779108</v>
      </c>
      <c r="H115" s="8"/>
    </row>
    <row r="116" spans="2:8">
      <c r="B116" s="7"/>
      <c r="C116" s="259" t="s">
        <v>1135</v>
      </c>
      <c r="D116" s="260">
        <v>111</v>
      </c>
      <c r="E116" s="374">
        <v>1475</v>
      </c>
      <c r="F116" s="374">
        <v>16307</v>
      </c>
      <c r="G116" s="782">
        <v>0.090451953148954434</v>
      </c>
      <c r="H116" s="8"/>
    </row>
    <row r="117" spans="2:8">
      <c r="B117" s="7"/>
      <c r="C117" s="259" t="s">
        <v>349</v>
      </c>
      <c r="D117" s="260">
        <v>112</v>
      </c>
      <c r="E117" s="374">
        <v>25925</v>
      </c>
      <c r="F117" s="374">
        <v>277270</v>
      </c>
      <c r="G117" s="782">
        <v>0.093500919681177186</v>
      </c>
      <c r="H117" s="8"/>
    </row>
    <row r="118" spans="2:8">
      <c r="B118" s="7"/>
      <c r="C118" s="259" t="s">
        <v>1166</v>
      </c>
      <c r="D118" s="260">
        <v>113</v>
      </c>
      <c r="E118" s="374">
        <v>162</v>
      </c>
      <c r="F118" s="374">
        <v>1722</v>
      </c>
      <c r="G118" s="782">
        <v>0.094076655052264813</v>
      </c>
      <c r="H118" s="8"/>
    </row>
    <row r="119" spans="2:8">
      <c r="B119" s="7"/>
      <c r="C119" s="259" t="s">
        <v>338</v>
      </c>
      <c r="D119" s="260">
        <v>114</v>
      </c>
      <c r="E119" s="374">
        <v>44081</v>
      </c>
      <c r="F119" s="374">
        <v>433949</v>
      </c>
      <c r="G119" s="782">
        <v>0.10158106136896271</v>
      </c>
      <c r="H119" s="8"/>
    </row>
    <row r="120" spans="2:8">
      <c r="B120" s="7"/>
      <c r="C120" s="259" t="s">
        <v>427</v>
      </c>
      <c r="D120" s="260">
        <v>115</v>
      </c>
      <c r="E120" s="374">
        <v>3000</v>
      </c>
      <c r="F120" s="374">
        <v>29475</v>
      </c>
      <c r="G120" s="782">
        <v>0.10178117048346055</v>
      </c>
      <c r="H120" s="8"/>
    </row>
    <row r="121" spans="2:8">
      <c r="B121" s="7"/>
      <c r="C121" s="259" t="s">
        <v>336</v>
      </c>
      <c r="D121" s="260">
        <v>116</v>
      </c>
      <c r="E121" s="374">
        <v>30320</v>
      </c>
      <c r="F121" s="374">
        <v>292494</v>
      </c>
      <c r="G121" s="782">
        <v>0.10366024602214062</v>
      </c>
      <c r="H121" s="8"/>
    </row>
    <row r="122" spans="2:8">
      <c r="B122" s="7"/>
      <c r="C122" s="259" t="s">
        <v>423</v>
      </c>
      <c r="D122" s="348">
        <v>117</v>
      </c>
      <c r="E122" s="374">
        <v>5000</v>
      </c>
      <c r="F122" s="374">
        <v>47943</v>
      </c>
      <c r="G122" s="782">
        <v>0.10429051164925016</v>
      </c>
      <c r="H122" s="8"/>
    </row>
    <row r="123" spans="2:8">
      <c r="B123" s="7"/>
      <c r="C123" s="259" t="s">
        <v>321</v>
      </c>
      <c r="D123" s="348">
        <v>118</v>
      </c>
      <c r="E123" s="374">
        <v>60000</v>
      </c>
      <c r="F123" s="374">
        <v>561944</v>
      </c>
      <c r="G123" s="782">
        <v>0.10677220505957889</v>
      </c>
      <c r="H123" s="8"/>
    </row>
    <row r="124" spans="2:8">
      <c r="B124" s="7"/>
      <c r="C124" s="259" t="s">
        <v>744</v>
      </c>
      <c r="D124" s="260">
        <v>119</v>
      </c>
      <c r="E124" s="374">
        <v>15426</v>
      </c>
      <c r="F124" s="374">
        <v>144399</v>
      </c>
      <c r="G124" s="782">
        <v>0.10682899466062784</v>
      </c>
      <c r="H124" s="8"/>
    </row>
    <row r="125" spans="2:8">
      <c r="B125" s="7"/>
      <c r="C125" s="259" t="s">
        <v>2065</v>
      </c>
      <c r="D125" s="260">
        <v>120</v>
      </c>
      <c r="E125" s="374">
        <v>33</v>
      </c>
      <c r="F125" s="374">
        <v>299</v>
      </c>
      <c r="G125" s="782">
        <v>0.11036789297658862</v>
      </c>
      <c r="H125" s="8"/>
    </row>
    <row r="126" spans="2:8">
      <c r="B126" s="7"/>
      <c r="C126" s="259" t="s">
        <v>405</v>
      </c>
      <c r="D126" s="260">
        <v>121</v>
      </c>
      <c r="E126" s="374">
        <v>16387</v>
      </c>
      <c r="F126" s="374">
        <v>145760</v>
      </c>
      <c r="G126" s="782">
        <v>0.11242453347969264</v>
      </c>
      <c r="H126" s="8"/>
    </row>
    <row r="127" spans="2:8">
      <c r="B127" s="7"/>
      <c r="C127" s="259" t="s">
        <v>328</v>
      </c>
      <c r="D127" s="260">
        <v>122</v>
      </c>
      <c r="E127" s="374">
        <v>55111</v>
      </c>
      <c r="F127" s="374">
        <v>487362</v>
      </c>
      <c r="G127" s="782">
        <v>0.11308021552767758</v>
      </c>
      <c r="H127" s="8"/>
    </row>
    <row r="128" spans="2:8">
      <c r="B128" s="7"/>
      <c r="C128" s="259" t="s">
        <v>353</v>
      </c>
      <c r="D128" s="260">
        <v>123</v>
      </c>
      <c r="E128" s="374">
        <v>37085</v>
      </c>
      <c r="F128" s="374">
        <v>316832</v>
      </c>
      <c r="G128" s="782">
        <v>0.1170494142005858</v>
      </c>
      <c r="H128" s="8"/>
    </row>
    <row r="129" spans="2:8">
      <c r="B129" s="7"/>
      <c r="C129" s="259" t="s">
        <v>600</v>
      </c>
      <c r="D129" s="260">
        <v>124</v>
      </c>
      <c r="E129" s="374">
        <v>7847</v>
      </c>
      <c r="F129" s="374">
        <v>64230</v>
      </c>
      <c r="G129" s="782">
        <v>0.12217032539311848</v>
      </c>
      <c r="H129" s="8"/>
    </row>
    <row r="130" spans="2:8">
      <c r="B130" s="7"/>
      <c r="C130" s="259" t="s">
        <v>486</v>
      </c>
      <c r="D130" s="260">
        <v>125</v>
      </c>
      <c r="E130" s="374">
        <v>47196</v>
      </c>
      <c r="F130" s="374">
        <v>382103</v>
      </c>
      <c r="G130" s="782">
        <v>0.12351643405050471</v>
      </c>
      <c r="H130" s="8"/>
    </row>
    <row r="131" spans="2:8">
      <c r="B131" s="7"/>
      <c r="C131" s="259" t="s">
        <v>393</v>
      </c>
      <c r="D131" s="260">
        <v>126</v>
      </c>
      <c r="E131" s="374">
        <v>19192</v>
      </c>
      <c r="F131" s="374">
        <v>153234</v>
      </c>
      <c r="G131" s="782">
        <v>0.12524635524752992</v>
      </c>
      <c r="H131" s="8"/>
    </row>
    <row r="132" spans="2:8">
      <c r="B132" s="7"/>
      <c r="C132" s="259" t="s">
        <v>371</v>
      </c>
      <c r="D132" s="260">
        <v>127</v>
      </c>
      <c r="E132" s="374">
        <v>23496</v>
      </c>
      <c r="F132" s="374">
        <v>177114</v>
      </c>
      <c r="G132" s="782">
        <v>0.13266032047156068</v>
      </c>
      <c r="H132" s="8"/>
    </row>
    <row r="133" spans="2:8">
      <c r="B133" s="7"/>
      <c r="C133" s="259" t="s">
        <v>1070</v>
      </c>
      <c r="D133" s="260">
        <v>128</v>
      </c>
      <c r="E133" s="374">
        <v>2923</v>
      </c>
      <c r="F133" s="374">
        <v>22004</v>
      </c>
      <c r="G133" s="782">
        <v>0.13283948373023086</v>
      </c>
      <c r="H133" s="8"/>
    </row>
    <row r="134" spans="2:8">
      <c r="B134" s="7"/>
      <c r="C134" s="259" t="s">
        <v>342</v>
      </c>
      <c r="D134" s="260">
        <v>129</v>
      </c>
      <c r="E134" s="374">
        <v>35692</v>
      </c>
      <c r="F134" s="374">
        <v>268381</v>
      </c>
      <c r="G134" s="782">
        <v>0.13299004027855921</v>
      </c>
      <c r="H134" s="8"/>
    </row>
    <row r="135" spans="2:8">
      <c r="B135" s="7"/>
      <c r="C135" s="259" t="s">
        <v>1628</v>
      </c>
      <c r="D135" s="260">
        <v>130</v>
      </c>
      <c r="E135" s="374">
        <v>1136</v>
      </c>
      <c r="F135" s="374">
        <v>8278</v>
      </c>
      <c r="G135" s="782">
        <v>0.13723121526938875</v>
      </c>
      <c r="H135" s="8"/>
    </row>
    <row r="136" spans="2:8">
      <c r="B136" s="7"/>
      <c r="C136" s="259" t="s">
        <v>323</v>
      </c>
      <c r="D136" s="260">
        <v>131</v>
      </c>
      <c r="E136" s="374">
        <v>56188</v>
      </c>
      <c r="F136" s="374">
        <v>383998</v>
      </c>
      <c r="G136" s="782">
        <v>0.14632367876916025</v>
      </c>
      <c r="H136" s="8"/>
    </row>
    <row r="137" spans="2:8">
      <c r="B137" s="7"/>
      <c r="C137" s="259" t="s">
        <v>597</v>
      </c>
      <c r="D137" s="260">
        <v>132</v>
      </c>
      <c r="E137" s="374">
        <v>10827</v>
      </c>
      <c r="F137" s="374">
        <v>73903</v>
      </c>
      <c r="G137" s="782">
        <v>0.146502848328214</v>
      </c>
      <c r="H137" s="8"/>
    </row>
    <row r="138" spans="2:8">
      <c r="B138" s="7"/>
      <c r="C138" s="259" t="s">
        <v>2063</v>
      </c>
      <c r="D138" s="260">
        <v>133</v>
      </c>
      <c r="E138" s="374">
        <v>58</v>
      </c>
      <c r="F138" s="374">
        <v>389</v>
      </c>
      <c r="G138" s="782">
        <v>0.14910025706940874</v>
      </c>
      <c r="H138" s="8"/>
    </row>
    <row r="139" spans="2:8">
      <c r="B139" s="7"/>
      <c r="C139" s="259" t="s">
        <v>372</v>
      </c>
      <c r="D139" s="260">
        <v>134</v>
      </c>
      <c r="E139" s="374">
        <v>23357</v>
      </c>
      <c r="F139" s="374">
        <v>153148</v>
      </c>
      <c r="G139" s="782">
        <v>0.15251260218873247</v>
      </c>
      <c r="H139" s="8"/>
    </row>
    <row r="140" spans="2:8">
      <c r="B140" s="7"/>
      <c r="C140" s="259" t="s">
        <v>382</v>
      </c>
      <c r="D140" s="260">
        <v>135</v>
      </c>
      <c r="E140" s="374">
        <v>22576</v>
      </c>
      <c r="F140" s="374">
        <v>143879</v>
      </c>
      <c r="G140" s="782">
        <v>0.15690962544916215</v>
      </c>
      <c r="H140" s="8"/>
    </row>
    <row r="141" spans="2:8">
      <c r="B141" s="7"/>
      <c r="C141" s="259" t="s">
        <v>1444</v>
      </c>
      <c r="D141" s="260">
        <v>136</v>
      </c>
      <c r="E141" s="374">
        <v>2280</v>
      </c>
      <c r="F141" s="374">
        <v>14276</v>
      </c>
      <c r="G141" s="782">
        <v>0.1597086018492575</v>
      </c>
      <c r="H141" s="8"/>
    </row>
    <row r="142" spans="2:8">
      <c r="B142" s="7"/>
      <c r="C142" s="149" t="s">
        <v>546</v>
      </c>
      <c r="D142" s="150">
        <v>137</v>
      </c>
      <c r="E142" s="235">
        <v>15398</v>
      </c>
      <c r="F142" s="235">
        <v>89656</v>
      </c>
      <c r="G142" s="288">
        <v>0.17174533773534398</v>
      </c>
      <c r="H142" s="8"/>
    </row>
    <row r="143" spans="2:8">
      <c r="B143" s="7"/>
      <c r="C143" s="259" t="s">
        <v>1618</v>
      </c>
      <c r="D143" s="260">
        <v>138</v>
      </c>
      <c r="E143" s="374">
        <v>9472</v>
      </c>
      <c r="F143" s="374">
        <v>54503</v>
      </c>
      <c r="G143" s="782">
        <v>0.173788598792727</v>
      </c>
      <c r="H143" s="8"/>
    </row>
    <row r="144" spans="2:8">
      <c r="B144" s="7"/>
      <c r="C144" s="259" t="s">
        <v>176</v>
      </c>
      <c r="D144" s="260">
        <v>139</v>
      </c>
      <c r="E144" s="374">
        <v>154251</v>
      </c>
      <c r="F144" s="374">
        <v>886951</v>
      </c>
      <c r="G144" s="782">
        <v>0.17391152386095737</v>
      </c>
      <c r="H144" s="8"/>
    </row>
    <row r="145" spans="2:8">
      <c r="B145" s="7"/>
      <c r="C145" s="259" t="s">
        <v>1256</v>
      </c>
      <c r="D145" s="348">
        <v>140</v>
      </c>
      <c r="E145" s="374">
        <v>20284</v>
      </c>
      <c r="F145" s="374">
        <v>113482</v>
      </c>
      <c r="G145" s="782">
        <v>0.17874200313706137</v>
      </c>
      <c r="H145" s="8"/>
    </row>
    <row r="146" spans="2:8">
      <c r="B146" s="7"/>
      <c r="C146" s="259" t="s">
        <v>1859</v>
      </c>
      <c r="D146" s="348">
        <v>141</v>
      </c>
      <c r="E146" s="374">
        <v>4562</v>
      </c>
      <c r="F146" s="374">
        <v>25205</v>
      </c>
      <c r="G146" s="782">
        <v>0.1809958341598889</v>
      </c>
      <c r="H146" s="8"/>
    </row>
    <row r="147" spans="2:8">
      <c r="B147" s="7"/>
      <c r="C147" s="259" t="s">
        <v>379</v>
      </c>
      <c r="D147" s="260">
        <v>142</v>
      </c>
      <c r="E147" s="374">
        <v>40513</v>
      </c>
      <c r="F147" s="374">
        <v>220959</v>
      </c>
      <c r="G147" s="782">
        <v>0.18335075738032847</v>
      </c>
      <c r="H147" s="8"/>
    </row>
    <row r="148" spans="2:8">
      <c r="B148" s="7"/>
      <c r="C148" s="259" t="s">
        <v>220</v>
      </c>
      <c r="D148" s="348">
        <v>143</v>
      </c>
      <c r="E148" s="374">
        <v>153993</v>
      </c>
      <c r="F148" s="374">
        <v>839419</v>
      </c>
      <c r="G148" s="782">
        <v>0.18345188755555927</v>
      </c>
      <c r="H148" s="8"/>
    </row>
    <row r="149" spans="2:8">
      <c r="B149" s="7"/>
      <c r="C149" s="259" t="s">
        <v>413</v>
      </c>
      <c r="D149" s="260">
        <v>144</v>
      </c>
      <c r="E149" s="374">
        <v>33817</v>
      </c>
      <c r="F149" s="374">
        <v>183116</v>
      </c>
      <c r="G149" s="782">
        <v>0.18467528779571418</v>
      </c>
      <c r="H149" s="8"/>
    </row>
    <row r="150" spans="2:8">
      <c r="B150" s="7"/>
      <c r="C150" s="259" t="s">
        <v>477</v>
      </c>
      <c r="D150" s="260">
        <v>145</v>
      </c>
      <c r="E150" s="374">
        <v>49069</v>
      </c>
      <c r="F150" s="374">
        <v>265324</v>
      </c>
      <c r="G150" s="782">
        <v>0.18493992250983704</v>
      </c>
      <c r="H150" s="8"/>
    </row>
    <row r="151" spans="2:8">
      <c r="B151" s="7"/>
      <c r="C151" s="259" t="s">
        <v>356</v>
      </c>
      <c r="D151" s="260">
        <v>146</v>
      </c>
      <c r="E151" s="374">
        <v>63898</v>
      </c>
      <c r="F151" s="374">
        <v>335300</v>
      </c>
      <c r="G151" s="782">
        <v>0.19056963912913807</v>
      </c>
      <c r="H151" s="8"/>
    </row>
    <row r="152" spans="2:8">
      <c r="B152" s="7"/>
      <c r="C152" s="259" t="s">
        <v>629</v>
      </c>
      <c r="D152" s="260">
        <v>147</v>
      </c>
      <c r="E152" s="374">
        <v>44480</v>
      </c>
      <c r="F152" s="374">
        <v>233031</v>
      </c>
      <c r="G152" s="782">
        <v>0.19087589204869737</v>
      </c>
      <c r="H152" s="8"/>
    </row>
    <row r="153" spans="2:8">
      <c r="B153" s="7"/>
      <c r="C153" s="259" t="s">
        <v>179</v>
      </c>
      <c r="D153" s="260">
        <v>148</v>
      </c>
      <c r="E153" s="374">
        <v>117982</v>
      </c>
      <c r="F153" s="374">
        <v>608288</v>
      </c>
      <c r="G153" s="782">
        <v>0.19395746751538745</v>
      </c>
      <c r="H153" s="8"/>
    </row>
    <row r="154" spans="2:8">
      <c r="B154" s="7"/>
      <c r="C154" s="259" t="s">
        <v>373</v>
      </c>
      <c r="D154" s="260">
        <v>149</v>
      </c>
      <c r="E154" s="374">
        <v>33259</v>
      </c>
      <c r="F154" s="374">
        <v>168075</v>
      </c>
      <c r="G154" s="782">
        <v>0.19788189796221925</v>
      </c>
      <c r="H154" s="8"/>
    </row>
    <row r="155" spans="2:8">
      <c r="B155" s="7"/>
      <c r="C155" s="259" t="s">
        <v>416</v>
      </c>
      <c r="D155" s="260">
        <v>150</v>
      </c>
      <c r="E155" s="374">
        <v>9344</v>
      </c>
      <c r="F155" s="374">
        <v>47110</v>
      </c>
      <c r="G155" s="782">
        <v>0.19834430057312671</v>
      </c>
      <c r="H155" s="8"/>
    </row>
    <row r="156" spans="2:8">
      <c r="B156" s="7"/>
      <c r="C156" s="259" t="s">
        <v>402</v>
      </c>
      <c r="D156" s="260">
        <v>151</v>
      </c>
      <c r="E156" s="374">
        <v>37528</v>
      </c>
      <c r="F156" s="374">
        <v>188847</v>
      </c>
      <c r="G156" s="782">
        <v>0.19872171652184042</v>
      </c>
      <c r="H156" s="8"/>
    </row>
    <row r="157" spans="2:8">
      <c r="B157" s="7"/>
      <c r="C157" s="259" t="s">
        <v>1621</v>
      </c>
      <c r="D157" s="260">
        <v>152</v>
      </c>
      <c r="E157" s="374">
        <v>2985</v>
      </c>
      <c r="F157" s="374">
        <v>14965</v>
      </c>
      <c r="G157" s="782">
        <v>0.19946541931172737</v>
      </c>
      <c r="H157" s="8"/>
    </row>
    <row r="158" spans="2:8">
      <c r="B158" s="7"/>
      <c r="C158" s="259" t="s">
        <v>950</v>
      </c>
      <c r="D158" s="260">
        <v>153</v>
      </c>
      <c r="E158" s="374">
        <v>21775</v>
      </c>
      <c r="F158" s="374">
        <v>106245</v>
      </c>
      <c r="G158" s="782">
        <v>0.204950821215116</v>
      </c>
      <c r="H158" s="8"/>
    </row>
    <row r="159" spans="2:8">
      <c r="B159" s="7"/>
      <c r="C159" s="259" t="s">
        <v>330</v>
      </c>
      <c r="D159" s="260">
        <v>154</v>
      </c>
      <c r="E159" s="374">
        <v>80600</v>
      </c>
      <c r="F159" s="374">
        <v>383410</v>
      </c>
      <c r="G159" s="782">
        <v>0.21021882580005738</v>
      </c>
      <c r="H159" s="8"/>
    </row>
    <row r="160" spans="2:8">
      <c r="B160" s="7"/>
      <c r="C160" s="259" t="s">
        <v>1181</v>
      </c>
      <c r="D160" s="260">
        <v>155</v>
      </c>
      <c r="E160" s="374">
        <v>1400</v>
      </c>
      <c r="F160" s="374">
        <v>6584</v>
      </c>
      <c r="G160" s="782">
        <v>0.212636695018226</v>
      </c>
      <c r="H160" s="8"/>
    </row>
    <row r="161" spans="2:8">
      <c r="B161" s="7"/>
      <c r="C161" s="259" t="s">
        <v>746</v>
      </c>
      <c r="D161" s="260">
        <v>156</v>
      </c>
      <c r="E161" s="374">
        <v>60290</v>
      </c>
      <c r="F161" s="374">
        <v>276726</v>
      </c>
      <c r="G161" s="782">
        <v>0.21786893895044196</v>
      </c>
      <c r="H161" s="8"/>
    </row>
    <row r="162" spans="2:8">
      <c r="B162" s="7"/>
      <c r="C162" s="259" t="s">
        <v>406</v>
      </c>
      <c r="D162" s="260">
        <v>157</v>
      </c>
      <c r="E162" s="374">
        <v>29877</v>
      </c>
      <c r="F162" s="374">
        <v>136324</v>
      </c>
      <c r="G162" s="782">
        <v>0.21916170300167248</v>
      </c>
      <c r="H162" s="8"/>
    </row>
    <row r="163" spans="2:8">
      <c r="B163" s="7"/>
      <c r="C163" s="259" t="s">
        <v>376</v>
      </c>
      <c r="D163" s="260">
        <v>158</v>
      </c>
      <c r="E163" s="374">
        <v>57837</v>
      </c>
      <c r="F163" s="374">
        <v>263808</v>
      </c>
      <c r="G163" s="782">
        <v>0.2192389919941776</v>
      </c>
      <c r="H163" s="8"/>
    </row>
    <row r="164" spans="2:8">
      <c r="B164" s="7"/>
      <c r="C164" s="259" t="s">
        <v>366</v>
      </c>
      <c r="D164" s="260">
        <v>159</v>
      </c>
      <c r="E164" s="374">
        <v>45382</v>
      </c>
      <c r="F164" s="374">
        <v>201926</v>
      </c>
      <c r="G164" s="782">
        <v>0.22474569891940613</v>
      </c>
      <c r="H164" s="8"/>
    </row>
    <row r="165" spans="2:8">
      <c r="B165" s="7"/>
      <c r="C165" s="259" t="s">
        <v>339</v>
      </c>
      <c r="D165" s="260">
        <v>160</v>
      </c>
      <c r="E165" s="374">
        <v>69843</v>
      </c>
      <c r="F165" s="374">
        <v>307017</v>
      </c>
      <c r="G165" s="782">
        <v>0.22748903155199876</v>
      </c>
      <c r="H165" s="8"/>
    </row>
    <row r="166" spans="2:8">
      <c r="B166" s="7"/>
      <c r="C166" s="259" t="s">
        <v>401</v>
      </c>
      <c r="D166" s="260">
        <v>161</v>
      </c>
      <c r="E166" s="374">
        <v>33871</v>
      </c>
      <c r="F166" s="374">
        <v>147862</v>
      </c>
      <c r="G166" s="782">
        <v>0.22907170199239832</v>
      </c>
      <c r="H166" s="8"/>
    </row>
    <row r="167" spans="2:8">
      <c r="B167" s="7"/>
      <c r="C167" s="259" t="s">
        <v>670</v>
      </c>
      <c r="D167" s="260">
        <v>162</v>
      </c>
      <c r="E167" s="374">
        <v>9401</v>
      </c>
      <c r="F167" s="374">
        <v>40928</v>
      </c>
      <c r="G167" s="782">
        <v>0.2296960516028147</v>
      </c>
      <c r="H167" s="8"/>
    </row>
    <row r="168" spans="2:8">
      <c r="B168" s="7"/>
      <c r="C168" s="259" t="s">
        <v>403</v>
      </c>
      <c r="D168" s="260">
        <v>163</v>
      </c>
      <c r="E168" s="374">
        <v>28667</v>
      </c>
      <c r="F168" s="374">
        <v>123189</v>
      </c>
      <c r="G168" s="782">
        <v>0.23270746576398868</v>
      </c>
      <c r="H168" s="8"/>
    </row>
    <row r="169" spans="2:8">
      <c r="B169" s="7"/>
      <c r="C169" s="259" t="s">
        <v>365</v>
      </c>
      <c r="D169" s="260">
        <v>164</v>
      </c>
      <c r="E169" s="374">
        <v>47799</v>
      </c>
      <c r="F169" s="374">
        <v>196019</v>
      </c>
      <c r="G169" s="782">
        <v>0.24384881057448513</v>
      </c>
      <c r="H169" s="8"/>
    </row>
    <row r="170" spans="2:8">
      <c r="B170" s="7"/>
      <c r="C170" s="259" t="s">
        <v>335</v>
      </c>
      <c r="D170" s="260">
        <v>165</v>
      </c>
      <c r="E170" s="374">
        <v>105339</v>
      </c>
      <c r="F170" s="374">
        <v>425378</v>
      </c>
      <c r="G170" s="782">
        <v>0.24763622002078151</v>
      </c>
      <c r="H170" s="8"/>
    </row>
    <row r="171" spans="2:8">
      <c r="B171" s="7"/>
      <c r="C171" s="259" t="s">
        <v>625</v>
      </c>
      <c r="D171" s="260">
        <v>166</v>
      </c>
      <c r="E171" s="374">
        <v>7595</v>
      </c>
      <c r="F171" s="374">
        <v>29580</v>
      </c>
      <c r="G171" s="782">
        <v>0.2567613252197431</v>
      </c>
      <c r="H171" s="8"/>
    </row>
    <row r="172" spans="2:8">
      <c r="B172" s="7"/>
      <c r="C172" s="259" t="s">
        <v>178</v>
      </c>
      <c r="D172" s="260">
        <v>167</v>
      </c>
      <c r="E172" s="374">
        <v>250752</v>
      </c>
      <c r="F172" s="374">
        <v>952196</v>
      </c>
      <c r="G172" s="782">
        <v>0.26334074077185787</v>
      </c>
      <c r="H172" s="8"/>
    </row>
    <row r="173" spans="2:8">
      <c r="B173" s="7"/>
      <c r="C173" s="259" t="s">
        <v>326</v>
      </c>
      <c r="D173" s="260">
        <v>168</v>
      </c>
      <c r="E173" s="374">
        <v>100960</v>
      </c>
      <c r="F173" s="374">
        <v>379054</v>
      </c>
      <c r="G173" s="782">
        <v>0.266347275058435</v>
      </c>
      <c r="H173" s="8"/>
    </row>
    <row r="174" spans="2:8">
      <c r="B174" s="7"/>
      <c r="C174" s="259" t="s">
        <v>596</v>
      </c>
      <c r="D174" s="260">
        <v>169</v>
      </c>
      <c r="E174" s="374">
        <v>24621</v>
      </c>
      <c r="F174" s="374">
        <v>91690</v>
      </c>
      <c r="G174" s="782">
        <v>0.26852437561348019</v>
      </c>
      <c r="H174" s="8"/>
    </row>
    <row r="175" spans="2:8">
      <c r="B175" s="7"/>
      <c r="C175" s="259" t="s">
        <v>374</v>
      </c>
      <c r="D175" s="260">
        <v>170</v>
      </c>
      <c r="E175" s="374">
        <v>49672</v>
      </c>
      <c r="F175" s="374">
        <v>184601</v>
      </c>
      <c r="G175" s="782">
        <v>0.26907763229884996</v>
      </c>
      <c r="H175" s="8"/>
    </row>
    <row r="176" spans="2:8">
      <c r="B176" s="7"/>
      <c r="C176" s="259" t="s">
        <v>394</v>
      </c>
      <c r="D176" s="260">
        <v>171</v>
      </c>
      <c r="E176" s="374">
        <v>55241</v>
      </c>
      <c r="F176" s="374">
        <v>204603</v>
      </c>
      <c r="G176" s="782">
        <v>0.26999115359989834</v>
      </c>
      <c r="H176" s="8"/>
    </row>
    <row r="177" spans="2:8">
      <c r="B177" s="7"/>
      <c r="C177" s="259" t="s">
        <v>211</v>
      </c>
      <c r="D177" s="260">
        <v>172</v>
      </c>
      <c r="E177" s="374">
        <v>252903</v>
      </c>
      <c r="F177" s="374">
        <v>928716</v>
      </c>
      <c r="G177" s="782">
        <v>0.272314679622188</v>
      </c>
      <c r="H177" s="8"/>
    </row>
    <row r="178" spans="2:8">
      <c r="B178" s="7"/>
      <c r="C178" s="259" t="s">
        <v>410</v>
      </c>
      <c r="D178" s="260">
        <v>173</v>
      </c>
      <c r="E178" s="374">
        <v>24146</v>
      </c>
      <c r="F178" s="374">
        <v>88552</v>
      </c>
      <c r="G178" s="782">
        <v>0.27267594181949589</v>
      </c>
      <c r="H178" s="8"/>
    </row>
    <row r="179" spans="2:8">
      <c r="B179" s="7"/>
      <c r="C179" s="259" t="s">
        <v>654</v>
      </c>
      <c r="D179" s="260">
        <v>174</v>
      </c>
      <c r="E179" s="374">
        <v>77695</v>
      </c>
      <c r="F179" s="374">
        <v>282373</v>
      </c>
      <c r="G179" s="782">
        <v>0.27515024453471115</v>
      </c>
      <c r="H179" s="8"/>
    </row>
    <row r="180" spans="2:8">
      <c r="B180" s="7"/>
      <c r="C180" s="259" t="s">
        <v>2066</v>
      </c>
      <c r="D180" s="260">
        <v>175</v>
      </c>
      <c r="E180" s="374">
        <v>24</v>
      </c>
      <c r="F180" s="374">
        <v>87</v>
      </c>
      <c r="G180" s="782">
        <v>0.27586206896551724</v>
      </c>
      <c r="H180" s="8"/>
    </row>
    <row r="181" spans="2:8">
      <c r="B181" s="7"/>
      <c r="C181" s="259" t="s">
        <v>346</v>
      </c>
      <c r="D181" s="260">
        <v>176</v>
      </c>
      <c r="E181" s="374">
        <v>87042</v>
      </c>
      <c r="F181" s="374">
        <v>312438</v>
      </c>
      <c r="G181" s="782">
        <v>0.2785896721909627</v>
      </c>
      <c r="H181" s="8"/>
    </row>
    <row r="182" spans="2:8">
      <c r="B182" s="7"/>
      <c r="C182" s="259" t="s">
        <v>632</v>
      </c>
      <c r="D182" s="260">
        <v>177</v>
      </c>
      <c r="E182" s="374">
        <v>192499</v>
      </c>
      <c r="F182" s="374">
        <v>679819</v>
      </c>
      <c r="G182" s="782">
        <v>0.28316213580379485</v>
      </c>
      <c r="H182" s="8"/>
    </row>
    <row r="183" spans="2:8">
      <c r="B183" s="7"/>
      <c r="C183" s="259" t="s">
        <v>655</v>
      </c>
      <c r="D183" s="260">
        <v>178</v>
      </c>
      <c r="E183" s="374">
        <v>36920</v>
      </c>
      <c r="F183" s="374">
        <v>129364</v>
      </c>
      <c r="G183" s="782">
        <v>0.28539624625088894</v>
      </c>
      <c r="H183" s="8"/>
    </row>
    <row r="184" spans="2:8">
      <c r="B184" s="7"/>
      <c r="C184" s="259" t="s">
        <v>351</v>
      </c>
      <c r="D184" s="260">
        <v>179</v>
      </c>
      <c r="E184" s="374">
        <v>58875</v>
      </c>
      <c r="F184" s="374">
        <v>206163</v>
      </c>
      <c r="G184" s="782">
        <v>0.28557500618442688</v>
      </c>
      <c r="H184" s="8"/>
    </row>
    <row r="185" spans="2:8">
      <c r="B185" s="7"/>
      <c r="C185" s="259" t="s">
        <v>174</v>
      </c>
      <c r="D185" s="260">
        <v>180</v>
      </c>
      <c r="E185" s="374">
        <v>393931</v>
      </c>
      <c r="F185" s="374">
        <v>1344665</v>
      </c>
      <c r="G185" s="782">
        <v>0.29295846920980317</v>
      </c>
      <c r="H185" s="8"/>
    </row>
    <row r="186" spans="2:8">
      <c r="B186" s="7"/>
      <c r="C186" s="259" t="s">
        <v>1076</v>
      </c>
      <c r="D186" s="260">
        <v>181</v>
      </c>
      <c r="E186" s="374">
        <v>4125</v>
      </c>
      <c r="F186" s="374">
        <v>13931</v>
      </c>
      <c r="G186" s="782">
        <v>0.2961022180747972</v>
      </c>
      <c r="H186" s="8"/>
    </row>
    <row r="187" spans="2:8">
      <c r="B187" s="7"/>
      <c r="C187" s="259" t="s">
        <v>237</v>
      </c>
      <c r="D187" s="260">
        <v>182</v>
      </c>
      <c r="E187" s="374">
        <v>584695</v>
      </c>
      <c r="F187" s="374">
        <v>1968344</v>
      </c>
      <c r="G187" s="782">
        <v>0.29704919465296714</v>
      </c>
      <c r="H187" s="8"/>
    </row>
    <row r="188" spans="2:8">
      <c r="B188" s="7"/>
      <c r="C188" s="259" t="s">
        <v>389</v>
      </c>
      <c r="D188" s="260">
        <v>183</v>
      </c>
      <c r="E188" s="374">
        <v>71966</v>
      </c>
      <c r="F188" s="374">
        <v>240374</v>
      </c>
      <c r="G188" s="782">
        <v>0.29939178114105519</v>
      </c>
      <c r="H188" s="8"/>
    </row>
    <row r="189" spans="2:8">
      <c r="B189" s="7"/>
      <c r="C189" s="259" t="s">
        <v>665</v>
      </c>
      <c r="D189" s="260">
        <v>184</v>
      </c>
      <c r="E189" s="374">
        <v>7202</v>
      </c>
      <c r="F189" s="374">
        <v>24027</v>
      </c>
      <c r="G189" s="782">
        <v>0.29974611894951514</v>
      </c>
      <c r="H189" s="8"/>
    </row>
    <row r="190" spans="2:8">
      <c r="B190" s="7"/>
      <c r="C190" s="259" t="s">
        <v>345</v>
      </c>
      <c r="D190" s="260">
        <v>185</v>
      </c>
      <c r="E190" s="374">
        <v>60727</v>
      </c>
      <c r="F190" s="374">
        <v>201554</v>
      </c>
      <c r="G190" s="782">
        <v>0.30129394603927484</v>
      </c>
      <c r="H190" s="8"/>
    </row>
    <row r="191" spans="2:8">
      <c r="B191" s="7"/>
      <c r="C191" s="259" t="s">
        <v>344</v>
      </c>
      <c r="D191" s="260">
        <v>186</v>
      </c>
      <c r="E191" s="374">
        <v>115959</v>
      </c>
      <c r="F191" s="374">
        <v>381775</v>
      </c>
      <c r="G191" s="782">
        <v>0.30373649400825092</v>
      </c>
      <c r="H191" s="8"/>
    </row>
    <row r="192" spans="2:8">
      <c r="B192" s="7"/>
      <c r="C192" s="259" t="s">
        <v>415</v>
      </c>
      <c r="D192" s="260">
        <v>187</v>
      </c>
      <c r="E192" s="374">
        <v>32662</v>
      </c>
      <c r="F192" s="374">
        <v>100405</v>
      </c>
      <c r="G192" s="782">
        <v>0.32530252477466259</v>
      </c>
      <c r="H192" s="8"/>
    </row>
    <row r="193" spans="2:8">
      <c r="B193" s="7"/>
      <c r="C193" s="259" t="s">
        <v>1630</v>
      </c>
      <c r="D193" s="260">
        <v>188</v>
      </c>
      <c r="E193" s="374">
        <v>1410</v>
      </c>
      <c r="F193" s="374">
        <v>4295</v>
      </c>
      <c r="G193" s="782">
        <v>0.32828870779976715</v>
      </c>
      <c r="H193" s="8"/>
    </row>
    <row r="194" spans="2:8">
      <c r="B194" s="7"/>
      <c r="C194" s="259" t="s">
        <v>322</v>
      </c>
      <c r="D194" s="260">
        <v>189</v>
      </c>
      <c r="E194" s="374">
        <v>121244</v>
      </c>
      <c r="F194" s="374">
        <v>368999</v>
      </c>
      <c r="G194" s="782">
        <v>0.3285754161935398</v>
      </c>
      <c r="H194" s="8"/>
    </row>
    <row r="195" spans="2:8">
      <c r="B195" s="7"/>
      <c r="C195" s="259" t="s">
        <v>240</v>
      </c>
      <c r="D195" s="260">
        <v>190</v>
      </c>
      <c r="E195" s="374">
        <v>407001</v>
      </c>
      <c r="F195" s="374">
        <v>1229959</v>
      </c>
      <c r="G195" s="782">
        <v>0.33090615215629138</v>
      </c>
      <c r="H195" s="8"/>
    </row>
    <row r="196" spans="2:8">
      <c r="B196" s="7"/>
      <c r="C196" s="259" t="s">
        <v>1388</v>
      </c>
      <c r="D196" s="260">
        <v>191</v>
      </c>
      <c r="E196" s="374">
        <v>2406</v>
      </c>
      <c r="F196" s="374">
        <v>7175</v>
      </c>
      <c r="G196" s="782">
        <v>0.33533101045296165</v>
      </c>
      <c r="H196" s="8"/>
    </row>
    <row r="197" spans="2:8">
      <c r="B197" s="7"/>
      <c r="C197" s="259" t="s">
        <v>1074</v>
      </c>
      <c r="D197" s="260">
        <v>192</v>
      </c>
      <c r="E197" s="374">
        <v>5759</v>
      </c>
      <c r="F197" s="374">
        <v>17154</v>
      </c>
      <c r="G197" s="782">
        <v>0.33572344642648944</v>
      </c>
      <c r="H197" s="8"/>
    </row>
    <row r="198" spans="2:8">
      <c r="B198" s="7"/>
      <c r="C198" s="259" t="s">
        <v>363</v>
      </c>
      <c r="D198" s="260">
        <v>193</v>
      </c>
      <c r="E198" s="374">
        <v>90000</v>
      </c>
      <c r="F198" s="374">
        <v>266325</v>
      </c>
      <c r="G198" s="782">
        <v>0.33793297662630245</v>
      </c>
      <c r="H198" s="8"/>
    </row>
    <row r="199" spans="2:8">
      <c r="B199" s="7"/>
      <c r="C199" s="259" t="s">
        <v>57</v>
      </c>
      <c r="D199" s="260">
        <v>194</v>
      </c>
      <c r="E199" s="374">
        <v>176365</v>
      </c>
      <c r="F199" s="374">
        <v>518675</v>
      </c>
      <c r="G199" s="782">
        <v>0.34002988383862726</v>
      </c>
      <c r="H199" s="8"/>
    </row>
    <row r="200" spans="2:8">
      <c r="B200" s="7"/>
      <c r="C200" s="259" t="s">
        <v>1294</v>
      </c>
      <c r="D200" s="260">
        <v>195</v>
      </c>
      <c r="E200" s="374">
        <v>109847</v>
      </c>
      <c r="F200" s="374">
        <v>322445</v>
      </c>
      <c r="G200" s="782">
        <v>0.34066895129401914</v>
      </c>
      <c r="H200" s="8"/>
    </row>
    <row r="201" spans="2:8">
      <c r="B201" s="7"/>
      <c r="C201" s="259" t="s">
        <v>998</v>
      </c>
      <c r="D201" s="260">
        <v>196</v>
      </c>
      <c r="E201" s="374">
        <v>5230</v>
      </c>
      <c r="F201" s="374">
        <v>15307</v>
      </c>
      <c r="G201" s="782">
        <v>0.34167374403867512</v>
      </c>
      <c r="H201" s="8"/>
    </row>
    <row r="202" spans="2:8">
      <c r="B202" s="7"/>
      <c r="C202" s="259" t="s">
        <v>658</v>
      </c>
      <c r="D202" s="260">
        <v>197</v>
      </c>
      <c r="E202" s="374">
        <v>81654</v>
      </c>
      <c r="F202" s="374">
        <v>238515</v>
      </c>
      <c r="G202" s="782">
        <v>0.34234324885227346</v>
      </c>
      <c r="H202" s="8"/>
    </row>
    <row r="203" spans="2:8">
      <c r="B203" s="7"/>
      <c r="C203" s="259" t="s">
        <v>1390</v>
      </c>
      <c r="D203" s="260">
        <v>198</v>
      </c>
      <c r="E203" s="374">
        <v>1553</v>
      </c>
      <c r="F203" s="374">
        <v>4529</v>
      </c>
      <c r="G203" s="782">
        <v>0.3429013027158313</v>
      </c>
      <c r="H203" s="8"/>
    </row>
    <row r="204" spans="2:8">
      <c r="B204" s="7"/>
      <c r="C204" s="259" t="s">
        <v>334</v>
      </c>
      <c r="D204" s="260">
        <v>199</v>
      </c>
      <c r="E204" s="374">
        <v>78768</v>
      </c>
      <c r="F204" s="374">
        <v>229505</v>
      </c>
      <c r="G204" s="782">
        <v>0.34320820897148208</v>
      </c>
      <c r="H204" s="8"/>
    </row>
    <row r="205" spans="2:8">
      <c r="B205" s="7"/>
      <c r="C205" s="259" t="s">
        <v>213</v>
      </c>
      <c r="D205" s="260">
        <v>200</v>
      </c>
      <c r="E205" s="374">
        <v>878809</v>
      </c>
      <c r="F205" s="374">
        <v>2518255</v>
      </c>
      <c r="G205" s="782">
        <v>0.34897538176237114</v>
      </c>
      <c r="H205" s="8"/>
    </row>
    <row r="206" spans="2:8">
      <c r="B206" s="7"/>
      <c r="C206" s="259" t="s">
        <v>215</v>
      </c>
      <c r="D206" s="260">
        <v>201</v>
      </c>
      <c r="E206" s="374">
        <v>351331</v>
      </c>
      <c r="F206" s="374">
        <v>985279</v>
      </c>
      <c r="G206" s="782">
        <v>0.35658021738005174</v>
      </c>
      <c r="H206" s="8"/>
    </row>
    <row r="207" spans="2:8">
      <c r="B207" s="7"/>
      <c r="C207" s="259" t="s">
        <v>1144</v>
      </c>
      <c r="D207" s="260">
        <v>202</v>
      </c>
      <c r="E207" s="374">
        <v>60451</v>
      </c>
      <c r="F207" s="374">
        <v>168123</v>
      </c>
      <c r="G207" s="782">
        <v>0.35956412864390952</v>
      </c>
      <c r="H207" s="8"/>
    </row>
    <row r="208" spans="2:8">
      <c r="B208" s="7"/>
      <c r="C208" s="259" t="s">
        <v>1951</v>
      </c>
      <c r="D208" s="260">
        <v>203</v>
      </c>
      <c r="E208" s="374">
        <v>5046</v>
      </c>
      <c r="F208" s="374">
        <v>13742</v>
      </c>
      <c r="G208" s="782">
        <v>0.367195459176248</v>
      </c>
      <c r="H208" s="8"/>
    </row>
    <row r="209" spans="2:8">
      <c r="B209" s="7"/>
      <c r="C209" s="259" t="s">
        <v>399</v>
      </c>
      <c r="D209" s="260">
        <v>204</v>
      </c>
      <c r="E209" s="374">
        <v>45763</v>
      </c>
      <c r="F209" s="374">
        <v>123328</v>
      </c>
      <c r="G209" s="782">
        <v>0.37106739750908146</v>
      </c>
      <c r="H209" s="8"/>
    </row>
    <row r="210" spans="2:8">
      <c r="B210" s="7"/>
      <c r="C210" s="259" t="s">
        <v>1622</v>
      </c>
      <c r="D210" s="260">
        <v>205</v>
      </c>
      <c r="E210" s="374">
        <v>5367</v>
      </c>
      <c r="F210" s="374">
        <v>14158</v>
      </c>
      <c r="G210" s="782">
        <v>0.37907896595564344</v>
      </c>
      <c r="H210" s="8"/>
    </row>
    <row r="211" spans="2:8">
      <c r="B211" s="7"/>
      <c r="C211" s="259" t="s">
        <v>414</v>
      </c>
      <c r="D211" s="260">
        <v>206</v>
      </c>
      <c r="E211" s="374">
        <v>19691</v>
      </c>
      <c r="F211" s="374">
        <v>51117</v>
      </c>
      <c r="G211" s="782">
        <v>0.38521431226402175</v>
      </c>
      <c r="H211" s="8"/>
    </row>
    <row r="212" spans="2:8">
      <c r="B212" s="7"/>
      <c r="C212" s="259" t="s">
        <v>505</v>
      </c>
      <c r="D212" s="260">
        <v>207</v>
      </c>
      <c r="E212" s="374">
        <v>79657</v>
      </c>
      <c r="F212" s="374">
        <v>206323</v>
      </c>
      <c r="G212" s="782">
        <v>0.3860791089699161</v>
      </c>
      <c r="H212" s="8"/>
    </row>
    <row r="213" spans="2:8">
      <c r="B213" s="7"/>
      <c r="C213" s="259" t="s">
        <v>398</v>
      </c>
      <c r="D213" s="260">
        <v>208</v>
      </c>
      <c r="E213" s="374">
        <v>34356</v>
      </c>
      <c r="F213" s="374">
        <v>88234</v>
      </c>
      <c r="G213" s="782">
        <v>0.38937371081442529</v>
      </c>
      <c r="H213" s="8"/>
    </row>
    <row r="214" spans="2:8">
      <c r="B214" s="7"/>
      <c r="C214" s="259" t="s">
        <v>175</v>
      </c>
      <c r="D214" s="260">
        <v>209</v>
      </c>
      <c r="E214" s="374">
        <v>546660</v>
      </c>
      <c r="F214" s="374">
        <v>1384728</v>
      </c>
      <c r="G214" s="782">
        <v>0.39477789139816627</v>
      </c>
      <c r="H214" s="8"/>
    </row>
    <row r="215" spans="2:8">
      <c r="B215" s="7"/>
      <c r="C215" s="259" t="s">
        <v>1080</v>
      </c>
      <c r="D215" s="260">
        <v>210</v>
      </c>
      <c r="E215" s="374">
        <v>755</v>
      </c>
      <c r="F215" s="374">
        <v>1912</v>
      </c>
      <c r="G215" s="782">
        <v>0.39487447698744771</v>
      </c>
      <c r="H215" s="8"/>
    </row>
    <row r="216" spans="2:8">
      <c r="B216" s="7"/>
      <c r="C216" s="259" t="s">
        <v>214</v>
      </c>
      <c r="D216" s="260">
        <v>211</v>
      </c>
      <c r="E216" s="374">
        <v>502399</v>
      </c>
      <c r="F216" s="374">
        <v>1268852</v>
      </c>
      <c r="G216" s="782">
        <v>0.3959476755366268</v>
      </c>
      <c r="H216" s="8"/>
    </row>
    <row r="217" spans="2:8">
      <c r="B217" s="7"/>
      <c r="C217" s="259" t="s">
        <v>274</v>
      </c>
      <c r="D217" s="260">
        <v>212</v>
      </c>
      <c r="E217" s="374">
        <v>254598</v>
      </c>
      <c r="F217" s="374">
        <v>632916</v>
      </c>
      <c r="G217" s="782">
        <v>0.40226191153328406</v>
      </c>
      <c r="H217" s="8"/>
    </row>
    <row r="218" spans="2:8">
      <c r="B218" s="7"/>
      <c r="C218" s="259" t="s">
        <v>327</v>
      </c>
      <c r="D218" s="260">
        <v>213</v>
      </c>
      <c r="E218" s="374">
        <v>139220</v>
      </c>
      <c r="F218" s="374">
        <v>345506</v>
      </c>
      <c r="G218" s="782">
        <v>0.40294524552395616</v>
      </c>
      <c r="H218" s="8"/>
    </row>
    <row r="219" spans="2:8">
      <c r="B219" s="7"/>
      <c r="C219" s="259" t="s">
        <v>348</v>
      </c>
      <c r="D219" s="260">
        <v>214</v>
      </c>
      <c r="E219" s="374">
        <v>86000</v>
      </c>
      <c r="F219" s="374">
        <v>208506</v>
      </c>
      <c r="G219" s="782">
        <v>0.41245815468140007</v>
      </c>
      <c r="H219" s="8"/>
    </row>
    <row r="220" spans="2:8">
      <c r="B220" s="7"/>
      <c r="C220" s="259" t="s">
        <v>218</v>
      </c>
      <c r="D220" s="260">
        <v>215</v>
      </c>
      <c r="E220" s="374">
        <v>1223700</v>
      </c>
      <c r="F220" s="374">
        <v>2924682</v>
      </c>
      <c r="G220" s="782">
        <v>0.41840446243386459</v>
      </c>
      <c r="H220" s="8"/>
    </row>
    <row r="221" spans="2:8">
      <c r="B221" s="7"/>
      <c r="C221" s="259" t="s">
        <v>358</v>
      </c>
      <c r="D221" s="260">
        <v>216</v>
      </c>
      <c r="E221" s="374">
        <v>140674</v>
      </c>
      <c r="F221" s="374">
        <v>334057</v>
      </c>
      <c r="G221" s="782">
        <v>0.42110777502043062</v>
      </c>
      <c r="H221" s="8"/>
    </row>
    <row r="222" spans="2:8">
      <c r="B222" s="7"/>
      <c r="C222" s="259" t="s">
        <v>331</v>
      </c>
      <c r="D222" s="260">
        <v>217</v>
      </c>
      <c r="E222" s="374">
        <v>144500</v>
      </c>
      <c r="F222" s="374">
        <v>337802</v>
      </c>
      <c r="G222" s="782">
        <v>0.42776537735122944</v>
      </c>
      <c r="H222" s="8"/>
    </row>
    <row r="223" spans="2:8">
      <c r="B223" s="7"/>
      <c r="C223" s="259" t="s">
        <v>375</v>
      </c>
      <c r="D223" s="260">
        <v>218</v>
      </c>
      <c r="E223" s="374">
        <v>90073</v>
      </c>
      <c r="F223" s="374">
        <v>209652</v>
      </c>
      <c r="G223" s="782">
        <v>0.42963100757445671</v>
      </c>
      <c r="H223" s="8"/>
    </row>
    <row r="224" spans="2:8">
      <c r="B224" s="7"/>
      <c r="C224" s="259" t="s">
        <v>332</v>
      </c>
      <c r="D224" s="260">
        <v>219</v>
      </c>
      <c r="E224" s="374">
        <v>116276</v>
      </c>
      <c r="F224" s="374">
        <v>268635</v>
      </c>
      <c r="G224" s="782">
        <v>0.43284009901911513</v>
      </c>
      <c r="H224" s="8"/>
    </row>
    <row r="225" spans="2:8">
      <c r="B225" s="7"/>
      <c r="C225" s="259" t="s">
        <v>385</v>
      </c>
      <c r="D225" s="260">
        <v>220</v>
      </c>
      <c r="E225" s="374">
        <v>85000</v>
      </c>
      <c r="F225" s="374">
        <v>195454</v>
      </c>
      <c r="G225" s="782">
        <v>0.43488493456260807</v>
      </c>
      <c r="H225" s="8"/>
    </row>
    <row r="226" spans="2:8">
      <c r="B226" s="7"/>
      <c r="C226" s="259" t="s">
        <v>212</v>
      </c>
      <c r="D226" s="260">
        <v>221</v>
      </c>
      <c r="E226" s="374">
        <v>408300</v>
      </c>
      <c r="F226" s="374">
        <v>934147</v>
      </c>
      <c r="G226" s="782">
        <v>0.43708324278727012</v>
      </c>
      <c r="H226" s="8"/>
    </row>
    <row r="227" spans="2:8">
      <c r="B227" s="7"/>
      <c r="C227" s="259" t="s">
        <v>216</v>
      </c>
      <c r="D227" s="260">
        <v>222</v>
      </c>
      <c r="E227" s="374">
        <v>300362</v>
      </c>
      <c r="F227" s="374">
        <v>675158</v>
      </c>
      <c r="G227" s="782">
        <v>0.44487660666095935</v>
      </c>
      <c r="H227" s="8"/>
    </row>
    <row r="228" spans="2:8">
      <c r="B228" s="7"/>
      <c r="C228" s="259" t="s">
        <v>325</v>
      </c>
      <c r="D228" s="260">
        <v>223</v>
      </c>
      <c r="E228" s="374">
        <v>146991</v>
      </c>
      <c r="F228" s="374">
        <v>329672</v>
      </c>
      <c r="G228" s="782">
        <v>0.4458704409230993</v>
      </c>
      <c r="H228" s="8"/>
    </row>
    <row r="229" spans="2:8">
      <c r="B229" s="7"/>
      <c r="C229" s="259" t="s">
        <v>996</v>
      </c>
      <c r="D229" s="260">
        <v>224</v>
      </c>
      <c r="E229" s="374">
        <v>24682</v>
      </c>
      <c r="F229" s="374">
        <v>52029</v>
      </c>
      <c r="G229" s="782">
        <v>0.47438928289992122</v>
      </c>
      <c r="H229" s="8"/>
    </row>
    <row r="230" spans="2:8">
      <c r="B230" s="7"/>
      <c r="C230" s="259" t="s">
        <v>340</v>
      </c>
      <c r="D230" s="260">
        <v>225</v>
      </c>
      <c r="E230" s="374">
        <v>236477</v>
      </c>
      <c r="F230" s="374">
        <v>491296</v>
      </c>
      <c r="G230" s="782">
        <v>0.4813330456588289</v>
      </c>
      <c r="H230" s="8"/>
    </row>
    <row r="231" spans="2:8">
      <c r="B231" s="7"/>
      <c r="C231" s="259" t="s">
        <v>598</v>
      </c>
      <c r="D231" s="260">
        <v>226</v>
      </c>
      <c r="E231" s="374">
        <v>25060</v>
      </c>
      <c r="F231" s="374">
        <v>51775</v>
      </c>
      <c r="G231" s="782">
        <v>0.48401738290680829</v>
      </c>
      <c r="H231" s="8"/>
    </row>
    <row r="232" spans="2:8">
      <c r="B232" s="7"/>
      <c r="C232" s="259" t="s">
        <v>377</v>
      </c>
      <c r="D232" s="260">
        <v>227</v>
      </c>
      <c r="E232" s="374">
        <v>64384</v>
      </c>
      <c r="F232" s="374">
        <v>132771</v>
      </c>
      <c r="G232" s="782">
        <v>0.48492517191254114</v>
      </c>
      <c r="H232" s="8"/>
    </row>
    <row r="233" spans="2:8">
      <c r="B233" s="7"/>
      <c r="C233" s="259" t="s">
        <v>347</v>
      </c>
      <c r="D233" s="260">
        <v>228</v>
      </c>
      <c r="E233" s="374">
        <v>186796</v>
      </c>
      <c r="F233" s="374">
        <v>380169</v>
      </c>
      <c r="G233" s="782">
        <v>0.49134989964989256</v>
      </c>
      <c r="H233" s="8"/>
    </row>
    <row r="234" spans="2:8">
      <c r="B234" s="7"/>
      <c r="C234" s="259" t="s">
        <v>1183</v>
      </c>
      <c r="D234" s="260">
        <v>229</v>
      </c>
      <c r="E234" s="374">
        <v>577</v>
      </c>
      <c r="F234" s="374">
        <v>1168</v>
      </c>
      <c r="G234" s="782">
        <v>0.4940068493150685</v>
      </c>
      <c r="H234" s="8"/>
    </row>
    <row r="235" spans="2:8">
      <c r="B235" s="7"/>
      <c r="C235" s="259" t="s">
        <v>936</v>
      </c>
      <c r="D235" s="260">
        <v>230</v>
      </c>
      <c r="E235" s="374">
        <v>2804</v>
      </c>
      <c r="F235" s="374">
        <v>5607</v>
      </c>
      <c r="G235" s="782">
        <v>0.50008917424647759</v>
      </c>
      <c r="H235" s="8"/>
    </row>
    <row r="236" spans="2:8">
      <c r="B236" s="7"/>
      <c r="C236" s="259" t="s">
        <v>397</v>
      </c>
      <c r="D236" s="260">
        <v>231</v>
      </c>
      <c r="E236" s="374">
        <v>76289</v>
      </c>
      <c r="F236" s="374">
        <v>148539</v>
      </c>
      <c r="G236" s="782">
        <v>0.51359575599674157</v>
      </c>
      <c r="H236" s="8"/>
    </row>
    <row r="237" spans="2:8">
      <c r="B237" s="7"/>
      <c r="C237" s="259" t="s">
        <v>369</v>
      </c>
      <c r="D237" s="260">
        <v>232</v>
      </c>
      <c r="E237" s="374">
        <v>93041</v>
      </c>
      <c r="F237" s="374">
        <v>178022</v>
      </c>
      <c r="G237" s="782">
        <v>0.52263765152621589</v>
      </c>
      <c r="H237" s="8"/>
    </row>
    <row r="238" spans="2:8">
      <c r="B238" s="7"/>
      <c r="C238" s="259" t="s">
        <v>350</v>
      </c>
      <c r="D238" s="260">
        <v>233</v>
      </c>
      <c r="E238" s="374">
        <v>220530</v>
      </c>
      <c r="F238" s="374">
        <v>412637</v>
      </c>
      <c r="G238" s="782">
        <v>0.53444068273082634</v>
      </c>
      <c r="H238" s="8"/>
    </row>
    <row r="239" spans="2:8">
      <c r="B239" s="7"/>
      <c r="C239" s="259" t="s">
        <v>511</v>
      </c>
      <c r="D239" s="260">
        <v>234</v>
      </c>
      <c r="E239" s="374">
        <v>51710</v>
      </c>
      <c r="F239" s="374">
        <v>96093</v>
      </c>
      <c r="G239" s="782">
        <v>0.53812452519954623</v>
      </c>
      <c r="H239" s="8"/>
    </row>
    <row r="240" spans="2:8">
      <c r="B240" s="7"/>
      <c r="C240" s="259" t="s">
        <v>219</v>
      </c>
      <c r="D240" s="260">
        <v>235</v>
      </c>
      <c r="E240" s="374">
        <v>402768</v>
      </c>
      <c r="F240" s="374">
        <v>730044</v>
      </c>
      <c r="G240" s="782">
        <v>0.55170373292568664</v>
      </c>
      <c r="H240" s="8"/>
    </row>
    <row r="241" spans="2:8">
      <c r="B241" s="7"/>
      <c r="C241" s="259" t="s">
        <v>668</v>
      </c>
      <c r="D241" s="260">
        <v>236</v>
      </c>
      <c r="E241" s="374">
        <v>160770</v>
      </c>
      <c r="F241" s="374">
        <v>281451</v>
      </c>
      <c r="G241" s="782">
        <v>0.57121843589114984</v>
      </c>
      <c r="H241" s="8"/>
    </row>
    <row r="242" spans="2:8">
      <c r="B242" s="7"/>
      <c r="C242" s="259" t="s">
        <v>1151</v>
      </c>
      <c r="D242" s="260">
        <v>237</v>
      </c>
      <c r="E242" s="374">
        <v>6377</v>
      </c>
      <c r="F242" s="374">
        <v>11051</v>
      </c>
      <c r="G242" s="782">
        <v>0.577051850511266</v>
      </c>
      <c r="H242" s="8"/>
    </row>
    <row r="243" spans="2:8">
      <c r="B243" s="7"/>
      <c r="C243" s="259" t="s">
        <v>249</v>
      </c>
      <c r="D243" s="260">
        <v>238</v>
      </c>
      <c r="E243" s="374">
        <v>275614</v>
      </c>
      <c r="F243" s="374">
        <v>471305</v>
      </c>
      <c r="G243" s="782">
        <v>0.58478904318859337</v>
      </c>
      <c r="H243" s="8"/>
    </row>
    <row r="244" spans="2:8">
      <c r="B244" s="7"/>
      <c r="C244" s="259" t="s">
        <v>1270</v>
      </c>
      <c r="D244" s="260">
        <v>239</v>
      </c>
      <c r="E244" s="374">
        <v>7904</v>
      </c>
      <c r="F244" s="374">
        <v>13272</v>
      </c>
      <c r="G244" s="782">
        <v>0.595539481615431</v>
      </c>
      <c r="H244" s="8"/>
    </row>
    <row r="245" spans="2:8">
      <c r="B245" s="7"/>
      <c r="C245" s="259" t="s">
        <v>407</v>
      </c>
      <c r="D245" s="260">
        <v>240</v>
      </c>
      <c r="E245" s="374">
        <v>51172</v>
      </c>
      <c r="F245" s="374">
        <v>85600</v>
      </c>
      <c r="G245" s="782">
        <v>0.597803738317757</v>
      </c>
      <c r="H245" s="8"/>
    </row>
    <row r="246" spans="2:8">
      <c r="B246" s="7"/>
      <c r="C246" s="259" t="s">
        <v>383</v>
      </c>
      <c r="D246" s="260">
        <v>241</v>
      </c>
      <c r="E246" s="374">
        <v>101919</v>
      </c>
      <c r="F246" s="374">
        <v>169700</v>
      </c>
      <c r="G246" s="782">
        <v>0.6005833824395993</v>
      </c>
      <c r="H246" s="8"/>
    </row>
    <row r="247" spans="2:8">
      <c r="B247" s="7"/>
      <c r="C247" s="259" t="s">
        <v>180</v>
      </c>
      <c r="D247" s="260">
        <v>242</v>
      </c>
      <c r="E247" s="374">
        <v>298520</v>
      </c>
      <c r="F247" s="374">
        <v>484223</v>
      </c>
      <c r="G247" s="782">
        <v>0.61649281426119784</v>
      </c>
      <c r="H247" s="8"/>
    </row>
    <row r="248" spans="2:8">
      <c r="B248" s="7"/>
      <c r="C248" s="259" t="s">
        <v>1168</v>
      </c>
      <c r="D248" s="260">
        <v>243</v>
      </c>
      <c r="E248" s="374">
        <v>43052</v>
      </c>
      <c r="F248" s="374">
        <v>69749</v>
      </c>
      <c r="G248" s="782">
        <v>0.61724182425554486</v>
      </c>
      <c r="H248" s="8"/>
    </row>
    <row r="249" spans="2:8">
      <c r="B249" s="7"/>
      <c r="C249" s="259" t="s">
        <v>341</v>
      </c>
      <c r="D249" s="260">
        <v>244</v>
      </c>
      <c r="E249" s="374">
        <v>226500</v>
      </c>
      <c r="F249" s="374">
        <v>362945</v>
      </c>
      <c r="G249" s="782">
        <v>0.62406149692102109</v>
      </c>
      <c r="H249" s="8"/>
    </row>
    <row r="250" spans="2:8">
      <c r="B250" s="7"/>
      <c r="C250" s="259" t="s">
        <v>368</v>
      </c>
      <c r="D250" s="260">
        <v>245</v>
      </c>
      <c r="E250" s="374">
        <v>140000</v>
      </c>
      <c r="F250" s="374">
        <v>216104</v>
      </c>
      <c r="G250" s="782">
        <v>0.647836227001814</v>
      </c>
      <c r="H250" s="8"/>
    </row>
    <row r="251" spans="2:8">
      <c r="B251" s="7"/>
      <c r="C251" s="259" t="s">
        <v>177</v>
      </c>
      <c r="D251" s="260">
        <v>246</v>
      </c>
      <c r="E251" s="374">
        <v>425160</v>
      </c>
      <c r="F251" s="374">
        <v>636381</v>
      </c>
      <c r="G251" s="782">
        <v>0.66809034210637963</v>
      </c>
      <c r="H251" s="8"/>
    </row>
    <row r="252" spans="2:8">
      <c r="B252" s="7"/>
      <c r="C252" s="259" t="s">
        <v>1265</v>
      </c>
      <c r="D252" s="260">
        <v>247</v>
      </c>
      <c r="E252" s="374">
        <v>774</v>
      </c>
      <c r="F252" s="374">
        <v>1131</v>
      </c>
      <c r="G252" s="782">
        <v>0.68435013262599464</v>
      </c>
      <c r="H252" s="8"/>
    </row>
    <row r="253" spans="2:8">
      <c r="B253" s="7"/>
      <c r="C253" s="259" t="s">
        <v>599</v>
      </c>
      <c r="D253" s="260">
        <v>248</v>
      </c>
      <c r="E253" s="374">
        <v>36769</v>
      </c>
      <c r="F253" s="374">
        <v>52660</v>
      </c>
      <c r="G253" s="782">
        <v>0.69823395366502083</v>
      </c>
      <c r="H253" s="8"/>
    </row>
    <row r="254" spans="2:8">
      <c r="B254" s="7"/>
      <c r="C254" s="259" t="s">
        <v>354</v>
      </c>
      <c r="D254" s="260">
        <v>249</v>
      </c>
      <c r="E254" s="374">
        <v>157058</v>
      </c>
      <c r="F254" s="374">
        <v>220286</v>
      </c>
      <c r="G254" s="782">
        <v>0.712973134924598</v>
      </c>
      <c r="H254" s="8"/>
    </row>
    <row r="255" spans="2:8">
      <c r="B255" s="7"/>
      <c r="C255" s="259" t="s">
        <v>411</v>
      </c>
      <c r="D255" s="260">
        <v>250</v>
      </c>
      <c r="E255" s="374">
        <v>47392</v>
      </c>
      <c r="F255" s="374">
        <v>65959</v>
      </c>
      <c r="G255" s="782">
        <v>0.7185069512879213</v>
      </c>
      <c r="H255" s="8"/>
    </row>
    <row r="256" spans="2:8">
      <c r="B256" s="7"/>
      <c r="C256" s="259" t="s">
        <v>352</v>
      </c>
      <c r="D256" s="260">
        <v>251</v>
      </c>
      <c r="E256" s="374">
        <v>198215</v>
      </c>
      <c r="F256" s="374">
        <v>238030</v>
      </c>
      <c r="G256" s="782">
        <v>0.83273116834012517</v>
      </c>
      <c r="H256" s="8"/>
    </row>
    <row r="257" spans="2:8">
      <c r="B257" s="7"/>
      <c r="C257" s="259" t="s">
        <v>2059</v>
      </c>
      <c r="D257" s="260">
        <v>252</v>
      </c>
      <c r="E257" s="374">
        <v>12471</v>
      </c>
      <c r="F257" s="374">
        <v>13936</v>
      </c>
      <c r="G257" s="782">
        <v>0.8948765786452354</v>
      </c>
      <c r="H257" s="8"/>
    </row>
    <row r="258" spans="2:8">
      <c r="B258" s="7"/>
      <c r="C258" s="259" t="s">
        <v>333</v>
      </c>
      <c r="D258" s="260">
        <v>253</v>
      </c>
      <c r="E258" s="374">
        <v>296414</v>
      </c>
      <c r="F258" s="374">
        <v>316331</v>
      </c>
      <c r="G258" s="782">
        <v>0.93703747024477524</v>
      </c>
      <c r="H258" s="8"/>
    </row>
    <row r="259" spans="2:8">
      <c r="B259" s="7"/>
      <c r="C259" s="259" t="s">
        <v>1953</v>
      </c>
      <c r="D259" s="260">
        <v>254</v>
      </c>
      <c r="E259" s="374">
        <v>3139</v>
      </c>
      <c r="F259" s="374">
        <v>3065</v>
      </c>
      <c r="G259" s="782">
        <v>1.0241435562805872</v>
      </c>
      <c r="H259" s="8"/>
    </row>
    <row r="260" spans="2:8">
      <c r="B260" s="7"/>
      <c r="C260" s="259" t="s">
        <v>1150</v>
      </c>
      <c r="D260" s="260">
        <v>255</v>
      </c>
      <c r="E260" s="374">
        <v>25675</v>
      </c>
      <c r="F260" s="374">
        <v>15399</v>
      </c>
      <c r="G260" s="782">
        <v>1.6673160594843821</v>
      </c>
      <c r="H260" s="8"/>
    </row>
    <row r="261" spans="2:8">
      <c r="B261" s="7"/>
      <c r="C261" s="259" t="s">
        <v>1145</v>
      </c>
      <c r="D261" s="260">
        <v>256</v>
      </c>
      <c r="E261" s="374">
        <v>23698</v>
      </c>
      <c r="F261" s="374">
        <v>7874</v>
      </c>
      <c r="G261" s="782">
        <v>3.0096520193040388</v>
      </c>
      <c r="H261" s="8"/>
    </row>
    <row r="262" spans="2:8">
      <c r="B262" s="7"/>
      <c r="C262" s="29"/>
      <c r="D262" s="29"/>
      <c r="E262" s="29"/>
      <c r="F262" s="29"/>
      <c r="G262" s="2"/>
      <c r="H262" s="8"/>
    </row>
    <row r="263" spans="2:8">
      <c r="B263" s="7"/>
      <c r="C263" s="24" t="s">
        <v>2082</v>
      </c>
      <c r="D263" s="2"/>
      <c r="E263" s="2"/>
      <c r="F263" s="2"/>
      <c r="G263" s="2"/>
      <c r="H263" s="8"/>
    </row>
    <row r="264" spans="2:8" ht="17.25" thickBot="1">
      <c r="B264" s="9"/>
      <c r="C264" s="14" t="s">
        <v>2075</v>
      </c>
      <c r="D264" s="12"/>
      <c r="E264" s="12"/>
      <c r="F264" s="12"/>
      <c r="G264" s="12"/>
      <c r="H264" s="10"/>
    </row>
    <row r="266" spans="2:3">
      <c r="B266" s="141"/>
      <c r="C266" s="13" t="s">
        <v>129</v>
      </c>
    </row>
    <row r="267" spans="2:3">
      <c r="B267" s="141"/>
      <c r="C267" s="1" t="s">
        <v>712</v>
      </c>
    </row>
    <row r="268" spans="2:3">
      <c r="B268" s="141"/>
      <c r="C268" s="1" t="s">
        <v>713</v>
      </c>
    </row>
    <row r="269" spans="2:3">
      <c r="B269" s="141"/>
      <c r="C269" s="1" t="s">
        <v>729</v>
      </c>
    </row>
    <row r="270" spans="2:3">
      <c r="B270" s="141"/>
      <c r="C270" s="1" t="s">
        <v>730</v>
      </c>
    </row>
    <row r="271" spans="2:3">
      <c r="B271" s="141"/>
      <c r="C271" s="1" t="s">
        <v>731</v>
      </c>
    </row>
    <row r="272" spans="2:3">
      <c r="B272" s="141"/>
      <c r="C272" s="1" t="s">
        <v>732</v>
      </c>
    </row>
    <row r="273" spans="2:3">
      <c r="B273" s="141"/>
      <c r="C273" s="1" t="s">
        <v>733</v>
      </c>
    </row>
    <row r="274" spans="2:3">
      <c r="B274" s="141"/>
      <c r="C274" s="1" t="s">
        <v>734</v>
      </c>
    </row>
    <row r="275" spans="2:2">
      <c r="B275" s="141"/>
    </row>
    <row r="276" spans="2:3">
      <c r="B276" s="141"/>
      <c r="C276" s="1" t="s">
        <v>1015</v>
      </c>
    </row>
    <row r="277" spans="2:3">
      <c r="B277" s="141"/>
      <c r="C277" s="1" t="s">
        <v>1016</v>
      </c>
    </row>
    <row r="278" spans="2:2">
      <c r="B278" s="141"/>
    </row>
    <row r="279" spans="2:7">
      <c r="B279" s="141"/>
      <c r="C279" s="13" t="s">
        <v>990</v>
      </c>
      <c r="D279" s="13"/>
      <c r="E279" s="13"/>
      <c r="F279" s="13"/>
      <c r="G279" s="13"/>
    </row>
    <row r="280" spans="3:7">
      <c r="C280" s="27" t="s">
        <v>65</v>
      </c>
      <c r="D280" s="13"/>
      <c r="E280" s="13"/>
      <c r="F280" s="13"/>
      <c r="G280" s="13"/>
    </row>
    <row r="281" spans="3:7">
      <c r="C281" s="13" t="s">
        <v>991</v>
      </c>
      <c r="D281" s="13"/>
      <c r="E281" s="13"/>
      <c r="F281" s="13"/>
      <c r="G281" s="13"/>
    </row>
    <row r="282" spans="3:7">
      <c r="C282" s="1" t="s">
        <v>1000</v>
      </c>
      <c r="D282" s="1"/>
      <c r="E282" s="1"/>
      <c r="F282" s="1"/>
      <c r="G282" s="1"/>
    </row>
    <row r="283" spans="3:7">
      <c r="C283" s="1" t="s">
        <v>1637</v>
      </c>
      <c r="D283" s="1"/>
      <c r="E283" s="1"/>
      <c r="F283" s="1"/>
      <c r="G283" s="1"/>
    </row>
    <row r="284" spans="3:7">
      <c r="C284" s="539" t="s">
        <v>1035</v>
      </c>
      <c r="D284" s="1"/>
      <c r="E284" s="1"/>
      <c r="F284" s="1"/>
      <c r="G284" s="1"/>
    </row>
    <row r="285" spans="3:7">
      <c r="C285" s="13" t="s">
        <v>989</v>
      </c>
      <c r="D285" s="13"/>
      <c r="E285" s="13"/>
      <c r="F285" s="13"/>
      <c r="G285" s="13"/>
    </row>
    <row r="286" spans="3:7">
      <c r="C286" s="1" t="s">
        <v>999</v>
      </c>
      <c r="D286" s="1"/>
      <c r="E286" s="1"/>
      <c r="F286" s="1"/>
      <c r="G286" s="1"/>
    </row>
    <row r="287" spans="3:7">
      <c r="C287" s="1" t="s">
        <v>988</v>
      </c>
      <c r="D287" s="1"/>
      <c r="E287" s="1"/>
      <c r="F287" s="1"/>
      <c r="G287" s="1"/>
    </row>
  </sheetData>
  <mergeCells count="9">
    <mergeCell ref="C285:G285"/>
    <mergeCell ref="C286:G286"/>
    <mergeCell ref="C287:G287"/>
    <mergeCell ref="C284:G284"/>
    <mergeCell ref="C3:G3"/>
    <mergeCell ref="C279:G279"/>
    <mergeCell ref="C281:G281"/>
    <mergeCell ref="C282:G282"/>
    <mergeCell ref="C283:G283"/>
  </mergeCells>
  <hyperlinks>
    <hyperlink ref="C4" location="Contents!A1" display="Click here to return to contents"/>
  </hyperlinks>
  <pageMargins left="0.75" right="0.75" top="1" bottom="1" header="0.5" footer="0.5"/>
  <pageSetup paperSize="9" orientation="portrait"/>
  <headerFooter scaleWithDoc="1" alignWithMargins="0" differentFirst="0" differentOddEven="0"/>
  <extLst/>
</worksheet>
</file>

<file path=xl/worksheets/sheet7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M202"/>
  <sheetViews>
    <sheetView topLeftCell="A1" view="normal" workbookViewId="0">
      <pane ySplit="6" topLeftCell="A7" activePane="bottomLeft" state="frozen"/>
      <selection pane="bottomLeft" activeCell="C14" sqref="C14"/>
    </sheetView>
  </sheetViews>
  <sheetFormatPr defaultColWidth="9.28515625" defaultRowHeight="16.5"/>
  <cols>
    <col min="1" max="1" width="8.5703125" style="141" customWidth="1"/>
    <col min="2" max="2" width="2.7109375" style="141" customWidth="1"/>
    <col min="3" max="3" width="55.41796875" style="141" customWidth="1"/>
    <col min="4" max="4" width="12.84765625" style="185" bestFit="1" customWidth="1"/>
    <col min="5" max="5" width="10.7109375" style="185" customWidth="1"/>
    <col min="6" max="6" width="11.7109375" style="185" customWidth="1"/>
    <col min="7" max="7" width="18" style="185" customWidth="1"/>
    <col min="8" max="8" width="12.7109375" style="185" customWidth="1"/>
    <col min="9" max="9" width="11.140625" style="185" customWidth="1"/>
    <col min="10" max="10" width="12" style="185" customWidth="1"/>
    <col min="11" max="11" width="10.27734375" style="185" customWidth="1"/>
    <col min="12" max="12" width="9.84765625" style="141" customWidth="1"/>
    <col min="13" max="13" width="2.84765625" style="141" customWidth="1"/>
    <col min="14" max="16384" width="9.27734375" style="141" customWidth="1"/>
  </cols>
  <sheetData>
    <row r="1" ht="15" customHeight="1" thickBot="1"/>
    <row r="2" spans="2:13">
      <c r="B2" s="397"/>
      <c r="C2" s="398"/>
      <c r="D2" s="315"/>
      <c r="E2" s="315"/>
      <c r="F2" s="315"/>
      <c r="G2" s="315"/>
      <c r="H2" s="315"/>
      <c r="I2" s="315"/>
      <c r="J2" s="315"/>
      <c r="K2" s="315"/>
      <c r="L2" s="398"/>
      <c r="M2" s="399"/>
    </row>
    <row r="3" spans="2:13">
      <c r="B3" s="216"/>
      <c r="C3" s="213" t="s">
        <v>1186</v>
      </c>
      <c r="D3" s="290"/>
      <c r="M3" s="214"/>
    </row>
    <row r="4" spans="2:13" ht="23.25" customHeight="1">
      <c r="B4" s="216"/>
      <c r="C4" s="400" t="s">
        <v>772</v>
      </c>
      <c r="D4" s="401"/>
      <c r="E4" s="222" t="s">
        <v>605</v>
      </c>
      <c r="K4" s="684" t="s">
        <v>1244</v>
      </c>
      <c r="M4" s="214"/>
    </row>
    <row r="5" spans="2:13" ht="23.25" customHeight="1">
      <c r="B5" s="216"/>
      <c r="C5" s="695"/>
      <c r="D5" s="912" t="s">
        <v>1229</v>
      </c>
      <c r="E5" s="913"/>
      <c r="F5" s="914"/>
      <c r="G5" s="915" t="s">
        <v>1238</v>
      </c>
      <c r="H5" s="915"/>
      <c r="I5" s="915"/>
      <c r="J5" s="915" t="s">
        <v>1243</v>
      </c>
      <c r="K5" s="915"/>
      <c r="L5" s="915"/>
      <c r="M5" s="214"/>
    </row>
    <row r="6" spans="2:13" ht="64.5" customHeight="1">
      <c r="B6" s="216"/>
      <c r="C6" s="694" t="s">
        <v>222</v>
      </c>
      <c r="D6" s="685" t="s">
        <v>1219</v>
      </c>
      <c r="E6" s="685" t="s">
        <v>1220</v>
      </c>
      <c r="F6" s="685" t="s">
        <v>1221</v>
      </c>
      <c r="G6" s="685" t="s">
        <v>1230</v>
      </c>
      <c r="H6" s="685" t="s">
        <v>1231</v>
      </c>
      <c r="I6" s="685" t="s">
        <v>1232</v>
      </c>
      <c r="J6" s="685" t="s">
        <v>1239</v>
      </c>
      <c r="K6" s="685" t="s">
        <v>1240</v>
      </c>
      <c r="L6" s="685" t="s">
        <v>1241</v>
      </c>
      <c r="M6" s="214"/>
    </row>
    <row r="7" spans="2:13">
      <c r="B7" s="216"/>
      <c r="C7" s="686" t="s">
        <v>214</v>
      </c>
      <c r="D7" s="687">
        <v>96.7</v>
      </c>
      <c r="E7" s="687">
        <v>97.3</v>
      </c>
      <c r="F7" s="688" t="s">
        <v>1222</v>
      </c>
      <c r="G7" s="687">
        <v>89.1</v>
      </c>
      <c r="H7" s="687">
        <v>94.3</v>
      </c>
      <c r="I7" s="689">
        <v>2</v>
      </c>
      <c r="J7" s="687">
        <v>86.2</v>
      </c>
      <c r="K7" s="687">
        <v>91.7</v>
      </c>
      <c r="L7" s="689">
        <f>1</f>
        <v>1</v>
      </c>
      <c r="M7" s="214"/>
    </row>
    <row r="8" spans="2:13">
      <c r="B8" s="216"/>
      <c r="C8" s="690" t="s">
        <v>663</v>
      </c>
      <c r="D8" s="691">
        <v>89.6</v>
      </c>
      <c r="E8" s="691">
        <v>94.6</v>
      </c>
      <c r="F8" s="692" t="s">
        <v>267</v>
      </c>
      <c r="G8" s="691">
        <v>72</v>
      </c>
      <c r="H8" s="691">
        <v>93.8</v>
      </c>
      <c r="I8" s="693">
        <v>3</v>
      </c>
      <c r="J8" s="691">
        <v>64.5</v>
      </c>
      <c r="K8" s="691">
        <v>88.7</v>
      </c>
      <c r="L8" s="693">
        <v>2</v>
      </c>
      <c r="M8" s="214"/>
    </row>
    <row r="9" spans="2:13">
      <c r="B9" s="216"/>
      <c r="C9" s="690" t="s">
        <v>234</v>
      </c>
      <c r="D9" s="691">
        <v>96.6</v>
      </c>
      <c r="E9" s="691">
        <v>98.9</v>
      </c>
      <c r="F9" s="693">
        <v>2</v>
      </c>
      <c r="G9" s="691">
        <v>81</v>
      </c>
      <c r="H9" s="691">
        <v>88.7</v>
      </c>
      <c r="I9" s="693">
        <v>10</v>
      </c>
      <c r="J9" s="691">
        <v>78.3</v>
      </c>
      <c r="K9" s="691">
        <v>87.7</v>
      </c>
      <c r="L9" s="693">
        <v>3</v>
      </c>
      <c r="M9" s="214"/>
    </row>
    <row r="10" spans="2:13">
      <c r="B10" s="216"/>
      <c r="C10" s="690" t="s">
        <v>236</v>
      </c>
      <c r="D10" s="691">
        <v>96.8</v>
      </c>
      <c r="E10" s="691">
        <v>99</v>
      </c>
      <c r="F10" s="693">
        <v>1</v>
      </c>
      <c r="G10" s="691">
        <v>82.5</v>
      </c>
      <c r="H10" s="691">
        <v>88.2</v>
      </c>
      <c r="I10" s="692" t="s">
        <v>267</v>
      </c>
      <c r="J10" s="691">
        <v>79.9</v>
      </c>
      <c r="K10" s="691">
        <v>87.4</v>
      </c>
      <c r="L10" s="693">
        <v>4</v>
      </c>
      <c r="M10" s="214"/>
    </row>
    <row r="11" spans="2:13">
      <c r="B11" s="216"/>
      <c r="C11" s="690" t="s">
        <v>661</v>
      </c>
      <c r="D11" s="691">
        <v>96.5</v>
      </c>
      <c r="E11" s="691">
        <v>96.5</v>
      </c>
      <c r="F11" s="693">
        <v>5</v>
      </c>
      <c r="G11" s="691">
        <v>79.7</v>
      </c>
      <c r="H11" s="691">
        <v>89.4</v>
      </c>
      <c r="I11" s="693">
        <v>9</v>
      </c>
      <c r="J11" s="691">
        <v>76.9</v>
      </c>
      <c r="K11" s="691">
        <v>86.3</v>
      </c>
      <c r="L11" s="693">
        <v>5</v>
      </c>
      <c r="M11" s="214"/>
    </row>
    <row r="12" spans="2:13">
      <c r="B12" s="216"/>
      <c r="C12" s="690" t="s">
        <v>1187</v>
      </c>
      <c r="D12" s="691">
        <v>84.7</v>
      </c>
      <c r="E12" s="691">
        <v>94.4</v>
      </c>
      <c r="F12" s="693">
        <v>13</v>
      </c>
      <c r="G12" s="691">
        <v>71.1</v>
      </c>
      <c r="H12" s="691">
        <v>90.9</v>
      </c>
      <c r="I12" s="693">
        <v>6</v>
      </c>
      <c r="J12" s="691">
        <v>60.2</v>
      </c>
      <c r="K12" s="691">
        <v>85.8</v>
      </c>
      <c r="L12" s="693">
        <v>6</v>
      </c>
      <c r="M12" s="214"/>
    </row>
    <row r="13" spans="2:13">
      <c r="B13" s="216"/>
      <c r="C13" s="690" t="s">
        <v>341</v>
      </c>
      <c r="D13" s="691">
        <v>94.2</v>
      </c>
      <c r="E13" s="691">
        <v>95.6</v>
      </c>
      <c r="F13" s="693">
        <v>8</v>
      </c>
      <c r="G13" s="691">
        <v>82.8</v>
      </c>
      <c r="H13" s="691">
        <v>88.2</v>
      </c>
      <c r="I13" s="692" t="s">
        <v>267</v>
      </c>
      <c r="J13" s="691">
        <v>78</v>
      </c>
      <c r="K13" s="691">
        <v>84.3</v>
      </c>
      <c r="L13" s="693">
        <v>7</v>
      </c>
      <c r="M13" s="214"/>
    </row>
    <row r="14" spans="2:13">
      <c r="B14" s="216"/>
      <c r="C14" s="696" t="s">
        <v>970</v>
      </c>
      <c r="D14" s="697">
        <v>93</v>
      </c>
      <c r="E14" s="697">
        <v>92.2</v>
      </c>
      <c r="F14" s="698" t="s">
        <v>448</v>
      </c>
      <c r="G14" s="697">
        <v>90.1</v>
      </c>
      <c r="H14" s="697">
        <v>91</v>
      </c>
      <c r="I14" s="699">
        <v>5</v>
      </c>
      <c r="J14" s="697">
        <v>83.8</v>
      </c>
      <c r="K14" s="697">
        <v>83.9</v>
      </c>
      <c r="L14" s="699">
        <v>8</v>
      </c>
      <c r="M14" s="214"/>
    </row>
    <row r="15" spans="2:13">
      <c r="B15" s="216"/>
      <c r="C15" s="690" t="s">
        <v>180</v>
      </c>
      <c r="D15" s="691">
        <v>94.6</v>
      </c>
      <c r="E15" s="691">
        <v>96.4</v>
      </c>
      <c r="F15" s="693">
        <v>6</v>
      </c>
      <c r="G15" s="691">
        <v>79.3</v>
      </c>
      <c r="H15" s="691">
        <v>84.7</v>
      </c>
      <c r="I15" s="692" t="s">
        <v>1233</v>
      </c>
      <c r="J15" s="691">
        <v>75</v>
      </c>
      <c r="K15" s="691">
        <v>81.7</v>
      </c>
      <c r="L15" s="693">
        <v>9</v>
      </c>
      <c r="M15" s="214"/>
    </row>
    <row r="16" spans="2:13">
      <c r="B16" s="216"/>
      <c r="C16" s="690" t="s">
        <v>422</v>
      </c>
      <c r="D16" s="691">
        <v>89.3</v>
      </c>
      <c r="E16" s="691">
        <v>95.4</v>
      </c>
      <c r="F16" s="693">
        <v>9</v>
      </c>
      <c r="G16" s="691">
        <v>71.3</v>
      </c>
      <c r="H16" s="691">
        <v>84.8</v>
      </c>
      <c r="I16" s="693">
        <v>14</v>
      </c>
      <c r="J16" s="691">
        <v>63.6</v>
      </c>
      <c r="K16" s="691">
        <v>80.9</v>
      </c>
      <c r="L16" s="692" t="s">
        <v>630</v>
      </c>
      <c r="M16" s="214"/>
    </row>
    <row r="17" spans="2:13">
      <c r="B17" s="216"/>
      <c r="C17" s="690" t="s">
        <v>399</v>
      </c>
      <c r="D17" s="691">
        <v>93.6</v>
      </c>
      <c r="E17" s="691">
        <v>90.2</v>
      </c>
      <c r="F17" s="693">
        <v>36</v>
      </c>
      <c r="G17" s="691">
        <v>86.6</v>
      </c>
      <c r="H17" s="691">
        <v>89.6</v>
      </c>
      <c r="I17" s="693">
        <v>8</v>
      </c>
      <c r="J17" s="691">
        <v>81.1</v>
      </c>
      <c r="K17" s="691">
        <v>80.9</v>
      </c>
      <c r="L17" s="692" t="s">
        <v>630</v>
      </c>
      <c r="M17" s="214"/>
    </row>
    <row r="18" spans="2:13">
      <c r="B18" s="216"/>
      <c r="C18" s="690" t="s">
        <v>515</v>
      </c>
      <c r="D18" s="691">
        <v>87.4</v>
      </c>
      <c r="E18" s="691">
        <v>97.3</v>
      </c>
      <c r="F18" s="692" t="s">
        <v>1222</v>
      </c>
      <c r="G18" s="691">
        <v>71.6</v>
      </c>
      <c r="H18" s="691">
        <v>82.1</v>
      </c>
      <c r="I18" s="693">
        <v>26</v>
      </c>
      <c r="J18" s="691">
        <v>62.6</v>
      </c>
      <c r="K18" s="691">
        <v>79.9</v>
      </c>
      <c r="L18" s="693">
        <v>12</v>
      </c>
      <c r="M18" s="214"/>
    </row>
    <row r="19" spans="2:13">
      <c r="B19" s="216"/>
      <c r="C19" s="690" t="s">
        <v>220</v>
      </c>
      <c r="D19" s="691">
        <v>94.2</v>
      </c>
      <c r="E19" s="691">
        <v>94.6</v>
      </c>
      <c r="F19" s="692" t="s">
        <v>267</v>
      </c>
      <c r="G19" s="691">
        <v>81.4</v>
      </c>
      <c r="H19" s="691">
        <v>84</v>
      </c>
      <c r="I19" s="693">
        <v>20</v>
      </c>
      <c r="J19" s="691">
        <v>76.7</v>
      </c>
      <c r="K19" s="691">
        <v>79.4</v>
      </c>
      <c r="L19" s="693">
        <v>13</v>
      </c>
      <c r="M19" s="214"/>
    </row>
    <row r="20" spans="2:13">
      <c r="B20" s="216"/>
      <c r="C20" s="690" t="s">
        <v>237</v>
      </c>
      <c r="D20" s="691">
        <v>94.3</v>
      </c>
      <c r="E20" s="691">
        <v>93.8</v>
      </c>
      <c r="F20" s="693">
        <v>17</v>
      </c>
      <c r="G20" s="691">
        <v>83.1</v>
      </c>
      <c r="H20" s="691">
        <v>84.3</v>
      </c>
      <c r="I20" s="693">
        <v>18</v>
      </c>
      <c r="J20" s="691">
        <v>78.4</v>
      </c>
      <c r="K20" s="691">
        <v>79.1</v>
      </c>
      <c r="L20" s="693">
        <v>14</v>
      </c>
      <c r="M20" s="214"/>
    </row>
    <row r="21" spans="2:13">
      <c r="B21" s="216"/>
      <c r="C21" s="690" t="s">
        <v>417</v>
      </c>
      <c r="D21" s="691">
        <v>86.8</v>
      </c>
      <c r="E21" s="691">
        <v>92.9</v>
      </c>
      <c r="F21" s="692" t="s">
        <v>523</v>
      </c>
      <c r="G21" s="691">
        <v>69.3</v>
      </c>
      <c r="H21" s="691">
        <v>84.7</v>
      </c>
      <c r="I21" s="692" t="s">
        <v>1233</v>
      </c>
      <c r="J21" s="691">
        <v>60.1</v>
      </c>
      <c r="K21" s="691">
        <v>78.7</v>
      </c>
      <c r="L21" s="693">
        <v>15</v>
      </c>
      <c r="M21" s="214"/>
    </row>
    <row r="22" spans="2:13">
      <c r="B22" s="216"/>
      <c r="C22" s="690" t="s">
        <v>243</v>
      </c>
      <c r="D22" s="691">
        <v>94.5</v>
      </c>
      <c r="E22" s="691">
        <v>94.9</v>
      </c>
      <c r="F22" s="693">
        <v>10</v>
      </c>
      <c r="G22" s="691">
        <v>82</v>
      </c>
      <c r="H22" s="691">
        <v>82.3</v>
      </c>
      <c r="I22" s="693">
        <v>25</v>
      </c>
      <c r="J22" s="691">
        <v>77.5</v>
      </c>
      <c r="K22" s="691">
        <v>78.1</v>
      </c>
      <c r="L22" s="693">
        <v>16</v>
      </c>
      <c r="M22" s="214"/>
    </row>
    <row r="23" spans="2:13">
      <c r="B23" s="216"/>
      <c r="C23" s="690" t="s">
        <v>211</v>
      </c>
      <c r="D23" s="691">
        <v>93.8</v>
      </c>
      <c r="E23" s="691">
        <v>94.1</v>
      </c>
      <c r="F23" s="692" t="s">
        <v>264</v>
      </c>
      <c r="G23" s="691">
        <v>80.9</v>
      </c>
      <c r="H23" s="691">
        <v>82.5</v>
      </c>
      <c r="I23" s="693">
        <v>24</v>
      </c>
      <c r="J23" s="691">
        <v>75.9</v>
      </c>
      <c r="K23" s="691">
        <v>77.6</v>
      </c>
      <c r="L23" s="693">
        <v>17</v>
      </c>
      <c r="M23" s="214"/>
    </row>
    <row r="24" spans="2:13">
      <c r="B24" s="216"/>
      <c r="C24" s="690" t="s">
        <v>240</v>
      </c>
      <c r="D24" s="691">
        <v>92.3</v>
      </c>
      <c r="E24" s="691">
        <v>90.1</v>
      </c>
      <c r="F24" s="692" t="s">
        <v>436</v>
      </c>
      <c r="G24" s="691">
        <v>84</v>
      </c>
      <c r="H24" s="691">
        <v>85.5</v>
      </c>
      <c r="I24" s="693">
        <v>13</v>
      </c>
      <c r="J24" s="691">
        <v>77.5</v>
      </c>
      <c r="K24" s="691">
        <v>77</v>
      </c>
      <c r="L24" s="693">
        <v>18</v>
      </c>
      <c r="M24" s="214"/>
    </row>
    <row r="25" spans="2:13">
      <c r="B25" s="216"/>
      <c r="C25" s="690" t="s">
        <v>966</v>
      </c>
      <c r="D25" s="691">
        <v>92.2</v>
      </c>
      <c r="E25" s="691">
        <v>92.6</v>
      </c>
      <c r="F25" s="693">
        <v>23</v>
      </c>
      <c r="G25" s="691">
        <v>81</v>
      </c>
      <c r="H25" s="691">
        <v>83.1</v>
      </c>
      <c r="I25" s="693">
        <v>22</v>
      </c>
      <c r="J25" s="691">
        <v>74.7</v>
      </c>
      <c r="K25" s="691">
        <v>76.9</v>
      </c>
      <c r="L25" s="693">
        <v>19</v>
      </c>
      <c r="M25" s="214"/>
    </row>
    <row r="26" spans="2:13">
      <c r="B26" s="216"/>
      <c r="C26" s="690" t="s">
        <v>326</v>
      </c>
      <c r="D26" s="691">
        <v>90.9</v>
      </c>
      <c r="E26" s="691">
        <v>92.9</v>
      </c>
      <c r="F26" s="692" t="s">
        <v>523</v>
      </c>
      <c r="G26" s="691">
        <v>79.2</v>
      </c>
      <c r="H26" s="691">
        <v>82.6</v>
      </c>
      <c r="I26" s="693">
        <v>23</v>
      </c>
      <c r="J26" s="691">
        <v>72</v>
      </c>
      <c r="K26" s="691">
        <v>76.8</v>
      </c>
      <c r="L26" s="693">
        <v>20</v>
      </c>
      <c r="M26" s="214"/>
    </row>
    <row r="27" spans="2:13">
      <c r="B27" s="216"/>
      <c r="C27" s="690" t="s">
        <v>183</v>
      </c>
      <c r="D27" s="691">
        <v>93.1</v>
      </c>
      <c r="E27" s="691">
        <v>93.9</v>
      </c>
      <c r="F27" s="693">
        <v>16</v>
      </c>
      <c r="G27" s="691">
        <v>78.5</v>
      </c>
      <c r="H27" s="691">
        <v>80.5</v>
      </c>
      <c r="I27" s="693">
        <v>30</v>
      </c>
      <c r="J27" s="691">
        <v>73</v>
      </c>
      <c r="K27" s="691">
        <v>75.6</v>
      </c>
      <c r="L27" s="693">
        <v>21</v>
      </c>
      <c r="M27" s="214"/>
    </row>
    <row r="28" spans="2:13">
      <c r="B28" s="216"/>
      <c r="C28" s="690" t="s">
        <v>215</v>
      </c>
      <c r="D28" s="691">
        <v>92.2</v>
      </c>
      <c r="E28" s="691">
        <v>93</v>
      </c>
      <c r="F28" s="693">
        <v>20</v>
      </c>
      <c r="G28" s="691">
        <v>79.8</v>
      </c>
      <c r="H28" s="691">
        <v>80.8</v>
      </c>
      <c r="I28" s="693">
        <v>28</v>
      </c>
      <c r="J28" s="691">
        <v>73.6</v>
      </c>
      <c r="K28" s="691">
        <v>75.1</v>
      </c>
      <c r="L28" s="693">
        <v>22</v>
      </c>
      <c r="M28" s="214"/>
    </row>
    <row r="29" spans="2:13">
      <c r="B29" s="216"/>
      <c r="C29" s="690" t="s">
        <v>246</v>
      </c>
      <c r="D29" s="691">
        <v>91.4</v>
      </c>
      <c r="E29" s="691">
        <v>92.3</v>
      </c>
      <c r="F29" s="693">
        <v>26</v>
      </c>
      <c r="G29" s="691">
        <v>79.3</v>
      </c>
      <c r="H29" s="691">
        <v>81.2</v>
      </c>
      <c r="I29" s="693">
        <v>27</v>
      </c>
      <c r="J29" s="691">
        <v>72.4</v>
      </c>
      <c r="K29" s="691">
        <v>74.9</v>
      </c>
      <c r="L29" s="693">
        <v>23</v>
      </c>
      <c r="M29" s="214"/>
    </row>
    <row r="30" spans="2:13">
      <c r="B30" s="216"/>
      <c r="C30" s="690" t="s">
        <v>174</v>
      </c>
      <c r="D30" s="691">
        <v>92.4</v>
      </c>
      <c r="E30" s="691">
        <v>92.5</v>
      </c>
      <c r="F30" s="693">
        <v>24</v>
      </c>
      <c r="G30" s="691">
        <v>80.6</v>
      </c>
      <c r="H30" s="691">
        <v>80.7</v>
      </c>
      <c r="I30" s="693">
        <v>29</v>
      </c>
      <c r="J30" s="691">
        <v>74.5</v>
      </c>
      <c r="K30" s="691">
        <v>74.6</v>
      </c>
      <c r="L30" s="693">
        <v>24</v>
      </c>
      <c r="M30" s="214"/>
    </row>
    <row r="31" spans="2:13">
      <c r="B31" s="216"/>
      <c r="C31" s="690" t="s">
        <v>333</v>
      </c>
      <c r="D31" s="691">
        <v>88.4</v>
      </c>
      <c r="E31" s="691">
        <v>88.1</v>
      </c>
      <c r="F31" s="693">
        <v>47</v>
      </c>
      <c r="G31" s="691">
        <v>80.7</v>
      </c>
      <c r="H31" s="691">
        <v>84.5</v>
      </c>
      <c r="I31" s="693">
        <v>17</v>
      </c>
      <c r="J31" s="691">
        <v>71.3</v>
      </c>
      <c r="K31" s="691">
        <v>74.5</v>
      </c>
      <c r="L31" s="693">
        <v>25</v>
      </c>
      <c r="M31" s="214"/>
    </row>
    <row r="32" spans="2:13">
      <c r="B32" s="216"/>
      <c r="C32" s="690" t="s">
        <v>660</v>
      </c>
      <c r="D32" s="691">
        <v>84.4</v>
      </c>
      <c r="E32" s="691">
        <v>93.3</v>
      </c>
      <c r="F32" s="692" t="s">
        <v>253</v>
      </c>
      <c r="G32" s="691">
        <v>71.4</v>
      </c>
      <c r="H32" s="691">
        <v>79.4</v>
      </c>
      <c r="I32" s="693">
        <v>35</v>
      </c>
      <c r="J32" s="691">
        <v>60.3</v>
      </c>
      <c r="K32" s="691">
        <v>74.1</v>
      </c>
      <c r="L32" s="693">
        <v>26</v>
      </c>
      <c r="M32" s="214"/>
    </row>
    <row r="33" spans="2:13">
      <c r="B33" s="216"/>
      <c r="C33" s="690" t="s">
        <v>181</v>
      </c>
      <c r="D33" s="691">
        <v>91.5</v>
      </c>
      <c r="E33" s="691">
        <v>92.2</v>
      </c>
      <c r="F33" s="692" t="s">
        <v>448</v>
      </c>
      <c r="G33" s="691">
        <v>77.6</v>
      </c>
      <c r="H33" s="691">
        <v>79.8</v>
      </c>
      <c r="I33" s="693">
        <v>33</v>
      </c>
      <c r="J33" s="691">
        <v>71</v>
      </c>
      <c r="K33" s="691">
        <v>73.6</v>
      </c>
      <c r="L33" s="693">
        <v>27</v>
      </c>
      <c r="M33" s="214"/>
    </row>
    <row r="34" spans="2:13">
      <c r="B34" s="216"/>
      <c r="C34" s="690" t="s">
        <v>247</v>
      </c>
      <c r="D34" s="691">
        <v>92.3</v>
      </c>
      <c r="E34" s="691">
        <v>93.3</v>
      </c>
      <c r="F34" s="692" t="s">
        <v>253</v>
      </c>
      <c r="G34" s="691">
        <v>80.3</v>
      </c>
      <c r="H34" s="691">
        <v>78.2</v>
      </c>
      <c r="I34" s="692" t="s">
        <v>524</v>
      </c>
      <c r="J34" s="691">
        <v>74.1</v>
      </c>
      <c r="K34" s="691">
        <v>73</v>
      </c>
      <c r="L34" s="693">
        <v>28</v>
      </c>
      <c r="M34" s="214"/>
    </row>
    <row r="35" spans="2:13">
      <c r="B35" s="216"/>
      <c r="C35" s="690" t="s">
        <v>344</v>
      </c>
      <c r="D35" s="691">
        <v>91.1</v>
      </c>
      <c r="E35" s="691">
        <v>92.4</v>
      </c>
      <c r="F35" s="693">
        <v>25</v>
      </c>
      <c r="G35" s="691">
        <v>78</v>
      </c>
      <c r="H35" s="691">
        <v>78.8</v>
      </c>
      <c r="I35" s="692" t="s">
        <v>436</v>
      </c>
      <c r="J35" s="691">
        <v>71.1</v>
      </c>
      <c r="K35" s="691">
        <v>72.8</v>
      </c>
      <c r="L35" s="693">
        <v>29</v>
      </c>
      <c r="M35" s="214"/>
    </row>
    <row r="36" spans="2:13">
      <c r="B36" s="216"/>
      <c r="C36" s="690" t="s">
        <v>176</v>
      </c>
      <c r="D36" s="691">
        <v>91.1</v>
      </c>
      <c r="E36" s="691">
        <v>92.1</v>
      </c>
      <c r="F36" s="693">
        <v>29</v>
      </c>
      <c r="G36" s="691">
        <v>80.9</v>
      </c>
      <c r="H36" s="691">
        <v>78.9</v>
      </c>
      <c r="I36" s="693">
        <v>36</v>
      </c>
      <c r="J36" s="691">
        <v>73.7</v>
      </c>
      <c r="K36" s="691">
        <v>72.7</v>
      </c>
      <c r="L36" s="693">
        <v>30</v>
      </c>
      <c r="M36" s="214"/>
    </row>
    <row r="37" spans="2:13">
      <c r="B37" s="216"/>
      <c r="C37" s="690" t="s">
        <v>632</v>
      </c>
      <c r="D37" s="691">
        <v>89.8</v>
      </c>
      <c r="E37" s="691">
        <v>90.6</v>
      </c>
      <c r="F37" s="692" t="s">
        <v>466</v>
      </c>
      <c r="G37" s="691">
        <v>78.8</v>
      </c>
      <c r="H37" s="691">
        <v>80</v>
      </c>
      <c r="I37" s="692" t="s">
        <v>516</v>
      </c>
      <c r="J37" s="691">
        <v>70.8</v>
      </c>
      <c r="K37" s="691">
        <v>72.5</v>
      </c>
      <c r="L37" s="693">
        <v>31</v>
      </c>
      <c r="M37" s="214"/>
    </row>
    <row r="38" spans="2:13">
      <c r="B38" s="216"/>
      <c r="C38" s="690" t="s">
        <v>216</v>
      </c>
      <c r="D38" s="691">
        <v>90.3</v>
      </c>
      <c r="E38" s="691">
        <v>90.7</v>
      </c>
      <c r="F38" s="693">
        <v>33</v>
      </c>
      <c r="G38" s="691">
        <v>77.6</v>
      </c>
      <c r="H38" s="691">
        <v>78.2</v>
      </c>
      <c r="I38" s="692" t="s">
        <v>524</v>
      </c>
      <c r="J38" s="691">
        <v>70.1</v>
      </c>
      <c r="K38" s="691">
        <v>70.9</v>
      </c>
      <c r="L38" s="693">
        <v>32</v>
      </c>
      <c r="M38" s="214"/>
    </row>
    <row r="39" spans="2:13">
      <c r="B39" s="216"/>
      <c r="C39" s="690" t="s">
        <v>331</v>
      </c>
      <c r="D39" s="691">
        <v>89.2</v>
      </c>
      <c r="E39" s="691">
        <v>90.1</v>
      </c>
      <c r="F39" s="692" t="s">
        <v>436</v>
      </c>
      <c r="G39" s="691">
        <v>75.1</v>
      </c>
      <c r="H39" s="691">
        <v>78.5</v>
      </c>
      <c r="I39" s="692" t="s">
        <v>437</v>
      </c>
      <c r="J39" s="691">
        <v>67</v>
      </c>
      <c r="K39" s="691">
        <v>70.7</v>
      </c>
      <c r="L39" s="693">
        <v>33</v>
      </c>
      <c r="M39" s="214"/>
    </row>
    <row r="40" spans="2:13">
      <c r="B40" s="216"/>
      <c r="C40" s="690" t="s">
        <v>379</v>
      </c>
      <c r="D40" s="691">
        <v>87.4</v>
      </c>
      <c r="E40" s="691">
        <v>88.5</v>
      </c>
      <c r="F40" s="692" t="s">
        <v>433</v>
      </c>
      <c r="G40" s="691">
        <v>73.8</v>
      </c>
      <c r="H40" s="691">
        <v>79.7</v>
      </c>
      <c r="I40" s="693">
        <v>34</v>
      </c>
      <c r="J40" s="691">
        <v>64.5</v>
      </c>
      <c r="K40" s="691">
        <v>70.5</v>
      </c>
      <c r="L40" s="693">
        <v>34</v>
      </c>
      <c r="M40" s="214"/>
    </row>
    <row r="41" spans="2:13">
      <c r="B41" s="216"/>
      <c r="C41" s="690" t="s">
        <v>598</v>
      </c>
      <c r="D41" s="691">
        <v>86</v>
      </c>
      <c r="E41" s="691">
        <v>89.9</v>
      </c>
      <c r="F41" s="692" t="s">
        <v>1223</v>
      </c>
      <c r="G41" s="691">
        <v>70.4</v>
      </c>
      <c r="H41" s="691">
        <v>77.5</v>
      </c>
      <c r="I41" s="693">
        <v>48</v>
      </c>
      <c r="J41" s="691">
        <v>60.5</v>
      </c>
      <c r="K41" s="691">
        <v>69.6</v>
      </c>
      <c r="L41" s="693">
        <v>35</v>
      </c>
      <c r="M41" s="214"/>
    </row>
    <row r="42" spans="2:13">
      <c r="B42" s="216"/>
      <c r="C42" s="690" t="s">
        <v>352</v>
      </c>
      <c r="D42" s="691">
        <v>85.4</v>
      </c>
      <c r="E42" s="691">
        <v>89.9</v>
      </c>
      <c r="F42" s="692" t="s">
        <v>1223</v>
      </c>
      <c r="G42" s="691">
        <v>75.2</v>
      </c>
      <c r="H42" s="691">
        <v>77</v>
      </c>
      <c r="I42" s="692" t="s">
        <v>1234</v>
      </c>
      <c r="J42" s="691">
        <v>64.2</v>
      </c>
      <c r="K42" s="691">
        <v>69.2</v>
      </c>
      <c r="L42" s="693">
        <v>36</v>
      </c>
      <c r="M42" s="214"/>
    </row>
    <row r="43" spans="2:13">
      <c r="B43" s="216"/>
      <c r="C43" s="690" t="s">
        <v>322</v>
      </c>
      <c r="D43" s="691">
        <v>88.8</v>
      </c>
      <c r="E43" s="691">
        <v>89.8</v>
      </c>
      <c r="F43" s="693">
        <v>42</v>
      </c>
      <c r="G43" s="691">
        <v>75.4</v>
      </c>
      <c r="H43" s="691">
        <v>76.9</v>
      </c>
      <c r="I43" s="692" t="s">
        <v>1105</v>
      </c>
      <c r="J43" s="691">
        <v>66.9</v>
      </c>
      <c r="K43" s="691">
        <v>69</v>
      </c>
      <c r="L43" s="693">
        <v>37</v>
      </c>
      <c r="M43" s="214"/>
    </row>
    <row r="44" spans="2:13">
      <c r="B44" s="216"/>
      <c r="C44" s="690" t="s">
        <v>745</v>
      </c>
      <c r="D44" s="691">
        <v>81.8</v>
      </c>
      <c r="E44" s="691">
        <v>90.6</v>
      </c>
      <c r="F44" s="692" t="s">
        <v>466</v>
      </c>
      <c r="G44" s="691">
        <v>69.2</v>
      </c>
      <c r="H44" s="691">
        <v>75.5</v>
      </c>
      <c r="I44" s="693">
        <v>58</v>
      </c>
      <c r="J44" s="691">
        <v>56.7</v>
      </c>
      <c r="K44" s="691">
        <v>68.5</v>
      </c>
      <c r="L44" s="693">
        <v>38</v>
      </c>
      <c r="M44" s="214"/>
    </row>
    <row r="45" spans="2:13">
      <c r="B45" s="216"/>
      <c r="C45" s="690" t="s">
        <v>492</v>
      </c>
      <c r="D45" s="691">
        <v>87</v>
      </c>
      <c r="E45" s="691">
        <v>91.3</v>
      </c>
      <c r="F45" s="692" t="s">
        <v>1224</v>
      </c>
      <c r="G45" s="691">
        <v>73.2</v>
      </c>
      <c r="H45" s="691">
        <v>73.4</v>
      </c>
      <c r="I45" s="692" t="s">
        <v>1104</v>
      </c>
      <c r="J45" s="691">
        <v>63.7</v>
      </c>
      <c r="K45" s="691">
        <v>67</v>
      </c>
      <c r="L45" s="693">
        <v>39</v>
      </c>
      <c r="M45" s="214"/>
    </row>
    <row r="46" spans="2:13">
      <c r="B46" s="216"/>
      <c r="C46" s="690" t="s">
        <v>746</v>
      </c>
      <c r="D46" s="691">
        <v>87</v>
      </c>
      <c r="E46" s="691">
        <v>86.3</v>
      </c>
      <c r="F46" s="693">
        <v>53</v>
      </c>
      <c r="G46" s="691">
        <v>77.8</v>
      </c>
      <c r="H46" s="691">
        <v>77.3</v>
      </c>
      <c r="I46" s="693">
        <v>49</v>
      </c>
      <c r="J46" s="691">
        <v>67.7</v>
      </c>
      <c r="K46" s="691">
        <v>66.7</v>
      </c>
      <c r="L46" s="692" t="s">
        <v>437</v>
      </c>
      <c r="M46" s="214"/>
    </row>
    <row r="47" spans="2:13">
      <c r="B47" s="216"/>
      <c r="C47" s="690" t="s">
        <v>327</v>
      </c>
      <c r="D47" s="691">
        <v>86.7</v>
      </c>
      <c r="E47" s="691">
        <v>86.7</v>
      </c>
      <c r="F47" s="693">
        <v>51</v>
      </c>
      <c r="G47" s="691">
        <v>78.1</v>
      </c>
      <c r="H47" s="691">
        <v>76.9</v>
      </c>
      <c r="I47" s="692" t="s">
        <v>1105</v>
      </c>
      <c r="J47" s="691">
        <v>67.7</v>
      </c>
      <c r="K47" s="691">
        <v>66.7</v>
      </c>
      <c r="L47" s="692" t="s">
        <v>437</v>
      </c>
      <c r="M47" s="214"/>
    </row>
    <row r="48" spans="2:13">
      <c r="B48" s="216"/>
      <c r="C48" s="690" t="s">
        <v>654</v>
      </c>
      <c r="D48" s="691">
        <v>84.5</v>
      </c>
      <c r="E48" s="691">
        <v>85.2</v>
      </c>
      <c r="F48" s="693">
        <v>56</v>
      </c>
      <c r="G48" s="691">
        <v>71.9</v>
      </c>
      <c r="H48" s="691">
        <v>77.8</v>
      </c>
      <c r="I48" s="692" t="s">
        <v>433</v>
      </c>
      <c r="J48" s="691">
        <v>60.8</v>
      </c>
      <c r="K48" s="691">
        <v>66.3</v>
      </c>
      <c r="L48" s="693">
        <v>42</v>
      </c>
      <c r="M48" s="214"/>
    </row>
    <row r="49" spans="2:13">
      <c r="B49" s="216"/>
      <c r="C49" s="690" t="s">
        <v>1188</v>
      </c>
      <c r="D49" s="691">
        <v>83.5</v>
      </c>
      <c r="E49" s="691">
        <v>94.1</v>
      </c>
      <c r="F49" s="692" t="s">
        <v>264</v>
      </c>
      <c r="G49" s="691">
        <v>68.7</v>
      </c>
      <c r="H49" s="691">
        <v>70.2</v>
      </c>
      <c r="I49" s="693">
        <v>100</v>
      </c>
      <c r="J49" s="691">
        <v>57.4</v>
      </c>
      <c r="K49" s="691">
        <v>66.1</v>
      </c>
      <c r="L49" s="693">
        <v>43</v>
      </c>
      <c r="M49" s="214"/>
    </row>
    <row r="50" spans="2:13">
      <c r="B50" s="216"/>
      <c r="C50" s="690" t="s">
        <v>665</v>
      </c>
      <c r="D50" s="691">
        <v>84.2</v>
      </c>
      <c r="E50" s="691">
        <v>91.3</v>
      </c>
      <c r="F50" s="692" t="s">
        <v>1224</v>
      </c>
      <c r="G50" s="691">
        <v>69.1</v>
      </c>
      <c r="H50" s="691">
        <v>72.1</v>
      </c>
      <c r="I50" s="693">
        <v>85</v>
      </c>
      <c r="J50" s="691">
        <v>58.2</v>
      </c>
      <c r="K50" s="691">
        <v>65.9</v>
      </c>
      <c r="L50" s="693">
        <v>44</v>
      </c>
      <c r="M50" s="214"/>
    </row>
    <row r="51" spans="2:13">
      <c r="B51" s="216"/>
      <c r="C51" s="690" t="s">
        <v>664</v>
      </c>
      <c r="D51" s="691">
        <v>85.8</v>
      </c>
      <c r="E51" s="691">
        <v>89</v>
      </c>
      <c r="F51" s="693">
        <v>44</v>
      </c>
      <c r="G51" s="691">
        <v>73.7</v>
      </c>
      <c r="H51" s="691">
        <v>73.8</v>
      </c>
      <c r="I51" s="693">
        <v>69</v>
      </c>
      <c r="J51" s="691">
        <v>63.2</v>
      </c>
      <c r="K51" s="691">
        <v>65.7</v>
      </c>
      <c r="L51" s="693">
        <v>45</v>
      </c>
      <c r="M51" s="214"/>
    </row>
    <row r="52" spans="2:13">
      <c r="B52" s="216"/>
      <c r="C52" s="690" t="s">
        <v>430</v>
      </c>
      <c r="D52" s="691">
        <v>80.4</v>
      </c>
      <c r="E52" s="691">
        <v>89.2</v>
      </c>
      <c r="F52" s="693">
        <v>43</v>
      </c>
      <c r="G52" s="691">
        <v>69.3</v>
      </c>
      <c r="H52" s="691">
        <v>73.5</v>
      </c>
      <c r="I52" s="692" t="s">
        <v>1235</v>
      </c>
      <c r="J52" s="691">
        <v>55.7</v>
      </c>
      <c r="K52" s="691">
        <v>65.6</v>
      </c>
      <c r="L52" s="692" t="s">
        <v>460</v>
      </c>
      <c r="M52" s="214"/>
    </row>
    <row r="53" spans="2:13">
      <c r="B53" s="216"/>
      <c r="C53" s="690" t="s">
        <v>368</v>
      </c>
      <c r="D53" s="691">
        <v>89.4</v>
      </c>
      <c r="E53" s="691">
        <v>89.9</v>
      </c>
      <c r="F53" s="692" t="s">
        <v>1223</v>
      </c>
      <c r="G53" s="691">
        <v>71.7</v>
      </c>
      <c r="H53" s="691">
        <v>73</v>
      </c>
      <c r="I53" s="692" t="s">
        <v>1225</v>
      </c>
      <c r="J53" s="691">
        <v>64.1</v>
      </c>
      <c r="K53" s="691">
        <v>65.6</v>
      </c>
      <c r="L53" s="692" t="s">
        <v>460</v>
      </c>
      <c r="M53" s="214"/>
    </row>
    <row r="54" spans="2:13">
      <c r="B54" s="216"/>
      <c r="C54" s="690" t="s">
        <v>743</v>
      </c>
      <c r="D54" s="691">
        <v>84.4</v>
      </c>
      <c r="E54" s="691">
        <v>85.9</v>
      </c>
      <c r="F54" s="693">
        <v>55</v>
      </c>
      <c r="G54" s="691">
        <v>76.1</v>
      </c>
      <c r="H54" s="691">
        <v>75.7</v>
      </c>
      <c r="I54" s="693">
        <v>57</v>
      </c>
      <c r="J54" s="691">
        <v>64.2</v>
      </c>
      <c r="K54" s="691">
        <v>65</v>
      </c>
      <c r="L54" s="693">
        <v>48</v>
      </c>
      <c r="M54" s="214"/>
    </row>
    <row r="55" spans="2:13">
      <c r="B55" s="216"/>
      <c r="C55" s="690" t="s">
        <v>853</v>
      </c>
      <c r="D55" s="691">
        <v>86</v>
      </c>
      <c r="E55" s="691">
        <v>95.7</v>
      </c>
      <c r="F55" s="693">
        <v>7</v>
      </c>
      <c r="G55" s="691">
        <v>65.6</v>
      </c>
      <c r="H55" s="691">
        <v>67</v>
      </c>
      <c r="I55" s="693">
        <v>115</v>
      </c>
      <c r="J55" s="691">
        <v>56.4</v>
      </c>
      <c r="K55" s="691">
        <v>64.2</v>
      </c>
      <c r="L55" s="693">
        <v>49</v>
      </c>
      <c r="M55" s="214"/>
    </row>
    <row r="56" spans="2:13">
      <c r="B56" s="216"/>
      <c r="C56" s="690" t="s">
        <v>494</v>
      </c>
      <c r="D56" s="691">
        <v>82.1</v>
      </c>
      <c r="E56" s="691">
        <v>81.2</v>
      </c>
      <c r="F56" s="692" t="s">
        <v>452</v>
      </c>
      <c r="G56" s="691">
        <v>75.5</v>
      </c>
      <c r="H56" s="691">
        <v>78.8</v>
      </c>
      <c r="I56" s="692" t="s">
        <v>436</v>
      </c>
      <c r="J56" s="691">
        <v>62</v>
      </c>
      <c r="K56" s="691">
        <v>64</v>
      </c>
      <c r="L56" s="693">
        <v>50</v>
      </c>
      <c r="M56" s="214"/>
    </row>
    <row r="57" spans="2:13">
      <c r="B57" s="216"/>
      <c r="C57" s="690" t="s">
        <v>935</v>
      </c>
      <c r="D57" s="691">
        <v>86.1</v>
      </c>
      <c r="E57" s="691">
        <v>91.2</v>
      </c>
      <c r="F57" s="693">
        <v>32</v>
      </c>
      <c r="G57" s="691">
        <v>67.3</v>
      </c>
      <c r="H57" s="691">
        <v>69.7</v>
      </c>
      <c r="I57" s="693">
        <v>102</v>
      </c>
      <c r="J57" s="691">
        <v>57.9</v>
      </c>
      <c r="K57" s="691">
        <v>63.6</v>
      </c>
      <c r="L57" s="693">
        <v>51</v>
      </c>
      <c r="M57" s="214"/>
    </row>
    <row r="58" spans="2:13">
      <c r="B58" s="216"/>
      <c r="C58" s="690" t="s">
        <v>477</v>
      </c>
      <c r="D58" s="691">
        <v>82.6</v>
      </c>
      <c r="E58" s="691">
        <v>82.4</v>
      </c>
      <c r="F58" s="693">
        <v>66</v>
      </c>
      <c r="G58" s="691">
        <v>77.3</v>
      </c>
      <c r="H58" s="691">
        <v>77</v>
      </c>
      <c r="I58" s="692" t="s">
        <v>1234</v>
      </c>
      <c r="J58" s="691">
        <v>63.8</v>
      </c>
      <c r="K58" s="691">
        <v>63.5</v>
      </c>
      <c r="L58" s="693">
        <v>52</v>
      </c>
      <c r="M58" s="214"/>
    </row>
    <row r="59" spans="2:13">
      <c r="B59" s="216"/>
      <c r="C59" s="690" t="s">
        <v>511</v>
      </c>
      <c r="D59" s="691">
        <v>83.9</v>
      </c>
      <c r="E59" s="691">
        <v>83.8</v>
      </c>
      <c r="F59" s="693">
        <v>61</v>
      </c>
      <c r="G59" s="691">
        <v>76.2</v>
      </c>
      <c r="H59" s="691">
        <v>75.4</v>
      </c>
      <c r="I59" s="692" t="s">
        <v>438</v>
      </c>
      <c r="J59" s="691">
        <v>64</v>
      </c>
      <c r="K59" s="691">
        <v>63.2</v>
      </c>
      <c r="L59" s="693">
        <v>53</v>
      </c>
      <c r="M59" s="214"/>
    </row>
    <row r="60" spans="2:13">
      <c r="B60" s="216"/>
      <c r="C60" s="690" t="s">
        <v>504</v>
      </c>
      <c r="D60" s="691">
        <v>83.7</v>
      </c>
      <c r="E60" s="691">
        <v>86.5</v>
      </c>
      <c r="F60" s="693">
        <v>52</v>
      </c>
      <c r="G60" s="691">
        <v>71.8</v>
      </c>
      <c r="H60" s="691">
        <v>73</v>
      </c>
      <c r="I60" s="692" t="s">
        <v>1225</v>
      </c>
      <c r="J60" s="691">
        <v>60.1</v>
      </c>
      <c r="K60" s="691">
        <v>63.1</v>
      </c>
      <c r="L60" s="693">
        <v>54</v>
      </c>
      <c r="M60" s="214"/>
    </row>
    <row r="61" spans="2:13">
      <c r="B61" s="216"/>
      <c r="C61" s="690" t="s">
        <v>330</v>
      </c>
      <c r="D61" s="691">
        <v>80</v>
      </c>
      <c r="E61" s="691">
        <v>81</v>
      </c>
      <c r="F61" s="692" t="s">
        <v>1225</v>
      </c>
      <c r="G61" s="691">
        <v>77.1</v>
      </c>
      <c r="H61" s="691">
        <v>77.7</v>
      </c>
      <c r="I61" s="693">
        <v>47</v>
      </c>
      <c r="J61" s="691">
        <v>61.7</v>
      </c>
      <c r="K61" s="691">
        <v>62.9</v>
      </c>
      <c r="L61" s="693">
        <v>55</v>
      </c>
      <c r="M61" s="214"/>
    </row>
    <row r="62" spans="2:13">
      <c r="B62" s="216"/>
      <c r="C62" s="690" t="s">
        <v>325</v>
      </c>
      <c r="D62" s="691">
        <v>80.4</v>
      </c>
      <c r="E62" s="691">
        <v>81.5</v>
      </c>
      <c r="F62" s="693">
        <v>72</v>
      </c>
      <c r="G62" s="691">
        <v>75.1</v>
      </c>
      <c r="H62" s="691">
        <v>76.7</v>
      </c>
      <c r="I62" s="693">
        <v>55</v>
      </c>
      <c r="J62" s="691">
        <v>60.4</v>
      </c>
      <c r="K62" s="691">
        <v>62.5</v>
      </c>
      <c r="L62" s="693">
        <v>56</v>
      </c>
      <c r="M62" s="214"/>
    </row>
    <row r="63" spans="2:13">
      <c r="B63" s="216"/>
      <c r="C63" s="690" t="s">
        <v>358</v>
      </c>
      <c r="D63" s="691">
        <v>81.9</v>
      </c>
      <c r="E63" s="691">
        <v>84.8</v>
      </c>
      <c r="F63" s="693">
        <v>57</v>
      </c>
      <c r="G63" s="691">
        <v>71.1</v>
      </c>
      <c r="H63" s="691">
        <v>73.6</v>
      </c>
      <c r="I63" s="693">
        <v>70</v>
      </c>
      <c r="J63" s="691">
        <v>58.2</v>
      </c>
      <c r="K63" s="691">
        <v>62.4</v>
      </c>
      <c r="L63" s="693">
        <v>57</v>
      </c>
      <c r="M63" s="214"/>
    </row>
    <row r="64" spans="2:13">
      <c r="B64" s="216"/>
      <c r="C64" s="690" t="s">
        <v>343</v>
      </c>
      <c r="D64" s="691">
        <v>85.4</v>
      </c>
      <c r="E64" s="691">
        <v>86.9</v>
      </c>
      <c r="F64" s="692" t="s">
        <v>525</v>
      </c>
      <c r="G64" s="691">
        <v>71.1</v>
      </c>
      <c r="H64" s="691">
        <v>71.6</v>
      </c>
      <c r="I64" s="692" t="s">
        <v>519</v>
      </c>
      <c r="J64" s="691">
        <v>60.7</v>
      </c>
      <c r="K64" s="691">
        <v>62.2</v>
      </c>
      <c r="L64" s="693">
        <v>58</v>
      </c>
      <c r="M64" s="214"/>
    </row>
    <row r="65" spans="2:13">
      <c r="B65" s="216"/>
      <c r="C65" s="690" t="s">
        <v>374</v>
      </c>
      <c r="D65" s="691">
        <v>81.9</v>
      </c>
      <c r="E65" s="691">
        <v>78.9</v>
      </c>
      <c r="F65" s="693">
        <v>89</v>
      </c>
      <c r="G65" s="691">
        <v>74.1</v>
      </c>
      <c r="H65" s="691">
        <v>78.7</v>
      </c>
      <c r="I65" s="693">
        <v>39</v>
      </c>
      <c r="J65" s="691">
        <v>60.7</v>
      </c>
      <c r="K65" s="691">
        <v>62.1</v>
      </c>
      <c r="L65" s="693">
        <v>59</v>
      </c>
      <c r="M65" s="214"/>
    </row>
    <row r="66" spans="2:13">
      <c r="B66" s="216"/>
      <c r="C66" s="690" t="s">
        <v>481</v>
      </c>
      <c r="D66" s="691">
        <v>83.6</v>
      </c>
      <c r="E66" s="691">
        <v>87.9</v>
      </c>
      <c r="F66" s="693">
        <v>48</v>
      </c>
      <c r="G66" s="691">
        <v>70.2</v>
      </c>
      <c r="H66" s="691">
        <v>70.5</v>
      </c>
      <c r="I66" s="693">
        <v>99</v>
      </c>
      <c r="J66" s="691">
        <v>58.7</v>
      </c>
      <c r="K66" s="691">
        <v>61.9</v>
      </c>
      <c r="L66" s="693">
        <v>60</v>
      </c>
      <c r="M66" s="214"/>
    </row>
    <row r="67" spans="2:13">
      <c r="B67" s="216"/>
      <c r="C67" s="690" t="s">
        <v>486</v>
      </c>
      <c r="D67" s="691">
        <v>79.4</v>
      </c>
      <c r="E67" s="691">
        <v>80.7</v>
      </c>
      <c r="F67" s="693">
        <v>80</v>
      </c>
      <c r="G67" s="691">
        <v>75.7</v>
      </c>
      <c r="H67" s="691">
        <v>76.5</v>
      </c>
      <c r="I67" s="693">
        <v>56</v>
      </c>
      <c r="J67" s="691">
        <v>60.1</v>
      </c>
      <c r="K67" s="691">
        <v>61.7</v>
      </c>
      <c r="L67" s="693">
        <v>61</v>
      </c>
      <c r="M67" s="214"/>
    </row>
    <row r="68" spans="2:13">
      <c r="B68" s="216"/>
      <c r="C68" s="690" t="s">
        <v>423</v>
      </c>
      <c r="D68" s="691">
        <v>80.9</v>
      </c>
      <c r="E68" s="691">
        <v>81.1</v>
      </c>
      <c r="F68" s="693">
        <v>76</v>
      </c>
      <c r="G68" s="691">
        <v>72.1</v>
      </c>
      <c r="H68" s="691">
        <v>75.4</v>
      </c>
      <c r="I68" s="692" t="s">
        <v>438</v>
      </c>
      <c r="J68" s="691">
        <v>58.4</v>
      </c>
      <c r="K68" s="691">
        <v>61.1</v>
      </c>
      <c r="L68" s="693">
        <v>62</v>
      </c>
      <c r="M68" s="214"/>
    </row>
    <row r="69" spans="2:13">
      <c r="B69" s="216"/>
      <c r="C69" s="690" t="s">
        <v>601</v>
      </c>
      <c r="D69" s="691">
        <v>83.1</v>
      </c>
      <c r="E69" s="691">
        <v>86.2</v>
      </c>
      <c r="F69" s="693">
        <v>54</v>
      </c>
      <c r="G69" s="691">
        <v>73</v>
      </c>
      <c r="H69" s="691">
        <v>70.6</v>
      </c>
      <c r="I69" s="693">
        <v>98</v>
      </c>
      <c r="J69" s="691">
        <v>60.6</v>
      </c>
      <c r="K69" s="691">
        <v>60.9</v>
      </c>
      <c r="L69" s="692" t="s">
        <v>518</v>
      </c>
      <c r="M69" s="214"/>
    </row>
    <row r="70" spans="2:13">
      <c r="B70" s="216"/>
      <c r="C70" s="690" t="s">
        <v>371</v>
      </c>
      <c r="D70" s="691">
        <v>79.4</v>
      </c>
      <c r="E70" s="691">
        <v>81</v>
      </c>
      <c r="F70" s="692" t="s">
        <v>1225</v>
      </c>
      <c r="G70" s="691">
        <v>76.9</v>
      </c>
      <c r="H70" s="691">
        <v>75.2</v>
      </c>
      <c r="I70" s="692" t="s">
        <v>659</v>
      </c>
      <c r="J70" s="691">
        <v>61.1</v>
      </c>
      <c r="K70" s="691">
        <v>60.9</v>
      </c>
      <c r="L70" s="692" t="s">
        <v>518</v>
      </c>
      <c r="M70" s="214"/>
    </row>
    <row r="71" spans="2:13">
      <c r="B71" s="216"/>
      <c r="C71" s="690" t="s">
        <v>382</v>
      </c>
      <c r="D71" s="691">
        <v>81.5</v>
      </c>
      <c r="E71" s="691">
        <v>83.9</v>
      </c>
      <c r="F71" s="693">
        <v>60</v>
      </c>
      <c r="G71" s="691">
        <v>75.6</v>
      </c>
      <c r="H71" s="691">
        <v>72.6</v>
      </c>
      <c r="I71" s="693">
        <v>80</v>
      </c>
      <c r="J71" s="691">
        <v>61.6</v>
      </c>
      <c r="K71" s="691">
        <v>60.9</v>
      </c>
      <c r="L71" s="692" t="s">
        <v>518</v>
      </c>
      <c r="M71" s="214"/>
    </row>
    <row r="72" spans="2:13">
      <c r="B72" s="216"/>
      <c r="C72" s="690" t="s">
        <v>340</v>
      </c>
      <c r="D72" s="691">
        <v>81.1</v>
      </c>
      <c r="E72" s="691">
        <v>78</v>
      </c>
      <c r="F72" s="692" t="s">
        <v>529</v>
      </c>
      <c r="G72" s="691">
        <v>73.7</v>
      </c>
      <c r="H72" s="691">
        <v>77.8</v>
      </c>
      <c r="I72" s="692" t="s">
        <v>433</v>
      </c>
      <c r="J72" s="691">
        <v>59.8</v>
      </c>
      <c r="K72" s="691">
        <v>60.7</v>
      </c>
      <c r="L72" s="693">
        <v>66</v>
      </c>
      <c r="M72" s="214"/>
    </row>
    <row r="73" spans="2:13">
      <c r="B73" s="216"/>
      <c r="C73" s="690" t="s">
        <v>484</v>
      </c>
      <c r="D73" s="691">
        <v>78.4</v>
      </c>
      <c r="E73" s="691">
        <v>80.3</v>
      </c>
      <c r="F73" s="693">
        <v>82</v>
      </c>
      <c r="G73" s="691">
        <v>74.3</v>
      </c>
      <c r="H73" s="691">
        <v>75.1</v>
      </c>
      <c r="I73" s="693">
        <v>64</v>
      </c>
      <c r="J73" s="691">
        <v>58.2</v>
      </c>
      <c r="K73" s="691">
        <v>60.4</v>
      </c>
      <c r="L73" s="693">
        <v>67</v>
      </c>
      <c r="M73" s="214"/>
    </row>
    <row r="74" spans="2:13">
      <c r="B74" s="216"/>
      <c r="C74" s="690" t="s">
        <v>652</v>
      </c>
      <c r="D74" s="691">
        <v>79.9</v>
      </c>
      <c r="E74" s="691">
        <v>82.8</v>
      </c>
      <c r="F74" s="693">
        <v>65</v>
      </c>
      <c r="G74" s="691">
        <v>72.2</v>
      </c>
      <c r="H74" s="691">
        <v>72.8</v>
      </c>
      <c r="I74" s="693">
        <v>79</v>
      </c>
      <c r="J74" s="691">
        <v>57.8</v>
      </c>
      <c r="K74" s="691">
        <v>60.3</v>
      </c>
      <c r="L74" s="693">
        <v>68</v>
      </c>
      <c r="M74" s="214"/>
    </row>
    <row r="75" spans="2:13">
      <c r="B75" s="216"/>
      <c r="C75" s="690" t="s">
        <v>771</v>
      </c>
      <c r="D75" s="691">
        <v>78.9</v>
      </c>
      <c r="E75" s="691">
        <v>79.7</v>
      </c>
      <c r="F75" s="692" t="s">
        <v>441</v>
      </c>
      <c r="G75" s="691">
        <v>76.7</v>
      </c>
      <c r="H75" s="691">
        <v>75.3</v>
      </c>
      <c r="I75" s="693">
        <v>61</v>
      </c>
      <c r="J75" s="691">
        <v>60.5</v>
      </c>
      <c r="K75" s="691">
        <v>60</v>
      </c>
      <c r="L75" s="693">
        <v>69</v>
      </c>
      <c r="M75" s="214"/>
    </row>
    <row r="76" spans="2:13">
      <c r="B76" s="216"/>
      <c r="C76" s="690" t="s">
        <v>411</v>
      </c>
      <c r="D76" s="691">
        <v>80.2</v>
      </c>
      <c r="E76" s="691">
        <v>84.2</v>
      </c>
      <c r="F76" s="693">
        <v>59</v>
      </c>
      <c r="G76" s="691">
        <v>70.2</v>
      </c>
      <c r="H76" s="691">
        <v>70.8</v>
      </c>
      <c r="I76" s="693">
        <v>97</v>
      </c>
      <c r="J76" s="691">
        <v>56.3</v>
      </c>
      <c r="K76" s="691">
        <v>59.6</v>
      </c>
      <c r="L76" s="692" t="s">
        <v>434</v>
      </c>
      <c r="M76" s="214"/>
    </row>
    <row r="77" spans="2:13">
      <c r="B77" s="216"/>
      <c r="C77" s="690" t="s">
        <v>348</v>
      </c>
      <c r="D77" s="691">
        <v>80.1</v>
      </c>
      <c r="E77" s="691">
        <v>79.3</v>
      </c>
      <c r="F77" s="693">
        <v>88</v>
      </c>
      <c r="G77" s="691">
        <v>75</v>
      </c>
      <c r="H77" s="691">
        <v>75.2</v>
      </c>
      <c r="I77" s="692" t="s">
        <v>659</v>
      </c>
      <c r="J77" s="691">
        <v>60.1</v>
      </c>
      <c r="K77" s="691">
        <v>59.6</v>
      </c>
      <c r="L77" s="692" t="s">
        <v>434</v>
      </c>
      <c r="M77" s="214"/>
    </row>
    <row r="78" spans="2:13">
      <c r="B78" s="216"/>
      <c r="C78" s="690" t="s">
        <v>334</v>
      </c>
      <c r="D78" s="691">
        <v>76.9</v>
      </c>
      <c r="E78" s="691">
        <v>80.6</v>
      </c>
      <c r="F78" s="693">
        <v>81</v>
      </c>
      <c r="G78" s="691">
        <v>74.3</v>
      </c>
      <c r="H78" s="691">
        <v>73.2</v>
      </c>
      <c r="I78" s="693">
        <v>75</v>
      </c>
      <c r="J78" s="691">
        <v>57.1</v>
      </c>
      <c r="K78" s="691">
        <v>59</v>
      </c>
      <c r="L78" s="693">
        <v>72</v>
      </c>
      <c r="M78" s="214"/>
    </row>
    <row r="79" spans="2:13">
      <c r="B79" s="216"/>
      <c r="C79" s="690" t="s">
        <v>487</v>
      </c>
      <c r="D79" s="691">
        <v>81.3</v>
      </c>
      <c r="E79" s="691">
        <v>81.9</v>
      </c>
      <c r="F79" s="692" t="s">
        <v>706</v>
      </c>
      <c r="G79" s="691">
        <v>72.4</v>
      </c>
      <c r="H79" s="691">
        <v>71.9</v>
      </c>
      <c r="I79" s="693">
        <v>87</v>
      </c>
      <c r="J79" s="691">
        <v>58.8</v>
      </c>
      <c r="K79" s="691">
        <v>58.9</v>
      </c>
      <c r="L79" s="693">
        <v>73</v>
      </c>
      <c r="M79" s="214"/>
    </row>
    <row r="80" spans="2:13">
      <c r="B80" s="216"/>
      <c r="C80" s="690" t="s">
        <v>968</v>
      </c>
      <c r="D80" s="691">
        <v>78.6</v>
      </c>
      <c r="E80" s="691">
        <v>78.4</v>
      </c>
      <c r="F80" s="693">
        <v>92</v>
      </c>
      <c r="G80" s="691">
        <v>76.1</v>
      </c>
      <c r="H80" s="691">
        <v>74.9</v>
      </c>
      <c r="I80" s="692" t="s">
        <v>451</v>
      </c>
      <c r="J80" s="691">
        <v>59.8</v>
      </c>
      <c r="K80" s="691">
        <v>58.7</v>
      </c>
      <c r="L80" s="693">
        <v>74</v>
      </c>
      <c r="M80" s="214"/>
    </row>
    <row r="81" spans="2:13">
      <c r="B81" s="216"/>
      <c r="C81" s="690" t="s">
        <v>353</v>
      </c>
      <c r="D81" s="691">
        <v>78.6</v>
      </c>
      <c r="E81" s="691">
        <v>80.1</v>
      </c>
      <c r="F81" s="693">
        <v>84</v>
      </c>
      <c r="G81" s="691">
        <v>73</v>
      </c>
      <c r="H81" s="691">
        <v>72.5</v>
      </c>
      <c r="I81" s="693">
        <v>81</v>
      </c>
      <c r="J81" s="691">
        <v>57.4</v>
      </c>
      <c r="K81" s="691">
        <v>58.1</v>
      </c>
      <c r="L81" s="692" t="s">
        <v>461</v>
      </c>
      <c r="M81" s="214"/>
    </row>
    <row r="82" spans="2:13">
      <c r="B82" s="216"/>
      <c r="C82" s="690" t="s">
        <v>367</v>
      </c>
      <c r="D82" s="691">
        <v>80</v>
      </c>
      <c r="E82" s="691">
        <v>80.9</v>
      </c>
      <c r="F82" s="693">
        <v>79</v>
      </c>
      <c r="G82" s="691">
        <v>73.3</v>
      </c>
      <c r="H82" s="691">
        <v>71.7</v>
      </c>
      <c r="I82" s="692" t="s">
        <v>526</v>
      </c>
      <c r="J82" s="691">
        <v>58.6</v>
      </c>
      <c r="K82" s="691">
        <v>58.1</v>
      </c>
      <c r="L82" s="692" t="s">
        <v>461</v>
      </c>
      <c r="M82" s="214"/>
    </row>
    <row r="83" spans="2:13">
      <c r="B83" s="216"/>
      <c r="C83" s="690" t="s">
        <v>478</v>
      </c>
      <c r="D83" s="691">
        <v>80.4</v>
      </c>
      <c r="E83" s="691">
        <v>83.7</v>
      </c>
      <c r="F83" s="693">
        <v>62</v>
      </c>
      <c r="G83" s="691">
        <v>71.6</v>
      </c>
      <c r="H83" s="691">
        <v>69</v>
      </c>
      <c r="I83" s="692" t="s">
        <v>444</v>
      </c>
      <c r="J83" s="691">
        <v>57.6</v>
      </c>
      <c r="K83" s="691">
        <v>57.8</v>
      </c>
      <c r="L83" s="693">
        <v>77</v>
      </c>
      <c r="M83" s="214"/>
    </row>
    <row r="84" spans="2:13">
      <c r="B84" s="216"/>
      <c r="C84" s="690" t="s">
        <v>1102</v>
      </c>
      <c r="D84" s="691">
        <v>74.3</v>
      </c>
      <c r="E84" s="691">
        <v>77.1</v>
      </c>
      <c r="F84" s="693">
        <v>98</v>
      </c>
      <c r="G84" s="691">
        <v>75.9</v>
      </c>
      <c r="H84" s="691">
        <v>74.8</v>
      </c>
      <c r="I84" s="693">
        <v>67</v>
      </c>
      <c r="J84" s="691">
        <v>56.4</v>
      </c>
      <c r="K84" s="691">
        <v>57.7</v>
      </c>
      <c r="L84" s="693">
        <v>78</v>
      </c>
      <c r="M84" s="214"/>
    </row>
    <row r="85" spans="2:13">
      <c r="B85" s="216"/>
      <c r="C85" s="690" t="s">
        <v>323</v>
      </c>
      <c r="D85" s="691">
        <v>79.7</v>
      </c>
      <c r="E85" s="691">
        <v>79.8</v>
      </c>
      <c r="F85" s="693">
        <v>85</v>
      </c>
      <c r="G85" s="691">
        <v>73.9</v>
      </c>
      <c r="H85" s="691">
        <v>72.3</v>
      </c>
      <c r="I85" s="692" t="s">
        <v>573</v>
      </c>
      <c r="J85" s="691">
        <v>58.9</v>
      </c>
      <c r="K85" s="691">
        <v>57.6</v>
      </c>
      <c r="L85" s="693">
        <v>79</v>
      </c>
      <c r="M85" s="214"/>
    </row>
    <row r="86" spans="2:13">
      <c r="B86" s="216"/>
      <c r="C86" s="690" t="s">
        <v>364</v>
      </c>
      <c r="D86" s="691">
        <v>74.2</v>
      </c>
      <c r="E86" s="691">
        <v>73.9</v>
      </c>
      <c r="F86" s="693">
        <v>109</v>
      </c>
      <c r="G86" s="691">
        <v>78.3</v>
      </c>
      <c r="H86" s="691">
        <v>77.1</v>
      </c>
      <c r="I86" s="693">
        <v>50</v>
      </c>
      <c r="J86" s="691">
        <v>58.1</v>
      </c>
      <c r="K86" s="691">
        <v>57</v>
      </c>
      <c r="L86" s="693">
        <v>80</v>
      </c>
      <c r="M86" s="214"/>
    </row>
    <row r="87" spans="2:13">
      <c r="B87" s="216"/>
      <c r="C87" s="690" t="s">
        <v>349</v>
      </c>
      <c r="D87" s="691">
        <v>79.7</v>
      </c>
      <c r="E87" s="691">
        <v>81.2</v>
      </c>
      <c r="F87" s="692" t="s">
        <v>452</v>
      </c>
      <c r="G87" s="691">
        <v>74.5</v>
      </c>
      <c r="H87" s="691">
        <v>69.2</v>
      </c>
      <c r="I87" s="693">
        <v>104</v>
      </c>
      <c r="J87" s="691">
        <v>59.4</v>
      </c>
      <c r="K87" s="691">
        <v>56.2</v>
      </c>
      <c r="L87" s="693">
        <v>81</v>
      </c>
      <c r="M87" s="214"/>
    </row>
    <row r="88" spans="2:13">
      <c r="B88" s="216"/>
      <c r="C88" s="690" t="s">
        <v>666</v>
      </c>
      <c r="D88" s="691">
        <v>78.8</v>
      </c>
      <c r="E88" s="691">
        <v>76.2</v>
      </c>
      <c r="F88" s="692" t="s">
        <v>1226</v>
      </c>
      <c r="G88" s="691">
        <v>73.2</v>
      </c>
      <c r="H88" s="691">
        <v>73.4</v>
      </c>
      <c r="I88" s="692" t="s">
        <v>1104</v>
      </c>
      <c r="J88" s="691">
        <v>57.6</v>
      </c>
      <c r="K88" s="691">
        <v>56</v>
      </c>
      <c r="L88" s="693">
        <v>82</v>
      </c>
      <c r="M88" s="214"/>
    </row>
    <row r="89" spans="2:13">
      <c r="B89" s="216"/>
      <c r="C89" s="690" t="s">
        <v>597</v>
      </c>
      <c r="D89" s="691">
        <v>82.2</v>
      </c>
      <c r="E89" s="691">
        <v>83.6</v>
      </c>
      <c r="F89" s="693">
        <v>63</v>
      </c>
      <c r="G89" s="691">
        <v>69.9</v>
      </c>
      <c r="H89" s="691">
        <v>66.7</v>
      </c>
      <c r="I89" s="693">
        <v>116</v>
      </c>
      <c r="J89" s="691">
        <v>57.5</v>
      </c>
      <c r="K89" s="691">
        <v>55.8</v>
      </c>
      <c r="L89" s="692" t="s">
        <v>440</v>
      </c>
      <c r="M89" s="214"/>
    </row>
    <row r="90" spans="2:13">
      <c r="B90" s="216"/>
      <c r="C90" s="690" t="s">
        <v>410</v>
      </c>
      <c r="D90" s="691">
        <v>83.1</v>
      </c>
      <c r="E90" s="691">
        <v>81.9</v>
      </c>
      <c r="F90" s="692" t="s">
        <v>706</v>
      </c>
      <c r="G90" s="691">
        <v>71.2</v>
      </c>
      <c r="H90" s="691">
        <v>68.2</v>
      </c>
      <c r="I90" s="692" t="s">
        <v>473</v>
      </c>
      <c r="J90" s="691">
        <v>59.1</v>
      </c>
      <c r="K90" s="691">
        <v>55.8</v>
      </c>
      <c r="L90" s="692" t="s">
        <v>440</v>
      </c>
      <c r="M90" s="214"/>
    </row>
    <row r="91" spans="2:13">
      <c r="B91" s="216"/>
      <c r="C91" s="690" t="s">
        <v>971</v>
      </c>
      <c r="D91" s="691">
        <v>80</v>
      </c>
      <c r="E91" s="691">
        <v>77.5</v>
      </c>
      <c r="F91" s="693">
        <v>96</v>
      </c>
      <c r="G91" s="691">
        <v>70</v>
      </c>
      <c r="H91" s="691">
        <v>71.7</v>
      </c>
      <c r="I91" s="692" t="s">
        <v>526</v>
      </c>
      <c r="J91" s="691">
        <v>56</v>
      </c>
      <c r="K91" s="691">
        <v>55.6</v>
      </c>
      <c r="L91" s="692" t="s">
        <v>471</v>
      </c>
      <c r="M91" s="214"/>
    </row>
    <row r="92" spans="2:13">
      <c r="B92" s="216"/>
      <c r="C92" s="690" t="s">
        <v>967</v>
      </c>
      <c r="D92" s="691">
        <v>84.1</v>
      </c>
      <c r="E92" s="691">
        <v>86.9</v>
      </c>
      <c r="F92" s="692" t="s">
        <v>525</v>
      </c>
      <c r="G92" s="691">
        <v>68.5</v>
      </c>
      <c r="H92" s="691">
        <v>64</v>
      </c>
      <c r="I92" s="692" t="s">
        <v>447</v>
      </c>
      <c r="J92" s="691">
        <v>57.6</v>
      </c>
      <c r="K92" s="691">
        <v>55.6</v>
      </c>
      <c r="L92" s="692" t="s">
        <v>471</v>
      </c>
      <c r="M92" s="214"/>
    </row>
    <row r="93" spans="2:13">
      <c r="B93" s="216"/>
      <c r="C93" s="690" t="s">
        <v>514</v>
      </c>
      <c r="D93" s="691">
        <v>83.8</v>
      </c>
      <c r="E93" s="691">
        <v>82</v>
      </c>
      <c r="F93" s="693">
        <v>68</v>
      </c>
      <c r="G93" s="691">
        <v>68.8</v>
      </c>
      <c r="H93" s="691">
        <v>67.6</v>
      </c>
      <c r="I93" s="692" t="s">
        <v>465</v>
      </c>
      <c r="J93" s="691">
        <v>57.7</v>
      </c>
      <c r="K93" s="691">
        <v>55.4</v>
      </c>
      <c r="L93" s="693">
        <v>87</v>
      </c>
      <c r="M93" s="214"/>
    </row>
    <row r="94" spans="2:13">
      <c r="B94" s="216"/>
      <c r="C94" s="690" t="s">
        <v>405</v>
      </c>
      <c r="D94" s="691">
        <v>84.4</v>
      </c>
      <c r="E94" s="691">
        <v>82.2</v>
      </c>
      <c r="F94" s="693">
        <v>67</v>
      </c>
      <c r="G94" s="691">
        <v>69.3</v>
      </c>
      <c r="H94" s="691">
        <v>66.5</v>
      </c>
      <c r="I94" s="693">
        <v>117</v>
      </c>
      <c r="J94" s="691">
        <v>58.5</v>
      </c>
      <c r="K94" s="691">
        <v>54.6</v>
      </c>
      <c r="L94" s="693">
        <v>88</v>
      </c>
      <c r="M94" s="214"/>
    </row>
    <row r="95" spans="2:13">
      <c r="B95" s="216"/>
      <c r="C95" s="690" t="s">
        <v>335</v>
      </c>
      <c r="D95" s="691">
        <v>83.1</v>
      </c>
      <c r="E95" s="691">
        <v>84.4</v>
      </c>
      <c r="F95" s="693">
        <v>58</v>
      </c>
      <c r="G95" s="691">
        <v>68.6</v>
      </c>
      <c r="H95" s="691">
        <v>64.2</v>
      </c>
      <c r="I95" s="693">
        <v>130</v>
      </c>
      <c r="J95" s="691">
        <v>57</v>
      </c>
      <c r="K95" s="691">
        <v>54.1</v>
      </c>
      <c r="L95" s="693">
        <v>89</v>
      </c>
      <c r="M95" s="214"/>
    </row>
    <row r="96" spans="2:13">
      <c r="B96" s="216"/>
      <c r="C96" s="690" t="s">
        <v>969</v>
      </c>
      <c r="D96" s="691">
        <v>76</v>
      </c>
      <c r="E96" s="691">
        <v>74.6</v>
      </c>
      <c r="F96" s="692" t="s">
        <v>444</v>
      </c>
      <c r="G96" s="691">
        <v>72.8</v>
      </c>
      <c r="H96" s="691">
        <v>72.3</v>
      </c>
      <c r="I96" s="692" t="s">
        <v>573</v>
      </c>
      <c r="J96" s="691">
        <v>55.4</v>
      </c>
      <c r="K96" s="691">
        <v>53.9</v>
      </c>
      <c r="L96" s="692" t="s">
        <v>1242</v>
      </c>
      <c r="M96" s="214"/>
    </row>
    <row r="97" spans="2:13">
      <c r="B97" s="216"/>
      <c r="C97" s="690" t="s">
        <v>396</v>
      </c>
      <c r="D97" s="691">
        <v>81.4</v>
      </c>
      <c r="E97" s="691">
        <v>78</v>
      </c>
      <c r="F97" s="692" t="s">
        <v>529</v>
      </c>
      <c r="G97" s="691">
        <v>73</v>
      </c>
      <c r="H97" s="691">
        <v>69.1</v>
      </c>
      <c r="I97" s="693">
        <v>105</v>
      </c>
      <c r="J97" s="691">
        <v>59.4</v>
      </c>
      <c r="K97" s="691">
        <v>53.9</v>
      </c>
      <c r="L97" s="692" t="s">
        <v>1242</v>
      </c>
      <c r="M97" s="214"/>
    </row>
    <row r="98" spans="2:13">
      <c r="B98" s="216"/>
      <c r="C98" s="690" t="s">
        <v>658</v>
      </c>
      <c r="D98" s="691">
        <v>80.4</v>
      </c>
      <c r="E98" s="691">
        <v>75.3</v>
      </c>
      <c r="F98" s="692" t="s">
        <v>455</v>
      </c>
      <c r="G98" s="691">
        <v>72</v>
      </c>
      <c r="H98" s="691">
        <v>71.4</v>
      </c>
      <c r="I98" s="693">
        <v>96</v>
      </c>
      <c r="J98" s="691">
        <v>57.9</v>
      </c>
      <c r="K98" s="691">
        <v>53.7</v>
      </c>
      <c r="L98" s="692" t="s">
        <v>462</v>
      </c>
      <c r="M98" s="214"/>
    </row>
    <row r="99" spans="2:13">
      <c r="B99" s="216"/>
      <c r="C99" s="690" t="s">
        <v>1189</v>
      </c>
      <c r="D99" s="691">
        <v>87.5</v>
      </c>
      <c r="E99" s="691">
        <v>81.4</v>
      </c>
      <c r="F99" s="693">
        <v>73</v>
      </c>
      <c r="G99" s="691">
        <v>72.2</v>
      </c>
      <c r="H99" s="691">
        <v>65.9</v>
      </c>
      <c r="I99" s="692" t="s">
        <v>1236</v>
      </c>
      <c r="J99" s="691">
        <v>63.2</v>
      </c>
      <c r="K99" s="691">
        <v>53.7</v>
      </c>
      <c r="L99" s="692" t="s">
        <v>462</v>
      </c>
      <c r="M99" s="214"/>
    </row>
    <row r="100" spans="2:13">
      <c r="B100" s="216"/>
      <c r="C100" s="690" t="s">
        <v>600</v>
      </c>
      <c r="D100" s="691">
        <v>79.8</v>
      </c>
      <c r="E100" s="691">
        <v>78.1</v>
      </c>
      <c r="F100" s="693">
        <v>93</v>
      </c>
      <c r="G100" s="691">
        <v>69.6</v>
      </c>
      <c r="H100" s="691">
        <v>68.5</v>
      </c>
      <c r="I100" s="693">
        <v>108</v>
      </c>
      <c r="J100" s="691">
        <v>55.6</v>
      </c>
      <c r="K100" s="691">
        <v>53.6</v>
      </c>
      <c r="L100" s="693">
        <v>94</v>
      </c>
      <c r="M100" s="214"/>
    </row>
    <row r="101" spans="2:13">
      <c r="B101" s="216"/>
      <c r="C101" s="690" t="s">
        <v>398</v>
      </c>
      <c r="D101" s="691">
        <v>80.4</v>
      </c>
      <c r="E101" s="691">
        <v>78.6</v>
      </c>
      <c r="F101" s="693">
        <v>90</v>
      </c>
      <c r="G101" s="691">
        <v>71.1</v>
      </c>
      <c r="H101" s="691">
        <v>68.1</v>
      </c>
      <c r="I101" s="693">
        <v>112</v>
      </c>
      <c r="J101" s="691">
        <v>57.2</v>
      </c>
      <c r="K101" s="691">
        <v>53.5</v>
      </c>
      <c r="L101" s="693">
        <v>95</v>
      </c>
      <c r="M101" s="214"/>
    </row>
    <row r="102" spans="2:13">
      <c r="B102" s="216"/>
      <c r="C102" s="690" t="s">
        <v>366</v>
      </c>
      <c r="D102" s="691">
        <v>76</v>
      </c>
      <c r="E102" s="691">
        <v>72</v>
      </c>
      <c r="F102" s="692" t="s">
        <v>1227</v>
      </c>
      <c r="G102" s="691">
        <v>76.7</v>
      </c>
      <c r="H102" s="691">
        <v>73.5</v>
      </c>
      <c r="I102" s="692" t="s">
        <v>1235</v>
      </c>
      <c r="J102" s="691">
        <v>58.3</v>
      </c>
      <c r="K102" s="691">
        <v>52.9</v>
      </c>
      <c r="L102" s="693">
        <v>96</v>
      </c>
      <c r="M102" s="214"/>
    </row>
    <row r="103" spans="2:13">
      <c r="B103" s="216"/>
      <c r="C103" s="690" t="s">
        <v>376</v>
      </c>
      <c r="D103" s="691">
        <v>76.6</v>
      </c>
      <c r="E103" s="691">
        <v>73.6</v>
      </c>
      <c r="F103" s="693">
        <v>111</v>
      </c>
      <c r="G103" s="691">
        <v>74.3</v>
      </c>
      <c r="H103" s="691">
        <v>71.6</v>
      </c>
      <c r="I103" s="692" t="s">
        <v>519</v>
      </c>
      <c r="J103" s="691">
        <v>56.9</v>
      </c>
      <c r="K103" s="691">
        <v>52.8</v>
      </c>
      <c r="L103" s="693">
        <v>97</v>
      </c>
      <c r="M103" s="214"/>
    </row>
    <row r="104" spans="2:13">
      <c r="B104" s="216"/>
      <c r="C104" s="690" t="s">
        <v>375</v>
      </c>
      <c r="D104" s="691">
        <v>76.3</v>
      </c>
      <c r="E104" s="691">
        <v>76.3</v>
      </c>
      <c r="F104" s="692" t="s">
        <v>1228</v>
      </c>
      <c r="G104" s="691">
        <v>73.1</v>
      </c>
      <c r="H104" s="691">
        <v>69</v>
      </c>
      <c r="I104" s="692" t="s">
        <v>444</v>
      </c>
      <c r="J104" s="691">
        <v>55.8</v>
      </c>
      <c r="K104" s="691">
        <v>52.7</v>
      </c>
      <c r="L104" s="693">
        <v>98</v>
      </c>
      <c r="M104" s="214"/>
    </row>
    <row r="105" spans="2:13">
      <c r="B105" s="216"/>
      <c r="C105" s="690" t="s">
        <v>602</v>
      </c>
      <c r="D105" s="691">
        <v>80.1</v>
      </c>
      <c r="E105" s="691">
        <v>83</v>
      </c>
      <c r="F105" s="693">
        <v>64</v>
      </c>
      <c r="G105" s="691">
        <v>68.9</v>
      </c>
      <c r="H105" s="691">
        <v>63.1</v>
      </c>
      <c r="I105" s="693">
        <v>134</v>
      </c>
      <c r="J105" s="691">
        <v>55.2</v>
      </c>
      <c r="K105" s="691">
        <v>52.3</v>
      </c>
      <c r="L105" s="693">
        <v>99</v>
      </c>
      <c r="M105" s="214"/>
    </row>
    <row r="106" spans="2:13">
      <c r="B106" s="216"/>
      <c r="C106" s="690" t="s">
        <v>508</v>
      </c>
      <c r="D106" s="691">
        <v>80.5</v>
      </c>
      <c r="E106" s="691">
        <v>76.3</v>
      </c>
      <c r="F106" s="692" t="s">
        <v>1228</v>
      </c>
      <c r="G106" s="691">
        <v>69.5</v>
      </c>
      <c r="H106" s="691">
        <v>68.4</v>
      </c>
      <c r="I106" s="693">
        <v>109</v>
      </c>
      <c r="J106" s="691">
        <v>56</v>
      </c>
      <c r="K106" s="691">
        <v>52.2</v>
      </c>
      <c r="L106" s="693">
        <v>100</v>
      </c>
      <c r="M106" s="214"/>
    </row>
    <row r="107" spans="2:13">
      <c r="B107" s="216"/>
      <c r="C107" s="690" t="s">
        <v>373</v>
      </c>
      <c r="D107" s="691">
        <v>73</v>
      </c>
      <c r="E107" s="691">
        <v>76.2</v>
      </c>
      <c r="F107" s="692" t="s">
        <v>1226</v>
      </c>
      <c r="G107" s="691">
        <v>72.8</v>
      </c>
      <c r="H107" s="691">
        <v>67.6</v>
      </c>
      <c r="I107" s="692" t="s">
        <v>465</v>
      </c>
      <c r="J107" s="691">
        <v>53.2</v>
      </c>
      <c r="K107" s="691">
        <v>51.5</v>
      </c>
      <c r="L107" s="692" t="s">
        <v>1226</v>
      </c>
      <c r="M107" s="214"/>
    </row>
    <row r="108" spans="2:13">
      <c r="B108" s="216"/>
      <c r="C108" s="690" t="s">
        <v>1190</v>
      </c>
      <c r="D108" s="691">
        <v>75.8</v>
      </c>
      <c r="E108" s="691">
        <v>65.6</v>
      </c>
      <c r="F108" s="693">
        <v>122</v>
      </c>
      <c r="G108" s="691">
        <v>71.6</v>
      </c>
      <c r="H108" s="691">
        <v>78.5</v>
      </c>
      <c r="I108" s="692" t="s">
        <v>437</v>
      </c>
      <c r="J108" s="691">
        <v>54.3</v>
      </c>
      <c r="K108" s="691">
        <v>51.5</v>
      </c>
      <c r="L108" s="692" t="s">
        <v>1226</v>
      </c>
      <c r="M108" s="214"/>
    </row>
    <row r="109" spans="2:13">
      <c r="B109" s="216"/>
      <c r="C109" s="690" t="s">
        <v>394</v>
      </c>
      <c r="D109" s="691">
        <v>70.7</v>
      </c>
      <c r="E109" s="691">
        <v>73.8</v>
      </c>
      <c r="F109" s="693">
        <v>110</v>
      </c>
      <c r="G109" s="691">
        <v>73.9</v>
      </c>
      <c r="H109" s="691">
        <v>69.4</v>
      </c>
      <c r="I109" s="693">
        <v>103</v>
      </c>
      <c r="J109" s="691">
        <v>52.3</v>
      </c>
      <c r="K109" s="691">
        <v>51.2</v>
      </c>
      <c r="L109" s="693">
        <v>103</v>
      </c>
      <c r="M109" s="214"/>
    </row>
    <row r="110" spans="2:13">
      <c r="B110" s="216"/>
      <c r="C110" s="690" t="s">
        <v>402</v>
      </c>
      <c r="D110" s="691">
        <v>67.5</v>
      </c>
      <c r="E110" s="691">
        <v>68.2</v>
      </c>
      <c r="F110" s="693">
        <v>120</v>
      </c>
      <c r="G110" s="691">
        <v>77</v>
      </c>
      <c r="H110" s="691">
        <v>74.9</v>
      </c>
      <c r="I110" s="692" t="s">
        <v>451</v>
      </c>
      <c r="J110" s="691">
        <v>52</v>
      </c>
      <c r="K110" s="691">
        <v>51.1</v>
      </c>
      <c r="L110" s="693">
        <v>104</v>
      </c>
      <c r="M110" s="214"/>
    </row>
    <row r="111" spans="2:13">
      <c r="B111" s="216"/>
      <c r="C111" s="690" t="s">
        <v>359</v>
      </c>
      <c r="D111" s="691">
        <v>77.9</v>
      </c>
      <c r="E111" s="691">
        <v>77.2</v>
      </c>
      <c r="F111" s="693">
        <v>97</v>
      </c>
      <c r="G111" s="691">
        <v>69</v>
      </c>
      <c r="H111" s="691">
        <v>66.1</v>
      </c>
      <c r="I111" s="692" t="s">
        <v>1237</v>
      </c>
      <c r="J111" s="691">
        <v>53.7</v>
      </c>
      <c r="K111" s="691">
        <v>51</v>
      </c>
      <c r="L111" s="693">
        <v>105</v>
      </c>
      <c r="M111" s="214"/>
    </row>
    <row r="112" spans="2:13">
      <c r="B112" s="216"/>
      <c r="C112" s="690" t="s">
        <v>404</v>
      </c>
      <c r="D112" s="691">
        <v>81.1</v>
      </c>
      <c r="E112" s="691">
        <v>79.7</v>
      </c>
      <c r="F112" s="692" t="s">
        <v>441</v>
      </c>
      <c r="G112" s="691">
        <v>69.9</v>
      </c>
      <c r="H112" s="691">
        <v>63.9</v>
      </c>
      <c r="I112" s="693">
        <v>133</v>
      </c>
      <c r="J112" s="691">
        <v>56.7</v>
      </c>
      <c r="K112" s="691">
        <v>50.9</v>
      </c>
      <c r="L112" s="693">
        <v>106</v>
      </c>
      <c r="M112" s="214"/>
    </row>
    <row r="113" spans="2:13">
      <c r="B113" s="216"/>
      <c r="C113" s="690" t="s">
        <v>479</v>
      </c>
      <c r="D113" s="691">
        <v>76.1</v>
      </c>
      <c r="E113" s="691">
        <v>69.5</v>
      </c>
      <c r="F113" s="693">
        <v>118</v>
      </c>
      <c r="G113" s="691">
        <v>75.7</v>
      </c>
      <c r="H113" s="691">
        <v>71.5</v>
      </c>
      <c r="I113" s="692" t="s">
        <v>529</v>
      </c>
      <c r="J113" s="691">
        <v>57.6</v>
      </c>
      <c r="K113" s="691">
        <v>49.7</v>
      </c>
      <c r="L113" s="693">
        <v>107</v>
      </c>
      <c r="M113" s="214"/>
    </row>
    <row r="114" spans="2:13">
      <c r="B114" s="216"/>
      <c r="C114" s="690" t="s">
        <v>1191</v>
      </c>
      <c r="D114" s="691">
        <v>73.3</v>
      </c>
      <c r="E114" s="691">
        <v>74.6</v>
      </c>
      <c r="F114" s="692" t="s">
        <v>444</v>
      </c>
      <c r="G114" s="691">
        <v>71</v>
      </c>
      <c r="H114" s="691">
        <v>66.1</v>
      </c>
      <c r="I114" s="692" t="s">
        <v>1237</v>
      </c>
      <c r="J114" s="691">
        <v>52</v>
      </c>
      <c r="K114" s="691">
        <v>49.3</v>
      </c>
      <c r="L114" s="693">
        <v>108</v>
      </c>
      <c r="M114" s="214"/>
    </row>
    <row r="115" spans="2:13">
      <c r="B115" s="216"/>
      <c r="C115" s="690" t="s">
        <v>403</v>
      </c>
      <c r="D115" s="691">
        <v>80.2</v>
      </c>
      <c r="E115" s="691">
        <v>81.9</v>
      </c>
      <c r="F115" s="692" t="s">
        <v>706</v>
      </c>
      <c r="G115" s="691">
        <v>66.9</v>
      </c>
      <c r="H115" s="691">
        <v>59.8</v>
      </c>
      <c r="I115" s="693">
        <v>136</v>
      </c>
      <c r="J115" s="691">
        <v>53.6</v>
      </c>
      <c r="K115" s="691">
        <v>48.9</v>
      </c>
      <c r="L115" s="693">
        <v>109</v>
      </c>
      <c r="M115" s="214"/>
    </row>
    <row r="116" spans="2:13">
      <c r="B116" s="216"/>
      <c r="C116" s="690" t="s">
        <v>397</v>
      </c>
      <c r="D116" s="691">
        <v>74</v>
      </c>
      <c r="E116" s="691">
        <v>75.3</v>
      </c>
      <c r="F116" s="692" t="s">
        <v>455</v>
      </c>
      <c r="G116" s="691">
        <v>66.9</v>
      </c>
      <c r="H116" s="691">
        <v>64.7</v>
      </c>
      <c r="I116" s="693">
        <v>128</v>
      </c>
      <c r="J116" s="691">
        <v>49.5</v>
      </c>
      <c r="K116" s="691">
        <v>48.7</v>
      </c>
      <c r="L116" s="692" t="s">
        <v>473</v>
      </c>
      <c r="M116" s="214"/>
    </row>
    <row r="117" spans="2:13">
      <c r="B117" s="216"/>
      <c r="C117" s="690" t="s">
        <v>503</v>
      </c>
      <c r="D117" s="691">
        <v>74.8</v>
      </c>
      <c r="E117" s="691">
        <v>74.4</v>
      </c>
      <c r="F117" s="693">
        <v>108</v>
      </c>
      <c r="G117" s="691">
        <v>69.3</v>
      </c>
      <c r="H117" s="691">
        <v>65.4</v>
      </c>
      <c r="I117" s="693">
        <v>126</v>
      </c>
      <c r="J117" s="691">
        <v>51.8</v>
      </c>
      <c r="K117" s="691">
        <v>48.7</v>
      </c>
      <c r="L117" s="692" t="s">
        <v>473</v>
      </c>
      <c r="M117" s="214"/>
    </row>
    <row r="118" spans="2:13">
      <c r="B118" s="216"/>
      <c r="C118" s="690" t="s">
        <v>1141</v>
      </c>
      <c r="D118" s="691">
        <v>70.2</v>
      </c>
      <c r="E118" s="691">
        <v>67.2</v>
      </c>
      <c r="F118" s="693">
        <v>121</v>
      </c>
      <c r="G118" s="691">
        <v>69.3</v>
      </c>
      <c r="H118" s="691">
        <v>71.6</v>
      </c>
      <c r="I118" s="692" t="s">
        <v>519</v>
      </c>
      <c r="J118" s="691">
        <v>48.7</v>
      </c>
      <c r="K118" s="691">
        <v>48.1</v>
      </c>
      <c r="L118" s="693">
        <v>112</v>
      </c>
      <c r="M118" s="214"/>
    </row>
    <row r="119" spans="2:13">
      <c r="B119" s="216"/>
      <c r="C119" s="690" t="s">
        <v>765</v>
      </c>
      <c r="D119" s="691">
        <v>80.4</v>
      </c>
      <c r="E119" s="691">
        <v>75.9</v>
      </c>
      <c r="F119" s="693">
        <v>103</v>
      </c>
      <c r="G119" s="691">
        <v>66.4</v>
      </c>
      <c r="H119" s="691">
        <v>62.8</v>
      </c>
      <c r="I119" s="693">
        <v>135</v>
      </c>
      <c r="J119" s="691">
        <v>53.4</v>
      </c>
      <c r="K119" s="691">
        <v>47.6</v>
      </c>
      <c r="L119" s="693">
        <v>113</v>
      </c>
      <c r="M119" s="214"/>
    </row>
    <row r="120" spans="2:13">
      <c r="B120" s="216"/>
      <c r="C120" s="690" t="s">
        <v>345</v>
      </c>
      <c r="D120" s="691">
        <v>74.2</v>
      </c>
      <c r="E120" s="691">
        <v>72.3</v>
      </c>
      <c r="F120" s="693">
        <v>113</v>
      </c>
      <c r="G120" s="691">
        <v>68</v>
      </c>
      <c r="H120" s="691">
        <v>65.7</v>
      </c>
      <c r="I120" s="693">
        <v>125</v>
      </c>
      <c r="J120" s="691">
        <v>50.4</v>
      </c>
      <c r="K120" s="691">
        <v>47.5</v>
      </c>
      <c r="L120" s="693">
        <v>114</v>
      </c>
      <c r="M120" s="214"/>
    </row>
    <row r="121" spans="2:13">
      <c r="B121" s="216"/>
      <c r="C121" s="690" t="s">
        <v>498</v>
      </c>
      <c r="D121" s="691">
        <v>71.9</v>
      </c>
      <c r="E121" s="691">
        <v>69.1</v>
      </c>
      <c r="F121" s="693">
        <v>119</v>
      </c>
      <c r="G121" s="691">
        <v>74</v>
      </c>
      <c r="H121" s="691">
        <v>68.2</v>
      </c>
      <c r="I121" s="692" t="s">
        <v>473</v>
      </c>
      <c r="J121" s="691">
        <v>53.2</v>
      </c>
      <c r="K121" s="691">
        <v>47.2</v>
      </c>
      <c r="L121" s="692" t="s">
        <v>527</v>
      </c>
      <c r="M121" s="214"/>
    </row>
    <row r="122" spans="2:13">
      <c r="B122" s="216"/>
      <c r="C122" s="690" t="s">
        <v>406</v>
      </c>
      <c r="D122" s="691">
        <v>72.4</v>
      </c>
      <c r="E122" s="691">
        <v>72.5</v>
      </c>
      <c r="F122" s="693">
        <v>112</v>
      </c>
      <c r="G122" s="691">
        <v>73.6</v>
      </c>
      <c r="H122" s="691">
        <v>65.1</v>
      </c>
      <c r="I122" s="693">
        <v>127</v>
      </c>
      <c r="J122" s="691">
        <v>53.3</v>
      </c>
      <c r="K122" s="691">
        <v>47.2</v>
      </c>
      <c r="L122" s="692" t="s">
        <v>527</v>
      </c>
      <c r="M122" s="214"/>
    </row>
    <row r="123" spans="2:13">
      <c r="B123" s="216"/>
      <c r="C123" s="690" t="s">
        <v>1192</v>
      </c>
      <c r="D123" s="691">
        <v>77.6</v>
      </c>
      <c r="E123" s="691">
        <v>65.5</v>
      </c>
      <c r="F123" s="693">
        <v>123</v>
      </c>
      <c r="G123" s="691">
        <v>68.9</v>
      </c>
      <c r="H123" s="691">
        <v>71.5</v>
      </c>
      <c r="I123" s="692" t="s">
        <v>529</v>
      </c>
      <c r="J123" s="691">
        <v>53.5</v>
      </c>
      <c r="K123" s="691">
        <v>46.9</v>
      </c>
      <c r="L123" s="693">
        <v>117</v>
      </c>
      <c r="M123" s="214"/>
    </row>
    <row r="124" spans="2:13">
      <c r="B124" s="216"/>
      <c r="C124" s="690" t="s">
        <v>744</v>
      </c>
      <c r="D124" s="691">
        <v>61.4</v>
      </c>
      <c r="E124" s="691">
        <v>60</v>
      </c>
      <c r="F124" s="693">
        <v>127</v>
      </c>
      <c r="G124" s="691">
        <v>76.3</v>
      </c>
      <c r="H124" s="691">
        <v>78</v>
      </c>
      <c r="I124" s="693">
        <v>44</v>
      </c>
      <c r="J124" s="691">
        <v>46.8</v>
      </c>
      <c r="K124" s="691">
        <v>46.8</v>
      </c>
      <c r="L124" s="693">
        <v>118</v>
      </c>
      <c r="M124" s="214"/>
    </row>
    <row r="125" spans="2:13">
      <c r="B125" s="216"/>
      <c r="C125" s="690" t="s">
        <v>624</v>
      </c>
      <c r="D125" s="691">
        <v>76.7</v>
      </c>
      <c r="E125" s="691">
        <v>70.1</v>
      </c>
      <c r="F125" s="693">
        <v>116</v>
      </c>
      <c r="G125" s="691">
        <v>68.9</v>
      </c>
      <c r="H125" s="691">
        <v>66.2</v>
      </c>
      <c r="I125" s="693">
        <v>120</v>
      </c>
      <c r="J125" s="691">
        <v>52.9</v>
      </c>
      <c r="K125" s="691">
        <v>46.5</v>
      </c>
      <c r="L125" s="693">
        <v>119</v>
      </c>
      <c r="M125" s="214"/>
    </row>
    <row r="126" spans="2:13">
      <c r="B126" s="216"/>
      <c r="C126" s="690" t="s">
        <v>1193</v>
      </c>
      <c r="D126" s="691">
        <v>74.9</v>
      </c>
      <c r="E126" s="691">
        <v>63.5</v>
      </c>
      <c r="F126" s="693">
        <v>124</v>
      </c>
      <c r="G126" s="691">
        <v>68.8</v>
      </c>
      <c r="H126" s="691">
        <v>73.1</v>
      </c>
      <c r="I126" s="693">
        <v>76</v>
      </c>
      <c r="J126" s="691">
        <v>51.5</v>
      </c>
      <c r="K126" s="691">
        <v>46.4</v>
      </c>
      <c r="L126" s="693">
        <v>120</v>
      </c>
      <c r="M126" s="214"/>
    </row>
    <row r="127" spans="2:13">
      <c r="B127" s="216"/>
      <c r="C127" s="690" t="s">
        <v>697</v>
      </c>
      <c r="D127" s="691">
        <v>81.2</v>
      </c>
      <c r="E127" s="691">
        <v>69.7</v>
      </c>
      <c r="F127" s="693">
        <v>117</v>
      </c>
      <c r="G127" s="691">
        <v>73</v>
      </c>
      <c r="H127" s="691">
        <v>66.4</v>
      </c>
      <c r="I127" s="693">
        <v>118</v>
      </c>
      <c r="J127" s="691">
        <v>59.3</v>
      </c>
      <c r="K127" s="691">
        <v>46.3</v>
      </c>
      <c r="L127" s="693">
        <v>121</v>
      </c>
      <c r="M127" s="214"/>
    </row>
    <row r="128" spans="2:13">
      <c r="B128" s="216"/>
      <c r="C128" s="690" t="s">
        <v>1139</v>
      </c>
      <c r="D128" s="691">
        <v>70.2</v>
      </c>
      <c r="E128" s="691">
        <v>60.8</v>
      </c>
      <c r="F128" s="693">
        <v>126</v>
      </c>
      <c r="G128" s="691">
        <v>71.7</v>
      </c>
      <c r="H128" s="691">
        <v>74.5</v>
      </c>
      <c r="I128" s="693">
        <v>68</v>
      </c>
      <c r="J128" s="691">
        <v>50.3</v>
      </c>
      <c r="K128" s="691">
        <v>45.3</v>
      </c>
      <c r="L128" s="693">
        <v>122</v>
      </c>
      <c r="M128" s="214"/>
    </row>
    <row r="129" spans="2:13">
      <c r="B129" s="216"/>
      <c r="C129" s="690" t="s">
        <v>656</v>
      </c>
      <c r="D129" s="691">
        <v>78.2</v>
      </c>
      <c r="E129" s="691">
        <v>78.5</v>
      </c>
      <c r="F129" s="693">
        <v>91</v>
      </c>
      <c r="G129" s="691">
        <v>65.8</v>
      </c>
      <c r="H129" s="691">
        <v>55</v>
      </c>
      <c r="I129" s="693">
        <v>137</v>
      </c>
      <c r="J129" s="691">
        <v>51.5</v>
      </c>
      <c r="K129" s="691">
        <v>43.2</v>
      </c>
      <c r="L129" s="693">
        <v>123</v>
      </c>
      <c r="M129" s="214"/>
    </row>
    <row r="130" spans="2:13">
      <c r="B130" s="216"/>
      <c r="C130" s="690" t="s">
        <v>409</v>
      </c>
      <c r="D130" s="691">
        <v>82.5</v>
      </c>
      <c r="E130" s="691">
        <v>80.2</v>
      </c>
      <c r="F130" s="693">
        <v>83</v>
      </c>
      <c r="G130" s="691">
        <v>62</v>
      </c>
      <c r="H130" s="691">
        <v>50.9</v>
      </c>
      <c r="I130" s="693">
        <v>139</v>
      </c>
      <c r="J130" s="691">
        <v>51.2</v>
      </c>
      <c r="K130" s="691">
        <v>40.8</v>
      </c>
      <c r="L130" s="693">
        <v>124</v>
      </c>
      <c r="M130" s="214"/>
    </row>
    <row r="131" spans="2:13">
      <c r="B131" s="216"/>
      <c r="C131" s="690" t="s">
        <v>361</v>
      </c>
      <c r="D131" s="691">
        <v>68</v>
      </c>
      <c r="E131" s="691">
        <v>61.9</v>
      </c>
      <c r="F131" s="693">
        <v>125</v>
      </c>
      <c r="G131" s="691">
        <v>66.8</v>
      </c>
      <c r="H131" s="691">
        <v>64.3</v>
      </c>
      <c r="I131" s="693">
        <v>129</v>
      </c>
      <c r="J131" s="691">
        <v>45.4</v>
      </c>
      <c r="K131" s="691">
        <v>39.8</v>
      </c>
      <c r="L131" s="693">
        <v>125</v>
      </c>
      <c r="M131" s="214"/>
    </row>
    <row r="132" spans="2:13">
      <c r="B132" s="216"/>
      <c r="C132" s="690" t="s">
        <v>1142</v>
      </c>
      <c r="D132" s="691">
        <v>75.5</v>
      </c>
      <c r="E132" s="691">
        <v>59.1</v>
      </c>
      <c r="F132" s="693">
        <v>128</v>
      </c>
      <c r="G132" s="691">
        <v>68.8</v>
      </c>
      <c r="H132" s="691">
        <v>64</v>
      </c>
      <c r="I132" s="692" t="s">
        <v>447</v>
      </c>
      <c r="J132" s="691">
        <v>52</v>
      </c>
      <c r="K132" s="691">
        <v>37.8</v>
      </c>
      <c r="L132" s="693">
        <v>126</v>
      </c>
      <c r="M132" s="214"/>
    </row>
    <row r="133" spans="2:13">
      <c r="B133" s="216"/>
      <c r="C133" s="690" t="s">
        <v>372</v>
      </c>
      <c r="D133" s="691">
        <v>60.7</v>
      </c>
      <c r="E133" s="691">
        <v>46.6</v>
      </c>
      <c r="F133" s="693">
        <v>130</v>
      </c>
      <c r="G133" s="691">
        <v>72.9</v>
      </c>
      <c r="H133" s="691">
        <v>71.8</v>
      </c>
      <c r="I133" s="693">
        <v>88</v>
      </c>
      <c r="J133" s="691">
        <v>44.2</v>
      </c>
      <c r="K133" s="691">
        <v>33.5</v>
      </c>
      <c r="L133" s="693">
        <v>127</v>
      </c>
      <c r="M133" s="214"/>
    </row>
    <row r="134" spans="2:13">
      <c r="B134" s="216"/>
      <c r="C134" s="690" t="s">
        <v>390</v>
      </c>
      <c r="D134" s="691">
        <v>68.1</v>
      </c>
      <c r="E134" s="691">
        <v>45.1</v>
      </c>
      <c r="F134" s="693">
        <v>132</v>
      </c>
      <c r="G134" s="691">
        <v>66.9</v>
      </c>
      <c r="H134" s="691">
        <v>70.1</v>
      </c>
      <c r="I134" s="693">
        <v>101</v>
      </c>
      <c r="J134" s="691">
        <v>45.6</v>
      </c>
      <c r="K134" s="691">
        <v>31.6</v>
      </c>
      <c r="L134" s="693">
        <v>128</v>
      </c>
      <c r="M134" s="214"/>
    </row>
    <row r="135" spans="2:13">
      <c r="B135" s="216"/>
      <c r="C135" s="690" t="s">
        <v>1194</v>
      </c>
      <c r="D135" s="691">
        <v>71.7</v>
      </c>
      <c r="E135" s="691">
        <v>72</v>
      </c>
      <c r="F135" s="692" t="s">
        <v>1227</v>
      </c>
      <c r="G135" s="691">
        <v>55.4</v>
      </c>
      <c r="H135" s="691">
        <v>42.9</v>
      </c>
      <c r="I135" s="693">
        <v>142</v>
      </c>
      <c r="J135" s="691">
        <v>39.7</v>
      </c>
      <c r="K135" s="691">
        <v>30.9</v>
      </c>
      <c r="L135" s="693">
        <v>129</v>
      </c>
      <c r="M135" s="214"/>
    </row>
    <row r="136" spans="2:13">
      <c r="B136" s="216"/>
      <c r="C136" s="690" t="s">
        <v>845</v>
      </c>
      <c r="D136" s="691">
        <v>77.2</v>
      </c>
      <c r="E136" s="691">
        <v>46.4</v>
      </c>
      <c r="F136" s="693">
        <v>131</v>
      </c>
      <c r="G136" s="691">
        <v>70.3</v>
      </c>
      <c r="H136" s="691">
        <v>66.3</v>
      </c>
      <c r="I136" s="693">
        <v>119</v>
      </c>
      <c r="J136" s="691">
        <v>54.3</v>
      </c>
      <c r="K136" s="691">
        <v>30.8</v>
      </c>
      <c r="L136" s="693">
        <v>130</v>
      </c>
      <c r="M136" s="214"/>
    </row>
    <row r="137" spans="2:13">
      <c r="B137" s="216"/>
      <c r="C137" s="690" t="s">
        <v>1195</v>
      </c>
      <c r="D137" s="691">
        <v>87.1</v>
      </c>
      <c r="E137" s="691">
        <v>88.5</v>
      </c>
      <c r="F137" s="692" t="s">
        <v>433</v>
      </c>
      <c r="G137" s="691">
        <v>68.5</v>
      </c>
      <c r="H137" s="691">
        <v>5.1</v>
      </c>
      <c r="I137" s="693">
        <v>144</v>
      </c>
      <c r="J137" s="691">
        <v>59.7</v>
      </c>
      <c r="K137" s="691">
        <v>4.5</v>
      </c>
      <c r="L137" s="693">
        <v>131</v>
      </c>
      <c r="M137" s="214"/>
    </row>
    <row r="138" spans="2:13">
      <c r="B138" s="216"/>
      <c r="C138" s="690" t="s">
        <v>1196</v>
      </c>
      <c r="D138" s="691" t="s">
        <v>533</v>
      </c>
      <c r="E138" s="691" t="s">
        <v>533</v>
      </c>
      <c r="F138" s="691"/>
      <c r="G138" s="691">
        <v>71.1</v>
      </c>
      <c r="H138" s="691">
        <v>84.2</v>
      </c>
      <c r="I138" s="693">
        <v>19</v>
      </c>
      <c r="J138" s="691" t="s">
        <v>533</v>
      </c>
      <c r="K138" s="691" t="s">
        <v>533</v>
      </c>
      <c r="L138" s="691"/>
      <c r="M138" s="214"/>
    </row>
    <row r="139" spans="2:13">
      <c r="B139" s="216"/>
      <c r="C139" s="690" t="s">
        <v>418</v>
      </c>
      <c r="D139" s="691" t="s">
        <v>533</v>
      </c>
      <c r="E139" s="691" t="s">
        <v>533</v>
      </c>
      <c r="F139" s="691"/>
      <c r="G139" s="691">
        <v>72.6</v>
      </c>
      <c r="H139" s="691">
        <v>83.2</v>
      </c>
      <c r="I139" s="693">
        <v>21</v>
      </c>
      <c r="J139" s="691" t="s">
        <v>533</v>
      </c>
      <c r="K139" s="691" t="s">
        <v>533</v>
      </c>
      <c r="L139" s="691"/>
      <c r="M139" s="214"/>
    </row>
    <row r="140" spans="2:13">
      <c r="B140" s="216"/>
      <c r="C140" s="690" t="s">
        <v>1103</v>
      </c>
      <c r="D140" s="691" t="s">
        <v>533</v>
      </c>
      <c r="E140" s="691" t="s">
        <v>533</v>
      </c>
      <c r="F140" s="691"/>
      <c r="G140" s="691">
        <v>85.9</v>
      </c>
      <c r="H140" s="691">
        <v>96</v>
      </c>
      <c r="I140" s="693">
        <f>1</f>
        <v>1</v>
      </c>
      <c r="J140" s="691" t="s">
        <v>533</v>
      </c>
      <c r="K140" s="691" t="s">
        <v>533</v>
      </c>
      <c r="L140" s="691"/>
      <c r="M140" s="214"/>
    </row>
    <row r="141" spans="2:13">
      <c r="B141" s="216"/>
      <c r="C141" s="690" t="s">
        <v>1197</v>
      </c>
      <c r="D141" s="691" t="s">
        <v>533</v>
      </c>
      <c r="E141" s="691" t="s">
        <v>533</v>
      </c>
      <c r="F141" s="691"/>
      <c r="G141" s="691">
        <v>84.4</v>
      </c>
      <c r="H141" s="691">
        <v>90.6</v>
      </c>
      <c r="I141" s="693">
        <v>7</v>
      </c>
      <c r="J141" s="691" t="s">
        <v>533</v>
      </c>
      <c r="K141" s="691" t="s">
        <v>533</v>
      </c>
      <c r="L141" s="691"/>
      <c r="M141" s="214"/>
    </row>
    <row r="142" spans="2:13">
      <c r="B142" s="216"/>
      <c r="C142" s="690" t="s">
        <v>1165</v>
      </c>
      <c r="D142" s="691" t="s">
        <v>533</v>
      </c>
      <c r="E142" s="691" t="s">
        <v>533</v>
      </c>
      <c r="F142" s="691"/>
      <c r="G142" s="691">
        <v>74.4</v>
      </c>
      <c r="H142" s="691">
        <v>80</v>
      </c>
      <c r="I142" s="692" t="s">
        <v>516</v>
      </c>
      <c r="J142" s="691" t="s">
        <v>533</v>
      </c>
      <c r="K142" s="691" t="s">
        <v>533</v>
      </c>
      <c r="L142" s="691"/>
      <c r="M142" s="214"/>
    </row>
    <row r="143" spans="2:13">
      <c r="B143" s="216"/>
      <c r="C143" s="690" t="s">
        <v>1198</v>
      </c>
      <c r="D143" s="691" t="s">
        <v>533</v>
      </c>
      <c r="E143" s="691" t="s">
        <v>533</v>
      </c>
      <c r="F143" s="691"/>
      <c r="G143" s="691">
        <v>69.1</v>
      </c>
      <c r="H143" s="691">
        <v>72</v>
      </c>
      <c r="I143" s="693">
        <v>86</v>
      </c>
      <c r="J143" s="691" t="s">
        <v>533</v>
      </c>
      <c r="K143" s="691" t="s">
        <v>533</v>
      </c>
      <c r="L143" s="691"/>
      <c r="M143" s="214"/>
    </row>
    <row r="144" spans="2:13">
      <c r="B144" s="216"/>
      <c r="C144" s="690" t="s">
        <v>363</v>
      </c>
      <c r="D144" s="691" t="s">
        <v>533</v>
      </c>
      <c r="E144" s="691" t="s">
        <v>533</v>
      </c>
      <c r="F144" s="691"/>
      <c r="G144" s="691">
        <v>71.7</v>
      </c>
      <c r="H144" s="691">
        <v>72.2</v>
      </c>
      <c r="I144" s="693">
        <v>84</v>
      </c>
      <c r="J144" s="691" t="s">
        <v>533</v>
      </c>
      <c r="K144" s="691" t="s">
        <v>533</v>
      </c>
      <c r="L144" s="691"/>
      <c r="M144" s="214"/>
    </row>
    <row r="145" spans="2:13">
      <c r="B145" s="216"/>
      <c r="C145" s="690" t="s">
        <v>1199</v>
      </c>
      <c r="D145" s="691" t="s">
        <v>533</v>
      </c>
      <c r="E145" s="691" t="s">
        <v>533</v>
      </c>
      <c r="F145" s="691"/>
      <c r="G145" s="691">
        <v>92.4</v>
      </c>
      <c r="H145" s="691">
        <v>92.3</v>
      </c>
      <c r="I145" s="693">
        <v>4</v>
      </c>
      <c r="J145" s="691" t="s">
        <v>533</v>
      </c>
      <c r="K145" s="691" t="s">
        <v>533</v>
      </c>
      <c r="L145" s="691"/>
      <c r="M145" s="214"/>
    </row>
    <row r="146" spans="2:13">
      <c r="B146" s="216"/>
      <c r="C146" s="690" t="s">
        <v>499</v>
      </c>
      <c r="D146" s="691" t="s">
        <v>533</v>
      </c>
      <c r="E146" s="691" t="s">
        <v>533</v>
      </c>
      <c r="F146" s="691"/>
      <c r="G146" s="691">
        <v>68.2</v>
      </c>
      <c r="H146" s="691">
        <v>65.9</v>
      </c>
      <c r="I146" s="692" t="s">
        <v>1236</v>
      </c>
      <c r="J146" s="691" t="s">
        <v>533</v>
      </c>
      <c r="K146" s="691" t="s">
        <v>533</v>
      </c>
      <c r="L146" s="691"/>
      <c r="M146" s="214"/>
    </row>
    <row r="147" spans="2:13">
      <c r="B147" s="216"/>
      <c r="C147" s="690" t="s">
        <v>1200</v>
      </c>
      <c r="D147" s="691" t="s">
        <v>533</v>
      </c>
      <c r="E147" s="691" t="s">
        <v>533</v>
      </c>
      <c r="F147" s="691"/>
      <c r="G147" s="691">
        <v>58.6</v>
      </c>
      <c r="H147" s="691">
        <v>49.3</v>
      </c>
      <c r="I147" s="693">
        <v>140</v>
      </c>
      <c r="J147" s="691" t="s">
        <v>533</v>
      </c>
      <c r="K147" s="691" t="s">
        <v>533</v>
      </c>
      <c r="L147" s="691"/>
      <c r="M147" s="214"/>
    </row>
    <row r="148" spans="2:13">
      <c r="B148" s="216"/>
      <c r="C148" s="690" t="s">
        <v>427</v>
      </c>
      <c r="D148" s="691" t="s">
        <v>533</v>
      </c>
      <c r="E148" s="691" t="s">
        <v>533</v>
      </c>
      <c r="F148" s="691"/>
      <c r="G148" s="691">
        <v>68.2</v>
      </c>
      <c r="H148" s="691">
        <v>53.8</v>
      </c>
      <c r="I148" s="693">
        <v>138</v>
      </c>
      <c r="J148" s="691" t="s">
        <v>533</v>
      </c>
      <c r="K148" s="691" t="s">
        <v>533</v>
      </c>
      <c r="L148" s="691"/>
      <c r="M148" s="214"/>
    </row>
    <row r="149" spans="2:13">
      <c r="B149" s="216"/>
      <c r="C149" s="690" t="s">
        <v>1201</v>
      </c>
      <c r="D149" s="691" t="s">
        <v>533</v>
      </c>
      <c r="E149" s="691" t="s">
        <v>533</v>
      </c>
      <c r="F149" s="691"/>
      <c r="G149" s="691">
        <v>65.5</v>
      </c>
      <c r="H149" s="691">
        <v>49.2</v>
      </c>
      <c r="I149" s="693">
        <v>141</v>
      </c>
      <c r="J149" s="691" t="s">
        <v>533</v>
      </c>
      <c r="K149" s="691" t="s">
        <v>533</v>
      </c>
      <c r="L149" s="691"/>
      <c r="M149" s="214"/>
    </row>
    <row r="150" spans="2:13">
      <c r="B150" s="216"/>
      <c r="C150" s="690" t="s">
        <v>1202</v>
      </c>
      <c r="D150" s="691" t="s">
        <v>533</v>
      </c>
      <c r="E150" s="691" t="s">
        <v>533</v>
      </c>
      <c r="F150" s="691"/>
      <c r="G150" s="691">
        <v>65</v>
      </c>
      <c r="H150" s="691">
        <v>40.7</v>
      </c>
      <c r="I150" s="693">
        <v>143</v>
      </c>
      <c r="J150" s="691" t="s">
        <v>533</v>
      </c>
      <c r="K150" s="691" t="s">
        <v>533</v>
      </c>
      <c r="L150" s="691"/>
      <c r="M150" s="214"/>
    </row>
    <row r="151" spans="2:13">
      <c r="B151" s="216"/>
      <c r="C151" s="690" t="s">
        <v>1203</v>
      </c>
      <c r="D151" s="691">
        <v>83.3</v>
      </c>
      <c r="E151" s="691">
        <v>52.6</v>
      </c>
      <c r="F151" s="693">
        <v>129</v>
      </c>
      <c r="G151" s="691" t="s">
        <v>533</v>
      </c>
      <c r="H151" s="691" t="s">
        <v>533</v>
      </c>
      <c r="I151" s="693"/>
      <c r="J151" s="691" t="s">
        <v>533</v>
      </c>
      <c r="K151" s="691" t="s">
        <v>533</v>
      </c>
      <c r="L151" s="691"/>
      <c r="M151" s="214"/>
    </row>
    <row r="152" spans="2:13">
      <c r="B152" s="216"/>
      <c r="C152" s="690" t="s">
        <v>951</v>
      </c>
      <c r="D152" s="691" t="s">
        <v>533</v>
      </c>
      <c r="E152" s="691" t="s">
        <v>533</v>
      </c>
      <c r="F152" s="691"/>
      <c r="G152" s="691" t="s">
        <v>533</v>
      </c>
      <c r="H152" s="691" t="s">
        <v>533</v>
      </c>
      <c r="I152" s="693"/>
      <c r="J152" s="691" t="s">
        <v>533</v>
      </c>
      <c r="K152" s="691" t="s">
        <v>533</v>
      </c>
      <c r="L152" s="691"/>
      <c r="M152" s="214"/>
    </row>
    <row r="153" spans="2:13">
      <c r="B153" s="216"/>
      <c r="C153" s="690" t="s">
        <v>1204</v>
      </c>
      <c r="D153" s="691" t="s">
        <v>533</v>
      </c>
      <c r="E153" s="691" t="s">
        <v>533</v>
      </c>
      <c r="F153" s="691"/>
      <c r="G153" s="691" t="s">
        <v>533</v>
      </c>
      <c r="H153" s="691" t="s">
        <v>533</v>
      </c>
      <c r="I153" s="691"/>
      <c r="J153" s="691" t="s">
        <v>533</v>
      </c>
      <c r="K153" s="691" t="s">
        <v>533</v>
      </c>
      <c r="L153" s="691"/>
      <c r="M153" s="214"/>
    </row>
    <row r="154" spans="2:13">
      <c r="B154" s="216"/>
      <c r="C154" s="690" t="s">
        <v>1205</v>
      </c>
      <c r="D154" s="691" t="s">
        <v>533</v>
      </c>
      <c r="E154" s="691" t="s">
        <v>533</v>
      </c>
      <c r="F154" s="691"/>
      <c r="G154" s="691" t="s">
        <v>533</v>
      </c>
      <c r="H154" s="691" t="s">
        <v>533</v>
      </c>
      <c r="I154" s="691"/>
      <c r="J154" s="691" t="s">
        <v>533</v>
      </c>
      <c r="K154" s="691" t="s">
        <v>533</v>
      </c>
      <c r="L154" s="691"/>
      <c r="M154" s="214"/>
    </row>
    <row r="155" spans="2:13">
      <c r="B155" s="216"/>
      <c r="C155" s="690" t="s">
        <v>856</v>
      </c>
      <c r="D155" s="691" t="s">
        <v>533</v>
      </c>
      <c r="E155" s="691" t="s">
        <v>533</v>
      </c>
      <c r="F155" s="691"/>
      <c r="G155" s="691" t="s">
        <v>533</v>
      </c>
      <c r="H155" s="691" t="s">
        <v>533</v>
      </c>
      <c r="I155" s="691"/>
      <c r="J155" s="691" t="s">
        <v>533</v>
      </c>
      <c r="K155" s="691" t="s">
        <v>533</v>
      </c>
      <c r="L155" s="691"/>
      <c r="M155" s="214"/>
    </row>
    <row r="156" spans="2:13">
      <c r="B156" s="216"/>
      <c r="C156" s="690" t="s">
        <v>1176</v>
      </c>
      <c r="D156" s="691" t="s">
        <v>533</v>
      </c>
      <c r="E156" s="691" t="s">
        <v>533</v>
      </c>
      <c r="F156" s="691"/>
      <c r="G156" s="691" t="s">
        <v>533</v>
      </c>
      <c r="H156" s="691" t="s">
        <v>533</v>
      </c>
      <c r="I156" s="691"/>
      <c r="J156" s="691" t="s">
        <v>533</v>
      </c>
      <c r="K156" s="691" t="s">
        <v>533</v>
      </c>
      <c r="L156" s="691"/>
      <c r="M156" s="214"/>
    </row>
    <row r="157" spans="2:13">
      <c r="B157" s="216"/>
      <c r="C157" s="690" t="s">
        <v>1162</v>
      </c>
      <c r="D157" s="691" t="s">
        <v>533</v>
      </c>
      <c r="E157" s="691" t="s">
        <v>533</v>
      </c>
      <c r="F157" s="691"/>
      <c r="G157" s="691" t="s">
        <v>533</v>
      </c>
      <c r="H157" s="691" t="s">
        <v>533</v>
      </c>
      <c r="I157" s="691"/>
      <c r="J157" s="691" t="s">
        <v>533</v>
      </c>
      <c r="K157" s="691" t="s">
        <v>533</v>
      </c>
      <c r="L157" s="691"/>
      <c r="M157" s="214"/>
    </row>
    <row r="158" spans="2:13">
      <c r="B158" s="216"/>
      <c r="C158" s="690" t="s">
        <v>1164</v>
      </c>
      <c r="D158" s="691" t="s">
        <v>533</v>
      </c>
      <c r="E158" s="691" t="s">
        <v>533</v>
      </c>
      <c r="F158" s="691"/>
      <c r="G158" s="691" t="s">
        <v>533</v>
      </c>
      <c r="H158" s="691" t="s">
        <v>533</v>
      </c>
      <c r="I158" s="691"/>
      <c r="J158" s="691" t="s">
        <v>533</v>
      </c>
      <c r="K158" s="691" t="s">
        <v>533</v>
      </c>
      <c r="L158" s="691"/>
      <c r="M158" s="214"/>
    </row>
    <row r="159" spans="2:13">
      <c r="B159" s="216"/>
      <c r="C159" s="690" t="s">
        <v>1166</v>
      </c>
      <c r="D159" s="691" t="s">
        <v>533</v>
      </c>
      <c r="E159" s="691" t="s">
        <v>533</v>
      </c>
      <c r="F159" s="691"/>
      <c r="G159" s="691" t="s">
        <v>533</v>
      </c>
      <c r="H159" s="691" t="s">
        <v>533</v>
      </c>
      <c r="I159" s="691"/>
      <c r="J159" s="691" t="s">
        <v>533</v>
      </c>
      <c r="K159" s="691" t="s">
        <v>533</v>
      </c>
      <c r="L159" s="691"/>
      <c r="M159" s="214"/>
    </row>
    <row r="160" spans="2:13">
      <c r="B160" s="216"/>
      <c r="C160" s="690" t="s">
        <v>1167</v>
      </c>
      <c r="D160" s="691" t="s">
        <v>533</v>
      </c>
      <c r="E160" s="691" t="s">
        <v>533</v>
      </c>
      <c r="F160" s="691"/>
      <c r="G160" s="691" t="s">
        <v>533</v>
      </c>
      <c r="H160" s="691" t="s">
        <v>533</v>
      </c>
      <c r="I160" s="691"/>
      <c r="J160" s="691" t="s">
        <v>533</v>
      </c>
      <c r="K160" s="691" t="s">
        <v>533</v>
      </c>
      <c r="L160" s="691"/>
      <c r="M160" s="214"/>
    </row>
    <row r="161" spans="2:13">
      <c r="B161" s="216"/>
      <c r="C161" s="690" t="s">
        <v>1070</v>
      </c>
      <c r="D161" s="691" t="s">
        <v>533</v>
      </c>
      <c r="E161" s="691" t="s">
        <v>533</v>
      </c>
      <c r="F161" s="691"/>
      <c r="G161" s="691" t="s">
        <v>533</v>
      </c>
      <c r="H161" s="691" t="s">
        <v>533</v>
      </c>
      <c r="I161" s="691"/>
      <c r="J161" s="691" t="s">
        <v>533</v>
      </c>
      <c r="K161" s="691" t="s">
        <v>533</v>
      </c>
      <c r="L161" s="691"/>
      <c r="M161" s="214"/>
    </row>
    <row r="162" spans="2:13">
      <c r="B162" s="216"/>
      <c r="C162" s="690" t="s">
        <v>1206</v>
      </c>
      <c r="D162" s="691" t="s">
        <v>533</v>
      </c>
      <c r="E162" s="691" t="s">
        <v>533</v>
      </c>
      <c r="F162" s="691"/>
      <c r="G162" s="691" t="s">
        <v>533</v>
      </c>
      <c r="H162" s="691" t="s">
        <v>533</v>
      </c>
      <c r="I162" s="691"/>
      <c r="J162" s="691" t="s">
        <v>533</v>
      </c>
      <c r="K162" s="691" t="s">
        <v>533</v>
      </c>
      <c r="L162" s="691"/>
      <c r="M162" s="214"/>
    </row>
    <row r="163" spans="2:13">
      <c r="B163" s="216"/>
      <c r="C163" s="690" t="s">
        <v>321</v>
      </c>
      <c r="D163" s="691" t="s">
        <v>533</v>
      </c>
      <c r="E163" s="691" t="s">
        <v>533</v>
      </c>
      <c r="F163" s="691"/>
      <c r="G163" s="691" t="s">
        <v>533</v>
      </c>
      <c r="H163" s="691" t="s">
        <v>533</v>
      </c>
      <c r="I163" s="691"/>
      <c r="J163" s="691" t="s">
        <v>533</v>
      </c>
      <c r="K163" s="691" t="s">
        <v>533</v>
      </c>
      <c r="L163" s="691"/>
      <c r="M163" s="214"/>
    </row>
    <row r="164" spans="2:13">
      <c r="B164" s="216"/>
      <c r="C164" s="690" t="s">
        <v>1159</v>
      </c>
      <c r="D164" s="691" t="s">
        <v>533</v>
      </c>
      <c r="E164" s="691" t="s">
        <v>533</v>
      </c>
      <c r="F164" s="691"/>
      <c r="G164" s="691" t="s">
        <v>533</v>
      </c>
      <c r="H164" s="691" t="s">
        <v>533</v>
      </c>
      <c r="I164" s="691"/>
      <c r="J164" s="691" t="s">
        <v>533</v>
      </c>
      <c r="K164" s="691" t="s">
        <v>533</v>
      </c>
      <c r="L164" s="691"/>
      <c r="M164" s="214"/>
    </row>
    <row r="165" spans="2:13">
      <c r="B165" s="216"/>
      <c r="C165" s="690" t="s">
        <v>1207</v>
      </c>
      <c r="D165" s="691" t="s">
        <v>533</v>
      </c>
      <c r="E165" s="691" t="s">
        <v>533</v>
      </c>
      <c r="F165" s="691"/>
      <c r="G165" s="691" t="s">
        <v>533</v>
      </c>
      <c r="H165" s="691" t="s">
        <v>533</v>
      </c>
      <c r="I165" s="691"/>
      <c r="J165" s="691" t="s">
        <v>533</v>
      </c>
      <c r="K165" s="691" t="s">
        <v>533</v>
      </c>
      <c r="L165" s="691"/>
      <c r="M165" s="214"/>
    </row>
    <row r="166" spans="2:13">
      <c r="B166" s="216"/>
      <c r="C166" s="690" t="s">
        <v>1073</v>
      </c>
      <c r="D166" s="691" t="s">
        <v>533</v>
      </c>
      <c r="E166" s="691" t="s">
        <v>533</v>
      </c>
      <c r="F166" s="691"/>
      <c r="G166" s="691" t="s">
        <v>533</v>
      </c>
      <c r="H166" s="691" t="s">
        <v>533</v>
      </c>
      <c r="I166" s="691"/>
      <c r="J166" s="691" t="s">
        <v>533</v>
      </c>
      <c r="K166" s="691" t="s">
        <v>533</v>
      </c>
      <c r="L166" s="691"/>
      <c r="M166" s="214"/>
    </row>
    <row r="167" spans="2:13">
      <c r="B167" s="216"/>
      <c r="C167" s="690" t="s">
        <v>1072</v>
      </c>
      <c r="D167" s="691" t="s">
        <v>533</v>
      </c>
      <c r="E167" s="691" t="s">
        <v>533</v>
      </c>
      <c r="F167" s="691"/>
      <c r="G167" s="691" t="s">
        <v>533</v>
      </c>
      <c r="H167" s="691" t="s">
        <v>533</v>
      </c>
      <c r="I167" s="691"/>
      <c r="J167" s="691" t="s">
        <v>533</v>
      </c>
      <c r="K167" s="691" t="s">
        <v>533</v>
      </c>
      <c r="L167" s="691"/>
      <c r="M167" s="214"/>
    </row>
    <row r="168" spans="2:13">
      <c r="B168" s="216"/>
      <c r="C168" s="690" t="s">
        <v>1208</v>
      </c>
      <c r="D168" s="691" t="s">
        <v>533</v>
      </c>
      <c r="E168" s="691" t="s">
        <v>533</v>
      </c>
      <c r="F168" s="691"/>
      <c r="G168" s="691" t="s">
        <v>533</v>
      </c>
      <c r="H168" s="691" t="s">
        <v>533</v>
      </c>
      <c r="I168" s="691"/>
      <c r="J168" s="691" t="s">
        <v>533</v>
      </c>
      <c r="K168" s="691" t="s">
        <v>533</v>
      </c>
      <c r="L168" s="691"/>
      <c r="M168" s="214"/>
    </row>
    <row r="169" spans="2:13">
      <c r="B169" s="216"/>
      <c r="C169" s="690" t="s">
        <v>1154</v>
      </c>
      <c r="D169" s="691" t="s">
        <v>533</v>
      </c>
      <c r="E169" s="691" t="s">
        <v>533</v>
      </c>
      <c r="F169" s="691"/>
      <c r="G169" s="691" t="s">
        <v>533</v>
      </c>
      <c r="H169" s="691" t="s">
        <v>533</v>
      </c>
      <c r="I169" s="691"/>
      <c r="J169" s="691" t="s">
        <v>533</v>
      </c>
      <c r="K169" s="691" t="s">
        <v>533</v>
      </c>
      <c r="L169" s="691"/>
      <c r="M169" s="214"/>
    </row>
    <row r="170" spans="2:13">
      <c r="B170" s="216"/>
      <c r="C170" s="690" t="s">
        <v>1183</v>
      </c>
      <c r="D170" s="691" t="s">
        <v>533</v>
      </c>
      <c r="E170" s="691" t="s">
        <v>533</v>
      </c>
      <c r="F170" s="691"/>
      <c r="G170" s="691" t="s">
        <v>533</v>
      </c>
      <c r="H170" s="691" t="s">
        <v>533</v>
      </c>
      <c r="I170" s="691"/>
      <c r="J170" s="691" t="s">
        <v>533</v>
      </c>
      <c r="K170" s="691" t="s">
        <v>533</v>
      </c>
      <c r="L170" s="691"/>
      <c r="M170" s="214"/>
    </row>
    <row r="171" spans="2:13">
      <c r="B171" s="216"/>
      <c r="C171" s="690" t="s">
        <v>1209</v>
      </c>
      <c r="D171" s="691" t="s">
        <v>533</v>
      </c>
      <c r="E171" s="691" t="s">
        <v>533</v>
      </c>
      <c r="F171" s="691"/>
      <c r="G171" s="691" t="s">
        <v>533</v>
      </c>
      <c r="H171" s="691" t="s">
        <v>533</v>
      </c>
      <c r="I171" s="691"/>
      <c r="J171" s="691" t="s">
        <v>533</v>
      </c>
      <c r="K171" s="691" t="s">
        <v>533</v>
      </c>
      <c r="L171" s="691"/>
      <c r="M171" s="214"/>
    </row>
    <row r="172" spans="2:13">
      <c r="B172" s="216"/>
      <c r="C172" s="690" t="s">
        <v>1210</v>
      </c>
      <c r="D172" s="691" t="s">
        <v>533</v>
      </c>
      <c r="E172" s="691" t="s">
        <v>533</v>
      </c>
      <c r="F172" s="691"/>
      <c r="G172" s="691" t="s">
        <v>533</v>
      </c>
      <c r="H172" s="691" t="s">
        <v>533</v>
      </c>
      <c r="I172" s="691"/>
      <c r="J172" s="691" t="s">
        <v>533</v>
      </c>
      <c r="K172" s="691" t="s">
        <v>533</v>
      </c>
      <c r="L172" s="691"/>
      <c r="M172" s="214"/>
    </row>
    <row r="173" spans="2:13">
      <c r="B173" s="216"/>
      <c r="C173" s="690" t="s">
        <v>1211</v>
      </c>
      <c r="D173" s="691" t="s">
        <v>533</v>
      </c>
      <c r="E173" s="691" t="s">
        <v>533</v>
      </c>
      <c r="F173" s="691"/>
      <c r="G173" s="691" t="s">
        <v>533</v>
      </c>
      <c r="H173" s="691" t="s">
        <v>533</v>
      </c>
      <c r="I173" s="691"/>
      <c r="J173" s="691" t="s">
        <v>533</v>
      </c>
      <c r="K173" s="691" t="s">
        <v>533</v>
      </c>
      <c r="L173" s="691"/>
      <c r="M173" s="214"/>
    </row>
    <row r="174" spans="2:13">
      <c r="B174" s="216"/>
      <c r="C174" s="690" t="s">
        <v>1212</v>
      </c>
      <c r="D174" s="691" t="s">
        <v>533</v>
      </c>
      <c r="E174" s="691" t="s">
        <v>533</v>
      </c>
      <c r="F174" s="691"/>
      <c r="G174" s="691" t="s">
        <v>533</v>
      </c>
      <c r="H174" s="691" t="s">
        <v>533</v>
      </c>
      <c r="I174" s="691"/>
      <c r="J174" s="691" t="s">
        <v>533</v>
      </c>
      <c r="K174" s="691" t="s">
        <v>533</v>
      </c>
      <c r="L174" s="691"/>
      <c r="M174" s="214"/>
    </row>
    <row r="175" spans="2:13">
      <c r="B175" s="216"/>
      <c r="C175" s="690" t="s">
        <v>1175</v>
      </c>
      <c r="D175" s="691" t="s">
        <v>533</v>
      </c>
      <c r="E175" s="691" t="s">
        <v>533</v>
      </c>
      <c r="F175" s="691"/>
      <c r="G175" s="691" t="s">
        <v>533</v>
      </c>
      <c r="H175" s="691" t="s">
        <v>533</v>
      </c>
      <c r="I175" s="691"/>
      <c r="J175" s="691" t="s">
        <v>533</v>
      </c>
      <c r="K175" s="691" t="s">
        <v>533</v>
      </c>
      <c r="L175" s="691"/>
      <c r="M175" s="214"/>
    </row>
    <row r="176" spans="2:13">
      <c r="B176" s="216"/>
      <c r="C176" s="690" t="s">
        <v>1163</v>
      </c>
      <c r="D176" s="691" t="s">
        <v>533</v>
      </c>
      <c r="E176" s="691" t="s">
        <v>533</v>
      </c>
      <c r="F176" s="691"/>
      <c r="G176" s="691" t="s">
        <v>533</v>
      </c>
      <c r="H176" s="691" t="s">
        <v>533</v>
      </c>
      <c r="I176" s="691"/>
      <c r="J176" s="691" t="s">
        <v>533</v>
      </c>
      <c r="K176" s="691" t="s">
        <v>533</v>
      </c>
      <c r="L176" s="691"/>
      <c r="M176" s="214"/>
    </row>
    <row r="177" spans="2:13">
      <c r="B177" s="216"/>
      <c r="C177" s="690" t="s">
        <v>1213</v>
      </c>
      <c r="D177" s="691" t="s">
        <v>533</v>
      </c>
      <c r="E177" s="691" t="s">
        <v>533</v>
      </c>
      <c r="F177" s="691"/>
      <c r="G177" s="691" t="s">
        <v>533</v>
      </c>
      <c r="H177" s="691" t="s">
        <v>533</v>
      </c>
      <c r="I177" s="691"/>
      <c r="J177" s="691" t="s">
        <v>533</v>
      </c>
      <c r="K177" s="691" t="s">
        <v>533</v>
      </c>
      <c r="L177" s="691"/>
      <c r="M177" s="214"/>
    </row>
    <row r="178" spans="2:13">
      <c r="B178" s="216"/>
      <c r="C178" s="690" t="s">
        <v>1080</v>
      </c>
      <c r="D178" s="691" t="s">
        <v>533</v>
      </c>
      <c r="E178" s="691" t="s">
        <v>533</v>
      </c>
      <c r="F178" s="691"/>
      <c r="G178" s="691" t="s">
        <v>533</v>
      </c>
      <c r="H178" s="691" t="s">
        <v>533</v>
      </c>
      <c r="I178" s="691"/>
      <c r="J178" s="691" t="s">
        <v>533</v>
      </c>
      <c r="K178" s="691" t="s">
        <v>533</v>
      </c>
      <c r="L178" s="691"/>
      <c r="M178" s="214"/>
    </row>
    <row r="179" spans="2:13">
      <c r="B179" s="216"/>
      <c r="C179" s="690" t="s">
        <v>1214</v>
      </c>
      <c r="D179" s="691" t="s">
        <v>533</v>
      </c>
      <c r="E179" s="691" t="s">
        <v>533</v>
      </c>
      <c r="F179" s="691"/>
      <c r="G179" s="691" t="s">
        <v>533</v>
      </c>
      <c r="H179" s="691" t="s">
        <v>533</v>
      </c>
      <c r="I179" s="691"/>
      <c r="J179" s="691" t="s">
        <v>533</v>
      </c>
      <c r="K179" s="691" t="s">
        <v>533</v>
      </c>
      <c r="L179" s="691"/>
      <c r="M179" s="214"/>
    </row>
    <row r="180" spans="2:13">
      <c r="B180" s="216"/>
      <c r="C180" s="690" t="s">
        <v>1215</v>
      </c>
      <c r="D180" s="691" t="s">
        <v>533</v>
      </c>
      <c r="E180" s="691" t="s">
        <v>533</v>
      </c>
      <c r="F180" s="691"/>
      <c r="G180" s="691" t="s">
        <v>533</v>
      </c>
      <c r="H180" s="691" t="s">
        <v>533</v>
      </c>
      <c r="I180" s="691"/>
      <c r="J180" s="691" t="s">
        <v>533</v>
      </c>
      <c r="K180" s="691" t="s">
        <v>533</v>
      </c>
      <c r="L180" s="691"/>
      <c r="M180" s="214"/>
    </row>
    <row r="181" spans="2:13">
      <c r="B181" s="216"/>
      <c r="C181" s="690" t="s">
        <v>1216</v>
      </c>
      <c r="D181" s="691" t="s">
        <v>533</v>
      </c>
      <c r="E181" s="691" t="s">
        <v>533</v>
      </c>
      <c r="F181" s="691"/>
      <c r="G181" s="691" t="s">
        <v>533</v>
      </c>
      <c r="H181" s="691" t="s">
        <v>533</v>
      </c>
      <c r="I181" s="691"/>
      <c r="J181" s="691" t="s">
        <v>533</v>
      </c>
      <c r="K181" s="691" t="s">
        <v>533</v>
      </c>
      <c r="L181" s="691"/>
      <c r="M181" s="214"/>
    </row>
    <row r="182" spans="2:13">
      <c r="B182" s="216"/>
      <c r="C182" s="690" t="s">
        <v>1217</v>
      </c>
      <c r="D182" s="691" t="s">
        <v>533</v>
      </c>
      <c r="E182" s="691" t="s">
        <v>533</v>
      </c>
      <c r="F182" s="691"/>
      <c r="G182" s="691" t="s">
        <v>533</v>
      </c>
      <c r="H182" s="691" t="s">
        <v>533</v>
      </c>
      <c r="I182" s="691"/>
      <c r="J182" s="691" t="s">
        <v>533</v>
      </c>
      <c r="K182" s="691" t="s">
        <v>533</v>
      </c>
      <c r="L182" s="691"/>
      <c r="M182" s="214"/>
    </row>
    <row r="183" spans="2:13">
      <c r="B183" s="216"/>
      <c r="C183" s="690" t="s">
        <v>1152</v>
      </c>
      <c r="D183" s="691" t="s">
        <v>533</v>
      </c>
      <c r="E183" s="691" t="s">
        <v>533</v>
      </c>
      <c r="F183" s="691"/>
      <c r="G183" s="691" t="s">
        <v>533</v>
      </c>
      <c r="H183" s="691" t="s">
        <v>533</v>
      </c>
      <c r="I183" s="691"/>
      <c r="J183" s="691" t="s">
        <v>533</v>
      </c>
      <c r="K183" s="691" t="s">
        <v>533</v>
      </c>
      <c r="L183" s="691"/>
      <c r="M183" s="214"/>
    </row>
    <row r="184" spans="2:13">
      <c r="B184" s="216"/>
      <c r="C184" s="690" t="s">
        <v>1218</v>
      </c>
      <c r="D184" s="691" t="s">
        <v>533</v>
      </c>
      <c r="E184" s="691" t="s">
        <v>533</v>
      </c>
      <c r="F184" s="691"/>
      <c r="G184" s="691" t="s">
        <v>533</v>
      </c>
      <c r="H184" s="691" t="s">
        <v>533</v>
      </c>
      <c r="I184" s="691"/>
      <c r="J184" s="691" t="s">
        <v>533</v>
      </c>
      <c r="K184" s="691" t="s">
        <v>533</v>
      </c>
      <c r="L184" s="691"/>
      <c r="M184" s="214"/>
    </row>
    <row r="185" spans="2:13">
      <c r="B185" s="216"/>
      <c r="L185" s="404"/>
      <c r="M185" s="214"/>
    </row>
    <row r="186" spans="2:13" ht="17.25" thickBot="1">
      <c r="B186" s="252"/>
      <c r="C186" s="221" t="s">
        <v>1258</v>
      </c>
      <c r="D186" s="219"/>
      <c r="E186" s="219"/>
      <c r="F186" s="219"/>
      <c r="G186" s="219"/>
      <c r="H186" s="219"/>
      <c r="I186" s="219"/>
      <c r="J186" s="219"/>
      <c r="K186" s="219"/>
      <c r="L186" s="206"/>
      <c r="M186" s="215"/>
    </row>
    <row r="188" spans="2:13" s="185" customFormat="1">
      <c r="B188" s="141"/>
      <c r="C188" s="213" t="s">
        <v>127</v>
      </c>
      <c r="L188" s="141"/>
      <c r="M188" s="141"/>
    </row>
    <row r="189" spans="2:13" s="185" customFormat="1">
      <c r="B189" s="141"/>
      <c r="C189" s="700" t="s">
        <v>1245</v>
      </c>
      <c r="D189" s="701"/>
      <c r="E189" s="700"/>
      <c r="F189" s="701"/>
      <c r="L189" s="141"/>
      <c r="M189" s="141"/>
    </row>
    <row r="190" spans="2:13" s="185" customFormat="1">
      <c r="B190" s="141"/>
      <c r="C190" s="700" t="s">
        <v>1246</v>
      </c>
      <c r="D190" s="701"/>
      <c r="E190" s="700"/>
      <c r="F190" s="701"/>
      <c r="L190" s="141"/>
      <c r="M190" s="141"/>
    </row>
    <row r="191" spans="2:13" s="185" customFormat="1">
      <c r="B191" s="141"/>
      <c r="C191" s="700" t="s">
        <v>1247</v>
      </c>
      <c r="D191" s="701"/>
      <c r="E191" s="700"/>
      <c r="F191" s="701"/>
      <c r="L191" s="141"/>
      <c r="M191" s="141"/>
    </row>
    <row r="192" spans="2:13" s="185" customFormat="1">
      <c r="B192" s="141"/>
      <c r="C192" s="700" t="s">
        <v>1248</v>
      </c>
      <c r="D192" s="701"/>
      <c r="E192" s="700"/>
      <c r="F192" s="701"/>
      <c r="L192" s="141"/>
      <c r="M192" s="141"/>
    </row>
    <row r="193" spans="3:6">
      <c r="C193" s="700" t="s">
        <v>1252</v>
      </c>
      <c r="D193" s="701"/>
      <c r="E193" s="700"/>
      <c r="F193" s="701"/>
    </row>
    <row r="194" spans="2:13" s="185" customFormat="1">
      <c r="B194" s="141"/>
      <c r="C194" s="702" t="s">
        <v>1253</v>
      </c>
      <c r="D194" s="703"/>
      <c r="E194" s="702"/>
      <c r="F194" s="703"/>
      <c r="L194" s="141"/>
      <c r="M194" s="141"/>
    </row>
    <row r="195" spans="2:13" s="185" customFormat="1">
      <c r="B195" s="141"/>
      <c r="C195" s="700" t="s">
        <v>1249</v>
      </c>
      <c r="D195" s="703"/>
      <c r="E195" s="702"/>
      <c r="F195" s="703"/>
      <c r="L195" s="141"/>
      <c r="M195" s="141"/>
    </row>
    <row r="196" spans="2:13" s="185" customFormat="1">
      <c r="B196" s="141"/>
      <c r="C196" s="700" t="s">
        <v>1250</v>
      </c>
      <c r="D196" s="701"/>
      <c r="E196" s="700"/>
      <c r="F196" s="701"/>
      <c r="L196" s="141"/>
      <c r="M196" s="141"/>
    </row>
    <row r="197" spans="2:13" s="185" customFormat="1">
      <c r="B197" s="141"/>
      <c r="C197" s="700" t="s">
        <v>1251</v>
      </c>
      <c r="D197" s="701"/>
      <c r="E197" s="700"/>
      <c r="F197" s="701"/>
      <c r="L197" s="141"/>
      <c r="M197" s="141"/>
    </row>
    <row r="199" spans="3:12" hidden="1">
      <c r="C199" s="141" t="str">
        <f>C14</f>
        <v>St. George's Hospital Medical School</v>
      </c>
      <c r="D199" s="185">
        <f>D14</f>
        <v>93</v>
      </c>
      <c r="E199" s="185">
        <f>E14</f>
        <v>92.2</v>
      </c>
      <c r="F199" s="185" t="str">
        <f>F14</f>
        <v>=27</v>
      </c>
      <c r="G199" s="185">
        <f>G14</f>
        <v>90.1</v>
      </c>
      <c r="H199" s="185">
        <f>H14</f>
        <v>91</v>
      </c>
      <c r="I199" s="185">
        <f>I14</f>
        <v>5</v>
      </c>
      <c r="J199" s="185">
        <f>J14</f>
        <v>83.8</v>
      </c>
      <c r="K199" s="185">
        <f>K14</f>
        <v>83.9</v>
      </c>
      <c r="L199" s="185">
        <f>L14</f>
        <v>8</v>
      </c>
    </row>
    <row r="200" spans="3:12" hidden="1">
      <c r="C200" s="141" t="str">
        <f>C46</f>
        <v>City, University of London</v>
      </c>
      <c r="D200" s="185">
        <f>D46</f>
        <v>87</v>
      </c>
      <c r="E200" s="185">
        <f>E46</f>
        <v>86.3</v>
      </c>
      <c r="F200" s="185">
        <f>F46</f>
        <v>53</v>
      </c>
      <c r="G200" s="185">
        <f>G46</f>
        <v>77.8</v>
      </c>
      <c r="H200" s="185">
        <f>H46</f>
        <v>77.3</v>
      </c>
      <c r="I200" s="185">
        <f>I46</f>
        <v>49</v>
      </c>
      <c r="J200" s="185">
        <f>J46</f>
        <v>67.7</v>
      </c>
      <c r="K200" s="185">
        <f>K46</f>
        <v>66.7</v>
      </c>
      <c r="L200" s="185" t="str">
        <f>L46</f>
        <v>=40</v>
      </c>
    </row>
    <row r="201" spans="1:1" hidden="1">
      <c r="A201"/>
    </row>
    <row r="202" spans="3:3" hidden="1">
      <c r="C202" s="141" t="s">
        <v>2022</v>
      </c>
    </row>
  </sheetData>
  <mergeCells count="3">
    <mergeCell ref="D5:F5"/>
    <mergeCell ref="G5:I5"/>
    <mergeCell ref="J5:L5"/>
  </mergeCells>
  <conditionalFormatting sqref="G7:L184">
    <cfRule type="expression" dxfId="33" priority="1">
      <formula>$T7="Yes"</formula>
    </cfRule>
  </conditionalFormatting>
  <hyperlinks>
    <hyperlink ref="C4"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7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8">
    <tabColor theme="6"/>
    <pageSetUpPr fitToPage="1"/>
  </sheetPr>
  <dimension ref="A1:I171"/>
  <sheetViews>
    <sheetView topLeftCell="A1" view="normal" workbookViewId="0">
      <pane ySplit="5" topLeftCell="A132" activePane="bottomLeft" state="frozen"/>
      <selection pane="bottomLeft" activeCell="C44" sqref="C44"/>
    </sheetView>
  </sheetViews>
  <sheetFormatPr defaultColWidth="9.28515625" defaultRowHeight="16.5"/>
  <cols>
    <col min="1" max="1" width="8.5703125" style="1" customWidth="1"/>
    <col min="2" max="2" width="2.7109375" style="1" customWidth="1"/>
    <col min="3" max="3" width="61.7109375" style="1" customWidth="1"/>
    <col min="4" max="4" width="18.27734375" style="1" customWidth="1"/>
    <col min="5" max="5" width="17.41796875" style="1" customWidth="1"/>
    <col min="6" max="6" width="17" style="141" customWidth="1"/>
    <col min="7" max="7" width="2.7109375" style="1" customWidth="1"/>
    <col min="8" max="16384" width="9.27734375" style="1" customWidth="1"/>
  </cols>
  <sheetData>
    <row r="1" ht="15" customHeight="1" thickBot="1"/>
    <row r="2" spans="2:7">
      <c r="B2" s="4"/>
      <c r="C2" s="5"/>
      <c r="D2" s="5"/>
      <c r="E2" s="11"/>
      <c r="F2" s="315"/>
      <c r="G2" s="6"/>
    </row>
    <row r="3" spans="2:7" s="141" customFormat="1">
      <c r="B3" s="216"/>
      <c r="C3" s="213" t="s">
        <v>1681</v>
      </c>
      <c r="D3" s="213"/>
      <c r="E3" s="185"/>
      <c r="F3" s="185"/>
      <c r="G3" s="214"/>
    </row>
    <row r="4" spans="2:9" s="141" customFormat="1" ht="26.25">
      <c r="B4" s="216"/>
      <c r="C4" s="376" t="s">
        <v>772</v>
      </c>
      <c r="E4" s="222" t="s">
        <v>605</v>
      </c>
      <c r="F4" s="185"/>
      <c r="G4" s="214"/>
      <c r="I4" s="213"/>
    </row>
    <row r="5" spans="2:7" s="141" customFormat="1" ht="33">
      <c r="B5" s="216"/>
      <c r="C5" s="223" t="s">
        <v>222</v>
      </c>
      <c r="D5" s="224" t="s">
        <v>1679</v>
      </c>
      <c r="E5" s="224" t="s">
        <v>1680</v>
      </c>
      <c r="F5" s="143" t="s">
        <v>593</v>
      </c>
      <c r="G5" s="214"/>
    </row>
    <row r="6" spans="2:9">
      <c r="B6" s="7"/>
      <c r="C6" s="250" t="s">
        <v>601</v>
      </c>
      <c r="D6" s="251">
        <v>1</v>
      </c>
      <c r="E6" s="479">
        <v>92.5</v>
      </c>
      <c r="F6" s="251"/>
      <c r="G6" s="8"/>
      <c r="I6" s="212"/>
    </row>
    <row r="7" spans="2:9">
      <c r="B7" s="7"/>
      <c r="C7" s="250" t="s">
        <v>234</v>
      </c>
      <c r="D7" s="251">
        <v>2</v>
      </c>
      <c r="E7" s="479">
        <v>92.2</v>
      </c>
      <c r="F7" s="468"/>
      <c r="G7" s="8"/>
      <c r="I7" s="212"/>
    </row>
    <row r="8" spans="2:9">
      <c r="B8" s="7"/>
      <c r="C8" s="250" t="s">
        <v>539</v>
      </c>
      <c r="D8" s="251">
        <v>3</v>
      </c>
      <c r="E8" s="479">
        <v>91.6</v>
      </c>
      <c r="F8" s="468"/>
      <c r="G8" s="8"/>
      <c r="I8" s="212"/>
    </row>
    <row r="9" spans="2:9">
      <c r="B9" s="7"/>
      <c r="C9" s="250" t="s">
        <v>333</v>
      </c>
      <c r="D9" s="251">
        <v>4</v>
      </c>
      <c r="E9" s="479">
        <v>91.4</v>
      </c>
      <c r="F9" s="468"/>
      <c r="G9" s="8"/>
      <c r="I9" s="212"/>
    </row>
    <row r="10" spans="2:9">
      <c r="B10" s="7"/>
      <c r="C10" s="250" t="s">
        <v>344</v>
      </c>
      <c r="D10" s="251">
        <v>4</v>
      </c>
      <c r="E10" s="479">
        <v>91.4</v>
      </c>
      <c r="F10" s="468"/>
      <c r="G10" s="8"/>
      <c r="I10"/>
    </row>
    <row r="11" spans="2:7">
      <c r="B11" s="7"/>
      <c r="C11" s="250" t="s">
        <v>624</v>
      </c>
      <c r="D11" s="251">
        <v>6</v>
      </c>
      <c r="E11" s="479">
        <v>91.3</v>
      </c>
      <c r="F11" s="251"/>
      <c r="G11" s="8"/>
    </row>
    <row r="12" spans="2:7">
      <c r="B12" s="7"/>
      <c r="C12" s="250" t="s">
        <v>1103</v>
      </c>
      <c r="D12" s="251">
        <v>6</v>
      </c>
      <c r="E12" s="479">
        <v>91.3</v>
      </c>
      <c r="F12" s="468"/>
      <c r="G12" s="8"/>
    </row>
    <row r="13" spans="2:7">
      <c r="B13" s="7"/>
      <c r="C13" s="250" t="s">
        <v>326</v>
      </c>
      <c r="D13" s="251">
        <v>6</v>
      </c>
      <c r="E13" s="479">
        <v>91.3</v>
      </c>
      <c r="F13" s="468"/>
      <c r="G13" s="8"/>
    </row>
    <row r="14" spans="2:7">
      <c r="B14" s="7"/>
      <c r="C14" s="250" t="s">
        <v>214</v>
      </c>
      <c r="D14" s="251">
        <v>9</v>
      </c>
      <c r="E14" s="479">
        <v>91.2</v>
      </c>
      <c r="F14" s="468"/>
      <c r="G14" s="8"/>
    </row>
    <row r="15" spans="2:7">
      <c r="B15" s="7"/>
      <c r="C15" s="250" t="s">
        <v>542</v>
      </c>
      <c r="D15" s="251">
        <v>10</v>
      </c>
      <c r="E15" s="479">
        <v>90.6</v>
      </c>
      <c r="F15" s="468"/>
      <c r="G15" s="8"/>
    </row>
    <row r="16" spans="2:7">
      <c r="B16" s="7"/>
      <c r="C16" s="250" t="s">
        <v>655</v>
      </c>
      <c r="D16" s="251">
        <v>11</v>
      </c>
      <c r="E16" s="479">
        <v>90.4</v>
      </c>
      <c r="F16" s="468"/>
      <c r="G16" s="8"/>
    </row>
    <row r="17" spans="2:7">
      <c r="B17" s="7"/>
      <c r="C17" s="250" t="s">
        <v>538</v>
      </c>
      <c r="D17" s="251">
        <v>12</v>
      </c>
      <c r="E17" s="479">
        <v>90.2</v>
      </c>
      <c r="F17" s="468"/>
      <c r="G17" s="8"/>
    </row>
    <row r="18" spans="2:7">
      <c r="B18" s="7"/>
      <c r="C18" s="250" t="s">
        <v>341</v>
      </c>
      <c r="D18" s="251">
        <v>12</v>
      </c>
      <c r="E18" s="479">
        <v>90.2</v>
      </c>
      <c r="F18" s="468"/>
      <c r="G18" s="8"/>
    </row>
    <row r="19" spans="2:7">
      <c r="B19" s="7"/>
      <c r="C19" s="250" t="s">
        <v>377</v>
      </c>
      <c r="D19" s="251">
        <v>14</v>
      </c>
      <c r="E19" s="479">
        <v>90</v>
      </c>
      <c r="F19" s="251"/>
      <c r="G19" s="8"/>
    </row>
    <row r="20" spans="2:7">
      <c r="B20" s="7"/>
      <c r="C20" s="250" t="s">
        <v>428</v>
      </c>
      <c r="D20" s="251">
        <v>15</v>
      </c>
      <c r="E20" s="479">
        <v>89.9</v>
      </c>
      <c r="F20" s="468"/>
      <c r="G20" s="8"/>
    </row>
    <row r="21" spans="2:7">
      <c r="B21" s="7"/>
      <c r="C21" s="250" t="s">
        <v>220</v>
      </c>
      <c r="D21" s="251">
        <v>16</v>
      </c>
      <c r="E21" s="479">
        <v>89.8</v>
      </c>
      <c r="F21" s="468"/>
      <c r="G21" s="8"/>
    </row>
    <row r="22" spans="2:7">
      <c r="B22" s="7"/>
      <c r="C22" s="250" t="s">
        <v>382</v>
      </c>
      <c r="D22" s="251">
        <v>17</v>
      </c>
      <c r="E22" s="479">
        <v>89.7</v>
      </c>
      <c r="F22" s="468"/>
      <c r="G22" s="8"/>
    </row>
    <row r="23" spans="2:7">
      <c r="B23" s="7"/>
      <c r="C23" s="250" t="s">
        <v>176</v>
      </c>
      <c r="D23" s="251">
        <v>17</v>
      </c>
      <c r="E23" s="479">
        <v>89.7</v>
      </c>
      <c r="F23" s="468"/>
      <c r="G23" s="8"/>
    </row>
    <row r="24" spans="2:7">
      <c r="B24" s="7"/>
      <c r="C24" s="250" t="s">
        <v>481</v>
      </c>
      <c r="D24" s="251">
        <v>19</v>
      </c>
      <c r="E24" s="479">
        <v>89.6</v>
      </c>
      <c r="F24" s="468"/>
      <c r="G24" s="8"/>
    </row>
    <row r="25" spans="2:7">
      <c r="B25" s="7"/>
      <c r="C25" s="250" t="s">
        <v>364</v>
      </c>
      <c r="D25" s="251">
        <v>20</v>
      </c>
      <c r="E25" s="479">
        <v>89.5</v>
      </c>
      <c r="F25" s="468"/>
      <c r="G25" s="8"/>
    </row>
    <row r="26" spans="2:7">
      <c r="B26" s="7"/>
      <c r="C26" s="250" t="s">
        <v>349</v>
      </c>
      <c r="D26" s="251">
        <v>20</v>
      </c>
      <c r="E26" s="479">
        <v>89.5</v>
      </c>
      <c r="F26" s="468"/>
      <c r="G26" s="8"/>
    </row>
    <row r="27" spans="2:7">
      <c r="B27" s="7"/>
      <c r="C27" s="250" t="s">
        <v>410</v>
      </c>
      <c r="D27" s="251">
        <v>20</v>
      </c>
      <c r="E27" s="479">
        <v>89.5</v>
      </c>
      <c r="F27" s="473"/>
      <c r="G27" s="8"/>
    </row>
    <row r="28" spans="2:7">
      <c r="B28" s="7"/>
      <c r="C28" s="250" t="s">
        <v>181</v>
      </c>
      <c r="D28" s="251">
        <v>23</v>
      </c>
      <c r="E28" s="479">
        <v>89.4</v>
      </c>
      <c r="F28" s="468"/>
      <c r="G28" s="8"/>
    </row>
    <row r="29" spans="2:7">
      <c r="B29" s="7"/>
      <c r="C29" s="250" t="s">
        <v>237</v>
      </c>
      <c r="D29" s="251">
        <v>23</v>
      </c>
      <c r="E29" s="479">
        <v>89.4</v>
      </c>
      <c r="F29" s="251">
        <v>1</v>
      </c>
      <c r="G29" s="8"/>
    </row>
    <row r="30" spans="2:7">
      <c r="B30" s="7"/>
      <c r="C30" s="250" t="s">
        <v>487</v>
      </c>
      <c r="D30" s="251">
        <v>25</v>
      </c>
      <c r="E30" s="479">
        <v>89.3</v>
      </c>
      <c r="F30" s="468"/>
      <c r="G30" s="8"/>
    </row>
    <row r="31" spans="2:7">
      <c r="B31" s="7"/>
      <c r="C31" s="250" t="s">
        <v>358</v>
      </c>
      <c r="D31" s="251">
        <v>26</v>
      </c>
      <c r="E31" s="479">
        <v>89.2</v>
      </c>
      <c r="F31" s="473"/>
      <c r="G31" s="8"/>
    </row>
    <row r="32" spans="2:7">
      <c r="B32" s="7"/>
      <c r="C32" s="250" t="s">
        <v>321</v>
      </c>
      <c r="D32" s="251">
        <v>27</v>
      </c>
      <c r="E32" s="479">
        <v>89.1</v>
      </c>
      <c r="F32" s="251"/>
      <c r="G32" s="8"/>
    </row>
    <row r="33" spans="2:7">
      <c r="B33" s="7"/>
      <c r="C33" s="250" t="s">
        <v>337</v>
      </c>
      <c r="D33" s="251">
        <v>28</v>
      </c>
      <c r="E33" s="479">
        <v>88.9</v>
      </c>
      <c r="F33" s="468"/>
      <c r="G33" s="8"/>
    </row>
    <row r="34" spans="2:7">
      <c r="B34" s="7"/>
      <c r="C34" s="250" t="s">
        <v>698</v>
      </c>
      <c r="D34" s="251">
        <v>28</v>
      </c>
      <c r="E34" s="479">
        <v>88.9</v>
      </c>
      <c r="F34" s="468"/>
      <c r="G34" s="8"/>
    </row>
    <row r="35" spans="2:7">
      <c r="B35" s="7"/>
      <c r="C35" s="250" t="s">
        <v>216</v>
      </c>
      <c r="D35" s="251">
        <v>30</v>
      </c>
      <c r="E35" s="479">
        <v>88.8</v>
      </c>
      <c r="F35" s="468"/>
      <c r="G35" s="8"/>
    </row>
    <row r="36" spans="2:7">
      <c r="B36" s="7"/>
      <c r="C36" s="250" t="s">
        <v>378</v>
      </c>
      <c r="D36" s="251">
        <v>31</v>
      </c>
      <c r="E36" s="479">
        <v>88.7</v>
      </c>
      <c r="F36" s="473"/>
      <c r="G36" s="8"/>
    </row>
    <row r="37" spans="2:7">
      <c r="B37" s="7"/>
      <c r="C37" s="250" t="s">
        <v>1444</v>
      </c>
      <c r="D37" s="251">
        <v>32</v>
      </c>
      <c r="E37" s="479">
        <v>88.6</v>
      </c>
      <c r="F37" s="468"/>
      <c r="G37" s="8"/>
    </row>
    <row r="38" spans="2:7">
      <c r="B38" s="7"/>
      <c r="C38" s="250" t="s">
        <v>425</v>
      </c>
      <c r="D38" s="251">
        <v>33</v>
      </c>
      <c r="E38" s="479">
        <v>88.5</v>
      </c>
      <c r="F38" s="468"/>
      <c r="G38" s="8"/>
    </row>
    <row r="39" spans="2:7">
      <c r="B39" s="7"/>
      <c r="C39" s="250" t="s">
        <v>367</v>
      </c>
      <c r="D39" s="251">
        <v>34</v>
      </c>
      <c r="E39" s="479">
        <v>88.3</v>
      </c>
      <c r="F39" s="468"/>
      <c r="G39" s="8"/>
    </row>
    <row r="40" spans="2:7">
      <c r="B40" s="7"/>
      <c r="C40" s="250" t="s">
        <v>670</v>
      </c>
      <c r="D40" s="251">
        <v>34</v>
      </c>
      <c r="E40" s="479">
        <v>88.3</v>
      </c>
      <c r="F40" s="470"/>
      <c r="G40" s="8"/>
    </row>
    <row r="41" spans="2:7">
      <c r="B41" s="7"/>
      <c r="C41" s="250" t="s">
        <v>486</v>
      </c>
      <c r="D41" s="251">
        <v>34</v>
      </c>
      <c r="E41" s="479">
        <v>88.3</v>
      </c>
      <c r="F41" s="468"/>
      <c r="G41" s="8"/>
    </row>
    <row r="42" spans="2:7">
      <c r="B42" s="7"/>
      <c r="C42" s="250" t="s">
        <v>348</v>
      </c>
      <c r="D42" s="251">
        <v>34</v>
      </c>
      <c r="E42" s="479">
        <v>88.3</v>
      </c>
      <c r="F42" s="468"/>
      <c r="G42" s="8"/>
    </row>
    <row r="43" spans="2:7">
      <c r="B43" s="7"/>
      <c r="C43" s="250" t="s">
        <v>331</v>
      </c>
      <c r="D43" s="251">
        <v>34</v>
      </c>
      <c r="E43" s="479">
        <v>88.3</v>
      </c>
      <c r="F43" s="468"/>
      <c r="G43" s="8"/>
    </row>
    <row r="44" spans="2:7">
      <c r="B44" s="7"/>
      <c r="C44" s="250" t="s">
        <v>746</v>
      </c>
      <c r="D44" s="251">
        <v>34</v>
      </c>
      <c r="E44" s="479">
        <v>88.3</v>
      </c>
      <c r="F44" s="468"/>
      <c r="G44" s="8"/>
    </row>
    <row r="45" spans="2:7">
      <c r="B45" s="7"/>
      <c r="C45" s="250" t="s">
        <v>951</v>
      </c>
      <c r="D45" s="251">
        <v>40</v>
      </c>
      <c r="E45" s="479">
        <v>88.2</v>
      </c>
      <c r="F45" s="468"/>
      <c r="G45" s="8"/>
    </row>
    <row r="46" spans="2:7">
      <c r="B46" s="7"/>
      <c r="C46" s="250" t="s">
        <v>381</v>
      </c>
      <c r="D46" s="251">
        <v>41</v>
      </c>
      <c r="E46" s="479">
        <v>88</v>
      </c>
      <c r="F46" s="468"/>
      <c r="G46" s="8"/>
    </row>
    <row r="47" spans="2:7">
      <c r="B47" s="7"/>
      <c r="C47" s="250" t="s">
        <v>511</v>
      </c>
      <c r="D47" s="251">
        <v>41</v>
      </c>
      <c r="E47" s="479">
        <v>88</v>
      </c>
      <c r="F47" s="468"/>
      <c r="G47" s="8"/>
    </row>
    <row r="48" spans="2:7">
      <c r="B48" s="7"/>
      <c r="C48" s="250" t="s">
        <v>183</v>
      </c>
      <c r="D48" s="251">
        <v>43</v>
      </c>
      <c r="E48" s="479">
        <v>87.9</v>
      </c>
      <c r="F48" s="468"/>
      <c r="G48" s="8"/>
    </row>
    <row r="49" spans="2:7">
      <c r="B49" s="7"/>
      <c r="C49" s="250" t="s">
        <v>967</v>
      </c>
      <c r="D49" s="251">
        <v>44</v>
      </c>
      <c r="E49" s="479">
        <v>87.8</v>
      </c>
      <c r="F49" s="468"/>
      <c r="G49" s="8"/>
    </row>
    <row r="50" spans="2:7">
      <c r="B50" s="7"/>
      <c r="C50" s="250" t="s">
        <v>327</v>
      </c>
      <c r="D50" s="251">
        <v>44</v>
      </c>
      <c r="E50" s="479">
        <v>87.8</v>
      </c>
      <c r="F50" s="470"/>
      <c r="G50" s="8"/>
    </row>
    <row r="51" spans="2:7">
      <c r="B51" s="7"/>
      <c r="C51" s="250" t="s">
        <v>478</v>
      </c>
      <c r="D51" s="251">
        <v>46</v>
      </c>
      <c r="E51" s="479">
        <v>87.7</v>
      </c>
      <c r="F51" s="468"/>
      <c r="G51" s="8"/>
    </row>
    <row r="52" spans="2:7">
      <c r="B52" s="7"/>
      <c r="C52" s="250" t="s">
        <v>477</v>
      </c>
      <c r="D52" s="251">
        <v>46</v>
      </c>
      <c r="E52" s="479">
        <v>87.7</v>
      </c>
      <c r="F52" s="473"/>
      <c r="G52" s="8"/>
    </row>
    <row r="53" spans="2:7">
      <c r="B53" s="7"/>
      <c r="C53" s="250" t="s">
        <v>322</v>
      </c>
      <c r="D53" s="251">
        <v>46</v>
      </c>
      <c r="E53" s="479">
        <v>87.7</v>
      </c>
      <c r="F53" s="468"/>
      <c r="G53" s="8"/>
    </row>
    <row r="54" spans="2:7">
      <c r="B54" s="7"/>
      <c r="C54" s="250" t="s">
        <v>394</v>
      </c>
      <c r="D54" s="251">
        <v>49</v>
      </c>
      <c r="E54" s="479">
        <v>87.6</v>
      </c>
      <c r="F54" s="468"/>
      <c r="G54" s="8"/>
    </row>
    <row r="55" spans="2:7">
      <c r="B55" s="7"/>
      <c r="C55" s="250" t="s">
        <v>743</v>
      </c>
      <c r="D55" s="251">
        <v>49</v>
      </c>
      <c r="E55" s="479">
        <v>87.6</v>
      </c>
      <c r="F55" s="468"/>
      <c r="G55" s="8"/>
    </row>
    <row r="56" spans="2:7">
      <c r="B56" s="7"/>
      <c r="C56" s="250" t="s">
        <v>390</v>
      </c>
      <c r="D56" s="251">
        <v>51</v>
      </c>
      <c r="E56" s="479">
        <v>87.5</v>
      </c>
      <c r="F56" s="251"/>
      <c r="G56" s="8"/>
    </row>
    <row r="57" spans="2:7">
      <c r="B57" s="7"/>
      <c r="C57" s="250" t="s">
        <v>340</v>
      </c>
      <c r="D57" s="251">
        <v>52</v>
      </c>
      <c r="E57" s="479">
        <v>87.4</v>
      </c>
      <c r="F57" s="468"/>
      <c r="G57" s="8"/>
    </row>
    <row r="58" spans="2:7">
      <c r="B58" s="7"/>
      <c r="C58" s="250" t="s">
        <v>1191</v>
      </c>
      <c r="D58" s="251">
        <v>53</v>
      </c>
      <c r="E58" s="479">
        <v>87.3</v>
      </c>
      <c r="F58" s="468"/>
      <c r="G58" s="8"/>
    </row>
    <row r="59" spans="2:7">
      <c r="B59" s="7"/>
      <c r="C59" s="250" t="s">
        <v>247</v>
      </c>
      <c r="D59" s="251">
        <v>54</v>
      </c>
      <c r="E59" s="479">
        <v>87.2</v>
      </c>
      <c r="F59" s="251"/>
      <c r="G59" s="8"/>
    </row>
    <row r="60" spans="2:7">
      <c r="B60" s="7"/>
      <c r="C60" s="250" t="s">
        <v>211</v>
      </c>
      <c r="D60" s="251">
        <v>54</v>
      </c>
      <c r="E60" s="479">
        <v>87.2</v>
      </c>
      <c r="F60" s="468"/>
      <c r="G60" s="8"/>
    </row>
    <row r="61" spans="2:7">
      <c r="B61" s="7"/>
      <c r="C61" s="250" t="s">
        <v>597</v>
      </c>
      <c r="D61" s="251">
        <v>56</v>
      </c>
      <c r="E61" s="479">
        <v>87.1</v>
      </c>
      <c r="F61" s="468"/>
      <c r="G61" s="8"/>
    </row>
    <row r="62" spans="2:7">
      <c r="B62" s="7"/>
      <c r="C62" s="250" t="s">
        <v>661</v>
      </c>
      <c r="D62" s="251">
        <v>56</v>
      </c>
      <c r="E62" s="479">
        <v>87.1</v>
      </c>
      <c r="F62" s="468"/>
      <c r="G62" s="8"/>
    </row>
    <row r="63" spans="2:7">
      <c r="B63" s="7"/>
      <c r="C63" s="250" t="s">
        <v>968</v>
      </c>
      <c r="D63" s="251">
        <v>58</v>
      </c>
      <c r="E63" s="479">
        <v>87</v>
      </c>
      <c r="F63" s="251"/>
      <c r="G63" s="8"/>
    </row>
    <row r="64" spans="2:7">
      <c r="B64" s="7"/>
      <c r="C64" s="250" t="s">
        <v>350</v>
      </c>
      <c r="D64" s="251">
        <v>58</v>
      </c>
      <c r="E64" s="479">
        <v>87</v>
      </c>
      <c r="F64" s="468"/>
      <c r="G64" s="8"/>
    </row>
    <row r="65" spans="2:7">
      <c r="B65" s="7"/>
      <c r="C65" s="250" t="s">
        <v>409</v>
      </c>
      <c r="D65" s="251">
        <v>60</v>
      </c>
      <c r="E65" s="479">
        <v>86.9</v>
      </c>
      <c r="F65" s="468"/>
      <c r="G65" s="8"/>
    </row>
    <row r="66" spans="2:7">
      <c r="B66" s="7"/>
      <c r="C66" s="250" t="s">
        <v>343</v>
      </c>
      <c r="D66" s="251">
        <v>60</v>
      </c>
      <c r="E66" s="479">
        <v>86.9</v>
      </c>
      <c r="F66" s="468"/>
      <c r="G66" s="8"/>
    </row>
    <row r="67" spans="2:7">
      <c r="B67" s="7"/>
      <c r="C67" s="250" t="s">
        <v>411</v>
      </c>
      <c r="D67" s="251">
        <v>62</v>
      </c>
      <c r="E67" s="479">
        <v>86.8</v>
      </c>
      <c r="F67" s="473"/>
      <c r="G67" s="8"/>
    </row>
    <row r="68" spans="2:7">
      <c r="B68" s="7"/>
      <c r="C68" s="250" t="s">
        <v>379</v>
      </c>
      <c r="D68" s="251">
        <v>62</v>
      </c>
      <c r="E68" s="479">
        <v>86.8</v>
      </c>
      <c r="F68" s="468"/>
      <c r="G68" s="8"/>
    </row>
    <row r="69" spans="2:7">
      <c r="B69" s="7"/>
      <c r="C69" s="250" t="s">
        <v>323</v>
      </c>
      <c r="D69" s="251">
        <v>62</v>
      </c>
      <c r="E69" s="479">
        <v>86.8</v>
      </c>
      <c r="F69" s="468"/>
      <c r="G69" s="8"/>
    </row>
    <row r="70" spans="2:7">
      <c r="B70" s="7"/>
      <c r="C70" s="250" t="s">
        <v>375</v>
      </c>
      <c r="D70" s="251">
        <v>62</v>
      </c>
      <c r="E70" s="479">
        <v>86.8</v>
      </c>
      <c r="F70" s="124"/>
      <c r="G70" s="8"/>
    </row>
    <row r="71" spans="2:7">
      <c r="B71" s="7"/>
      <c r="C71" s="250" t="s">
        <v>596</v>
      </c>
      <c r="D71" s="251">
        <v>66</v>
      </c>
      <c r="E71" s="479">
        <v>86.7</v>
      </c>
      <c r="F71" s="468"/>
      <c r="G71" s="8"/>
    </row>
    <row r="72" spans="2:7">
      <c r="B72" s="7"/>
      <c r="C72" s="250" t="s">
        <v>363</v>
      </c>
      <c r="D72" s="251">
        <v>66</v>
      </c>
      <c r="E72" s="479">
        <v>86.7</v>
      </c>
      <c r="F72" s="468"/>
      <c r="G72" s="8"/>
    </row>
    <row r="73" spans="2:7">
      <c r="B73" s="7"/>
      <c r="C73" s="250" t="s">
        <v>598</v>
      </c>
      <c r="D73" s="251">
        <v>68</v>
      </c>
      <c r="E73" s="479">
        <v>86.6</v>
      </c>
      <c r="F73" s="472"/>
      <c r="G73" s="8"/>
    </row>
    <row r="74" spans="2:7">
      <c r="B74" s="7"/>
      <c r="C74" s="250" t="s">
        <v>935</v>
      </c>
      <c r="D74" s="251">
        <v>69</v>
      </c>
      <c r="E74" s="479">
        <v>86.5</v>
      </c>
      <c r="F74" s="468"/>
      <c r="G74" s="8"/>
    </row>
    <row r="75" spans="2:7">
      <c r="B75" s="7"/>
      <c r="C75" s="250" t="s">
        <v>345</v>
      </c>
      <c r="D75" s="251">
        <v>69</v>
      </c>
      <c r="E75" s="479">
        <v>86.5</v>
      </c>
      <c r="F75" s="468"/>
      <c r="G75" s="8"/>
    </row>
    <row r="76" spans="2:7">
      <c r="B76" s="7"/>
      <c r="C76" s="250" t="s">
        <v>484</v>
      </c>
      <c r="D76" s="251">
        <v>69</v>
      </c>
      <c r="E76" s="479">
        <v>86.5</v>
      </c>
      <c r="F76" s="468"/>
      <c r="G76" s="8"/>
    </row>
    <row r="77" spans="2:7">
      <c r="B77" s="7"/>
      <c r="C77" s="250" t="s">
        <v>479</v>
      </c>
      <c r="D77" s="251">
        <v>72</v>
      </c>
      <c r="E77" s="479">
        <v>86.4</v>
      </c>
      <c r="F77" s="468"/>
      <c r="G77" s="8"/>
    </row>
    <row r="78" spans="2:7">
      <c r="B78" s="7"/>
      <c r="C78" s="250" t="s">
        <v>406</v>
      </c>
      <c r="D78" s="251">
        <v>73</v>
      </c>
      <c r="E78" s="479">
        <v>86.3</v>
      </c>
      <c r="F78" s="468"/>
      <c r="G78" s="8"/>
    </row>
    <row r="79" spans="2:7">
      <c r="B79" s="7"/>
      <c r="C79" s="250" t="s">
        <v>966</v>
      </c>
      <c r="D79" s="251">
        <v>73</v>
      </c>
      <c r="E79" s="479">
        <v>86.3</v>
      </c>
      <c r="F79" s="251">
        <v>2</v>
      </c>
      <c r="G79" s="8"/>
    </row>
    <row r="80" spans="2:7">
      <c r="B80" s="7"/>
      <c r="C80" s="250" t="s">
        <v>330</v>
      </c>
      <c r="D80" s="251">
        <v>75</v>
      </c>
      <c r="E80" s="479">
        <v>86.2</v>
      </c>
      <c r="F80" s="468"/>
      <c r="G80" s="8"/>
    </row>
    <row r="81" spans="2:7">
      <c r="B81" s="7"/>
      <c r="C81" s="250" t="s">
        <v>492</v>
      </c>
      <c r="D81" s="251">
        <v>75</v>
      </c>
      <c r="E81" s="479">
        <v>86.2</v>
      </c>
      <c r="F81" s="468"/>
      <c r="G81" s="8"/>
    </row>
    <row r="82" spans="2:7">
      <c r="B82" s="7"/>
      <c r="C82" s="250" t="s">
        <v>180</v>
      </c>
      <c r="D82" s="251">
        <v>77</v>
      </c>
      <c r="E82" s="479">
        <v>86.1</v>
      </c>
      <c r="F82" s="468"/>
      <c r="G82" s="8"/>
    </row>
    <row r="83" spans="2:7">
      <c r="B83" s="7"/>
      <c r="C83" s="250" t="s">
        <v>353</v>
      </c>
      <c r="D83" s="251">
        <v>78</v>
      </c>
      <c r="E83" s="479">
        <v>85.8</v>
      </c>
      <c r="F83" s="468"/>
      <c r="G83" s="8"/>
    </row>
    <row r="84" spans="2:7">
      <c r="B84" s="7"/>
      <c r="C84" s="250" t="s">
        <v>397</v>
      </c>
      <c r="D84" s="251">
        <v>78</v>
      </c>
      <c r="E84" s="479">
        <v>85.8</v>
      </c>
      <c r="F84" s="468"/>
      <c r="G84" s="8"/>
    </row>
    <row r="85" spans="2:7">
      <c r="B85" s="7"/>
      <c r="C85" s="250" t="s">
        <v>504</v>
      </c>
      <c r="D85" s="251">
        <v>78</v>
      </c>
      <c r="E85" s="479">
        <v>85.8</v>
      </c>
      <c r="F85" s="468"/>
      <c r="G85" s="8"/>
    </row>
    <row r="86" spans="2:7">
      <c r="B86" s="7"/>
      <c r="C86" s="250" t="s">
        <v>243</v>
      </c>
      <c r="D86" s="251">
        <v>78</v>
      </c>
      <c r="E86" s="479">
        <v>85.8</v>
      </c>
      <c r="F86" s="468"/>
      <c r="G86" s="8"/>
    </row>
    <row r="87" spans="2:7">
      <c r="B87" s="7"/>
      <c r="C87" s="250" t="s">
        <v>189</v>
      </c>
      <c r="D87" s="251">
        <v>78</v>
      </c>
      <c r="E87" s="479">
        <v>85.8</v>
      </c>
      <c r="F87" s="468"/>
      <c r="G87" s="8"/>
    </row>
    <row r="88" spans="2:7">
      <c r="B88" s="7"/>
      <c r="C88" s="250" t="s">
        <v>177</v>
      </c>
      <c r="D88" s="251">
        <v>78</v>
      </c>
      <c r="E88" s="479">
        <v>85.8</v>
      </c>
      <c r="F88" s="470"/>
      <c r="G88" s="8"/>
    </row>
    <row r="89" spans="2:7">
      <c r="B89" s="7"/>
      <c r="C89" s="250" t="s">
        <v>658</v>
      </c>
      <c r="D89" s="251">
        <v>84</v>
      </c>
      <c r="E89" s="479">
        <v>85.7</v>
      </c>
      <c r="F89" s="468"/>
      <c r="G89" s="8"/>
    </row>
    <row r="90" spans="2:7">
      <c r="B90" s="7"/>
      <c r="C90" s="250" t="s">
        <v>188</v>
      </c>
      <c r="D90" s="251">
        <v>84</v>
      </c>
      <c r="E90" s="479">
        <v>85.7</v>
      </c>
      <c r="F90" s="469"/>
      <c r="G90" s="8"/>
    </row>
    <row r="91" spans="2:7">
      <c r="B91" s="7"/>
      <c r="C91" s="250" t="s">
        <v>398</v>
      </c>
      <c r="D91" s="251">
        <v>86</v>
      </c>
      <c r="E91" s="479">
        <v>85.6</v>
      </c>
      <c r="F91" s="468"/>
      <c r="G91" s="8"/>
    </row>
    <row r="92" spans="2:7">
      <c r="B92" s="7"/>
      <c r="C92" s="250" t="s">
        <v>401</v>
      </c>
      <c r="D92" s="251">
        <v>86</v>
      </c>
      <c r="E92" s="479">
        <v>85.6</v>
      </c>
      <c r="F92" s="473"/>
      <c r="G92" s="8"/>
    </row>
    <row r="93" spans="2:7">
      <c r="B93" s="7"/>
      <c r="C93" s="250" t="s">
        <v>325</v>
      </c>
      <c r="D93" s="251">
        <v>86</v>
      </c>
      <c r="E93" s="479">
        <v>85.6</v>
      </c>
      <c r="F93" s="468"/>
      <c r="G93" s="8"/>
    </row>
    <row r="94" spans="2:7">
      <c r="B94" s="7"/>
      <c r="C94" s="250" t="s">
        <v>359</v>
      </c>
      <c r="D94" s="251">
        <v>86</v>
      </c>
      <c r="E94" s="479">
        <v>85.6</v>
      </c>
      <c r="F94" s="468"/>
      <c r="G94" s="8"/>
    </row>
    <row r="95" spans="2:7">
      <c r="B95" s="7"/>
      <c r="C95" s="250" t="s">
        <v>215</v>
      </c>
      <c r="D95" s="251">
        <v>86</v>
      </c>
      <c r="E95" s="479">
        <v>85.6</v>
      </c>
      <c r="F95" s="468"/>
      <c r="G95" s="8"/>
    </row>
    <row r="96" spans="2:7">
      <c r="B96" s="7"/>
      <c r="C96" s="250" t="s">
        <v>602</v>
      </c>
      <c r="D96" s="251">
        <v>91</v>
      </c>
      <c r="E96" s="479">
        <v>85.5</v>
      </c>
      <c r="F96" s="468"/>
      <c r="G96" s="8"/>
    </row>
    <row r="97" spans="2:7">
      <c r="B97" s="7"/>
      <c r="C97" s="250" t="s">
        <v>744</v>
      </c>
      <c r="D97" s="251">
        <v>92</v>
      </c>
      <c r="E97" s="479">
        <v>85.4</v>
      </c>
      <c r="F97" s="471"/>
      <c r="G97" s="8"/>
    </row>
    <row r="98" spans="2:7">
      <c r="B98" s="7"/>
      <c r="C98" s="250" t="s">
        <v>540</v>
      </c>
      <c r="D98" s="251">
        <v>93</v>
      </c>
      <c r="E98" s="479">
        <v>85.3</v>
      </c>
      <c r="F98" s="124"/>
      <c r="G98" s="8"/>
    </row>
    <row r="99" spans="2:7">
      <c r="B99" s="7"/>
      <c r="C99" s="250" t="s">
        <v>368</v>
      </c>
      <c r="D99" s="251">
        <v>93</v>
      </c>
      <c r="E99" s="479">
        <v>85.3</v>
      </c>
      <c r="F99" s="468"/>
      <c r="G99" s="8"/>
    </row>
    <row r="100" spans="2:7">
      <c r="B100" s="7"/>
      <c r="C100" s="250" t="s">
        <v>334</v>
      </c>
      <c r="D100" s="251">
        <v>95</v>
      </c>
      <c r="E100" s="479">
        <v>85.2</v>
      </c>
      <c r="F100" s="473"/>
      <c r="G100" s="8"/>
    </row>
    <row r="101" spans="2:7">
      <c r="B101" s="7"/>
      <c r="C101" s="250" t="s">
        <v>498</v>
      </c>
      <c r="D101" s="251">
        <v>95</v>
      </c>
      <c r="E101" s="479">
        <v>85.2</v>
      </c>
      <c r="F101" s="468"/>
      <c r="G101" s="8"/>
    </row>
    <row r="102" spans="2:7">
      <c r="B102" s="7"/>
      <c r="C102" s="250" t="s">
        <v>499</v>
      </c>
      <c r="D102" s="251">
        <v>95</v>
      </c>
      <c r="E102" s="479">
        <v>85.2</v>
      </c>
      <c r="F102" s="468"/>
      <c r="G102" s="8"/>
    </row>
    <row r="103" spans="2:7">
      <c r="B103" s="7"/>
      <c r="C103" s="250" t="s">
        <v>545</v>
      </c>
      <c r="D103" s="251">
        <v>95</v>
      </c>
      <c r="E103" s="479">
        <v>85.2</v>
      </c>
      <c r="F103" s="468"/>
      <c r="G103" s="8"/>
    </row>
    <row r="104" spans="2:7">
      <c r="B104" s="7"/>
      <c r="C104" s="250" t="s">
        <v>246</v>
      </c>
      <c r="D104" s="251">
        <v>95</v>
      </c>
      <c r="E104" s="479">
        <v>85.2</v>
      </c>
      <c r="F104" s="251">
        <v>3</v>
      </c>
      <c r="G104" s="8"/>
    </row>
    <row r="105" spans="2:7">
      <c r="B105" s="7"/>
      <c r="C105" s="250" t="s">
        <v>393</v>
      </c>
      <c r="D105" s="251">
        <v>100</v>
      </c>
      <c r="E105" s="479">
        <v>85.1</v>
      </c>
      <c r="F105" s="469"/>
      <c r="G105" s="8"/>
    </row>
    <row r="106" spans="2:7">
      <c r="B106" s="7"/>
      <c r="C106" s="250" t="s">
        <v>362</v>
      </c>
      <c r="D106" s="251">
        <v>100</v>
      </c>
      <c r="E106" s="479">
        <v>85.1</v>
      </c>
      <c r="F106" s="468"/>
      <c r="G106" s="8"/>
    </row>
    <row r="107" spans="2:7">
      <c r="B107" s="7"/>
      <c r="C107" s="250" t="s">
        <v>240</v>
      </c>
      <c r="D107" s="251">
        <v>100</v>
      </c>
      <c r="E107" s="479">
        <v>85.1</v>
      </c>
      <c r="F107" s="251">
        <v>4</v>
      </c>
      <c r="G107" s="8"/>
    </row>
    <row r="108" spans="2:7">
      <c r="B108" s="7"/>
      <c r="C108" s="250" t="s">
        <v>503</v>
      </c>
      <c r="D108" s="251">
        <v>100</v>
      </c>
      <c r="E108" s="479">
        <v>85.1</v>
      </c>
      <c r="F108" s="468"/>
      <c r="G108" s="8"/>
    </row>
    <row r="109" spans="2:7">
      <c r="B109" s="7"/>
      <c r="C109" s="250" t="s">
        <v>371</v>
      </c>
      <c r="D109" s="251">
        <v>104</v>
      </c>
      <c r="E109" s="479">
        <v>84.9</v>
      </c>
      <c r="F109" s="468"/>
      <c r="G109" s="8"/>
    </row>
    <row r="110" spans="2:7">
      <c r="B110" s="7"/>
      <c r="C110" s="250" t="s">
        <v>402</v>
      </c>
      <c r="D110" s="251">
        <v>104</v>
      </c>
      <c r="E110" s="479">
        <v>84.9</v>
      </c>
      <c r="F110" s="468"/>
      <c r="G110" s="8"/>
    </row>
    <row r="111" spans="2:7">
      <c r="B111" s="7"/>
      <c r="C111" s="250" t="s">
        <v>881</v>
      </c>
      <c r="D111" s="251">
        <v>106</v>
      </c>
      <c r="E111" s="479">
        <v>84.8</v>
      </c>
      <c r="F111" s="468"/>
      <c r="G111" s="8"/>
    </row>
    <row r="112" spans="2:7">
      <c r="B112" s="7"/>
      <c r="C112" s="250" t="s">
        <v>771</v>
      </c>
      <c r="D112" s="251">
        <v>107</v>
      </c>
      <c r="E112" s="479">
        <v>84.6</v>
      </c>
      <c r="F112" s="468"/>
      <c r="G112" s="8"/>
    </row>
    <row r="113" spans="2:7">
      <c r="B113" s="7"/>
      <c r="C113" s="250" t="s">
        <v>652</v>
      </c>
      <c r="D113" s="251">
        <v>107</v>
      </c>
      <c r="E113" s="479">
        <v>84.6</v>
      </c>
      <c r="F113" s="469"/>
      <c r="G113" s="8"/>
    </row>
    <row r="114" spans="2:7">
      <c r="B114" s="7"/>
      <c r="C114" s="250" t="s">
        <v>404</v>
      </c>
      <c r="D114" s="251">
        <v>107</v>
      </c>
      <c r="E114" s="479">
        <v>84.6</v>
      </c>
      <c r="F114" s="124"/>
      <c r="G114" s="8"/>
    </row>
    <row r="115" spans="2:7">
      <c r="B115" s="7"/>
      <c r="C115" s="250" t="s">
        <v>396</v>
      </c>
      <c r="D115" s="251">
        <v>110</v>
      </c>
      <c r="E115" s="479">
        <v>84.5</v>
      </c>
      <c r="F115" s="251"/>
      <c r="G115" s="8"/>
    </row>
    <row r="116" spans="2:7">
      <c r="B116" s="7"/>
      <c r="C116" s="250" t="s">
        <v>361</v>
      </c>
      <c r="D116" s="251">
        <v>111</v>
      </c>
      <c r="E116" s="479">
        <v>84.4</v>
      </c>
      <c r="F116" s="468"/>
      <c r="G116" s="8"/>
    </row>
    <row r="117" spans="2:7">
      <c r="B117" s="7"/>
      <c r="C117" s="250" t="s">
        <v>374</v>
      </c>
      <c r="D117" s="251">
        <v>111</v>
      </c>
      <c r="E117" s="479">
        <v>84.4</v>
      </c>
      <c r="F117" s="468"/>
      <c r="G117" s="8"/>
    </row>
    <row r="118" spans="2:7">
      <c r="B118" s="7"/>
      <c r="C118" s="250" t="s">
        <v>403</v>
      </c>
      <c r="D118" s="251">
        <v>113</v>
      </c>
      <c r="E118" s="479">
        <v>84.3</v>
      </c>
      <c r="F118" s="468"/>
      <c r="G118" s="8"/>
    </row>
    <row r="119" spans="2:7">
      <c r="B119" s="7"/>
      <c r="C119" s="250" t="s">
        <v>666</v>
      </c>
      <c r="D119" s="251">
        <v>113</v>
      </c>
      <c r="E119" s="479">
        <v>84.3</v>
      </c>
      <c r="F119" s="468"/>
      <c r="G119" s="8"/>
    </row>
    <row r="120" spans="2:7">
      <c r="B120" s="7"/>
      <c r="C120" s="250" t="s">
        <v>376</v>
      </c>
      <c r="D120" s="251">
        <v>115</v>
      </c>
      <c r="E120" s="479">
        <v>84.2</v>
      </c>
      <c r="F120" s="468"/>
      <c r="G120" s="8"/>
    </row>
    <row r="121" spans="2:7">
      <c r="B121" s="7"/>
      <c r="C121" s="250" t="s">
        <v>657</v>
      </c>
      <c r="D121" s="251">
        <v>116</v>
      </c>
      <c r="E121" s="479">
        <v>84.1</v>
      </c>
      <c r="F121" s="251"/>
      <c r="G121" s="8"/>
    </row>
    <row r="122" spans="2:7">
      <c r="B122" s="7"/>
      <c r="C122" s="250" t="s">
        <v>969</v>
      </c>
      <c r="D122" s="251">
        <v>117</v>
      </c>
      <c r="E122" s="479">
        <v>84</v>
      </c>
      <c r="F122" s="468"/>
      <c r="G122" s="8"/>
    </row>
    <row r="123" spans="2:7">
      <c r="B123" s="7"/>
      <c r="C123" s="250" t="s">
        <v>352</v>
      </c>
      <c r="D123" s="251">
        <v>117</v>
      </c>
      <c r="E123" s="479">
        <v>84</v>
      </c>
      <c r="F123" s="468"/>
      <c r="G123" s="8"/>
    </row>
    <row r="124" spans="2:7">
      <c r="B124" s="7"/>
      <c r="C124" s="250" t="s">
        <v>1135</v>
      </c>
      <c r="D124" s="251">
        <v>119</v>
      </c>
      <c r="E124" s="479">
        <v>83.9</v>
      </c>
      <c r="F124" s="470"/>
      <c r="G124" s="8"/>
    </row>
    <row r="125" spans="2:7">
      <c r="B125" s="7"/>
      <c r="C125" s="250" t="s">
        <v>600</v>
      </c>
      <c r="D125" s="251">
        <v>120</v>
      </c>
      <c r="E125" s="479">
        <v>83.7</v>
      </c>
      <c r="F125" s="468"/>
      <c r="G125" s="8"/>
    </row>
    <row r="126" spans="2:7">
      <c r="B126" s="7"/>
      <c r="C126" s="250" t="s">
        <v>654</v>
      </c>
      <c r="D126" s="251">
        <v>120</v>
      </c>
      <c r="E126" s="479">
        <v>83.7</v>
      </c>
      <c r="F126" s="468"/>
      <c r="G126" s="8"/>
    </row>
    <row r="127" spans="2:7">
      <c r="B127" s="7"/>
      <c r="C127" s="250" t="s">
        <v>494</v>
      </c>
      <c r="D127" s="251">
        <v>122</v>
      </c>
      <c r="E127" s="479">
        <v>83.4</v>
      </c>
      <c r="F127" s="468"/>
      <c r="G127" s="8"/>
    </row>
    <row r="128" spans="2:7">
      <c r="B128" s="7"/>
      <c r="C128" s="250" t="s">
        <v>369</v>
      </c>
      <c r="D128" s="251">
        <v>123</v>
      </c>
      <c r="E128" s="479">
        <v>83.1</v>
      </c>
      <c r="F128" s="468"/>
      <c r="G128" s="8"/>
    </row>
    <row r="129" spans="2:7">
      <c r="B129" s="7"/>
      <c r="C129" s="250" t="s">
        <v>430</v>
      </c>
      <c r="D129" s="251">
        <v>124</v>
      </c>
      <c r="E129" s="479">
        <v>83</v>
      </c>
      <c r="F129" s="468"/>
      <c r="G129" s="8"/>
    </row>
    <row r="130" spans="2:7">
      <c r="B130" s="7"/>
      <c r="C130" s="250" t="s">
        <v>765</v>
      </c>
      <c r="D130" s="251">
        <v>124</v>
      </c>
      <c r="E130" s="479">
        <v>83</v>
      </c>
      <c r="F130" s="468"/>
      <c r="G130" s="8"/>
    </row>
    <row r="131" spans="2:7">
      <c r="B131" s="7"/>
      <c r="C131" s="250" t="s">
        <v>515</v>
      </c>
      <c r="D131" s="251">
        <v>126</v>
      </c>
      <c r="E131" s="479">
        <v>82.9</v>
      </c>
      <c r="F131" s="470"/>
      <c r="G131" s="8"/>
    </row>
    <row r="132" spans="2:7">
      <c r="B132" s="7"/>
      <c r="C132" s="250" t="s">
        <v>629</v>
      </c>
      <c r="D132" s="251">
        <v>126</v>
      </c>
      <c r="E132" s="479">
        <v>82.9</v>
      </c>
      <c r="F132" s="468"/>
      <c r="G132" s="8"/>
    </row>
    <row r="133" spans="2:7">
      <c r="B133" s="7"/>
      <c r="C133" s="250" t="s">
        <v>514</v>
      </c>
      <c r="D133" s="251">
        <v>126</v>
      </c>
      <c r="E133" s="479">
        <v>82.9</v>
      </c>
      <c r="F133" s="468"/>
      <c r="G133" s="8"/>
    </row>
    <row r="134" spans="2:7">
      <c r="B134" s="7"/>
      <c r="C134" s="250" t="s">
        <v>663</v>
      </c>
      <c r="D134" s="251">
        <v>129</v>
      </c>
      <c r="E134" s="479">
        <v>82.6</v>
      </c>
      <c r="F134" s="468"/>
      <c r="G134" s="8"/>
    </row>
    <row r="135" spans="2:7">
      <c r="B135" s="7"/>
      <c r="C135" s="250" t="s">
        <v>414</v>
      </c>
      <c r="D135" s="251">
        <v>129</v>
      </c>
      <c r="E135" s="479">
        <v>82.6</v>
      </c>
      <c r="F135" s="468"/>
      <c r="G135" s="8"/>
    </row>
    <row r="136" spans="2:7">
      <c r="B136" s="7"/>
      <c r="C136" s="250" t="s">
        <v>664</v>
      </c>
      <c r="D136" s="251">
        <v>129</v>
      </c>
      <c r="E136" s="479">
        <v>82.6</v>
      </c>
      <c r="F136" s="468"/>
      <c r="G136" s="8"/>
    </row>
    <row r="137" spans="2:7">
      <c r="B137" s="7"/>
      <c r="C137" s="250" t="s">
        <v>417</v>
      </c>
      <c r="D137" s="251">
        <v>132</v>
      </c>
      <c r="E137" s="479">
        <v>82.5</v>
      </c>
      <c r="F137" s="468"/>
      <c r="G137" s="8"/>
    </row>
    <row r="138" spans="2:7">
      <c r="B138" s="7"/>
      <c r="C138" s="250" t="s">
        <v>413</v>
      </c>
      <c r="D138" s="251">
        <v>132</v>
      </c>
      <c r="E138" s="479">
        <v>82.5</v>
      </c>
      <c r="F138" s="468"/>
      <c r="G138" s="8"/>
    </row>
    <row r="139" spans="2:7">
      <c r="B139" s="7"/>
      <c r="C139" s="250" t="s">
        <v>1102</v>
      </c>
      <c r="D139" s="251">
        <v>132</v>
      </c>
      <c r="E139" s="479">
        <v>82.5</v>
      </c>
      <c r="F139" s="473"/>
      <c r="G139" s="8"/>
    </row>
    <row r="140" spans="2:7">
      <c r="B140" s="7"/>
      <c r="C140" s="250" t="s">
        <v>416</v>
      </c>
      <c r="D140" s="251">
        <v>135</v>
      </c>
      <c r="E140" s="479">
        <v>82.4</v>
      </c>
      <c r="F140" s="468"/>
      <c r="G140" s="8"/>
    </row>
    <row r="141" spans="2:7">
      <c r="B141" s="7"/>
      <c r="C141" s="250" t="s">
        <v>174</v>
      </c>
      <c r="D141" s="251">
        <v>136</v>
      </c>
      <c r="E141" s="479">
        <v>81.9</v>
      </c>
      <c r="F141" s="468"/>
      <c r="G141" s="8"/>
    </row>
    <row r="142" spans="2:7">
      <c r="B142" s="7"/>
      <c r="C142" s="250" t="s">
        <v>632</v>
      </c>
      <c r="D142" s="251">
        <v>137</v>
      </c>
      <c r="E142" s="479">
        <v>81.8</v>
      </c>
      <c r="F142" s="251">
        <v>5</v>
      </c>
      <c r="G142" s="8"/>
    </row>
    <row r="143" spans="2:7">
      <c r="B143" s="7"/>
      <c r="C143" s="250" t="s">
        <v>372</v>
      </c>
      <c r="D143" s="251">
        <v>138</v>
      </c>
      <c r="E143" s="479">
        <v>81.7</v>
      </c>
      <c r="F143" s="468"/>
      <c r="G143" s="8"/>
    </row>
    <row r="144" spans="2:7">
      <c r="B144" s="7"/>
      <c r="C144" s="250" t="s">
        <v>427</v>
      </c>
      <c r="D144" s="251">
        <v>138</v>
      </c>
      <c r="E144" s="479">
        <v>81.7</v>
      </c>
      <c r="F144" s="468"/>
      <c r="G144" s="8"/>
    </row>
    <row r="145" spans="2:7">
      <c r="B145" s="7"/>
      <c r="C145" s="250" t="s">
        <v>996</v>
      </c>
      <c r="D145" s="251">
        <v>140</v>
      </c>
      <c r="E145" s="479">
        <v>81.6</v>
      </c>
      <c r="F145" s="124"/>
      <c r="G145" s="8"/>
    </row>
    <row r="146" spans="2:7">
      <c r="B146" s="7"/>
      <c r="C146" s="250" t="s">
        <v>418</v>
      </c>
      <c r="D146" s="251">
        <v>141</v>
      </c>
      <c r="E146" s="479">
        <v>81.5</v>
      </c>
      <c r="F146" s="470"/>
      <c r="G146" s="8"/>
    </row>
    <row r="147" spans="2:7">
      <c r="B147" s="7"/>
      <c r="C147" s="250" t="s">
        <v>366</v>
      </c>
      <c r="D147" s="251">
        <v>142</v>
      </c>
      <c r="E147" s="479">
        <v>81.2</v>
      </c>
      <c r="F147" s="251">
        <v>6</v>
      </c>
      <c r="G147" s="8"/>
    </row>
    <row r="148" spans="2:7">
      <c r="B148" s="7"/>
      <c r="C148" s="250" t="s">
        <v>422</v>
      </c>
      <c r="D148" s="251">
        <v>143</v>
      </c>
      <c r="E148" s="479">
        <v>80.8</v>
      </c>
      <c r="F148" s="468"/>
      <c r="G148" s="8"/>
    </row>
    <row r="149" spans="2:7">
      <c r="B149" s="7"/>
      <c r="C149" s="250" t="s">
        <v>405</v>
      </c>
      <c r="D149" s="251">
        <v>143</v>
      </c>
      <c r="E149" s="479">
        <v>80.8</v>
      </c>
      <c r="F149" s="473"/>
      <c r="G149" s="8"/>
    </row>
    <row r="150" spans="2:7">
      <c r="B150" s="7"/>
      <c r="C150" s="250" t="s">
        <v>399</v>
      </c>
      <c r="D150" s="251">
        <v>145</v>
      </c>
      <c r="E150" s="479">
        <v>80.7</v>
      </c>
      <c r="F150" s="473"/>
      <c r="G150" s="8"/>
    </row>
    <row r="151" spans="2:7">
      <c r="B151" s="7"/>
      <c r="C151" s="250" t="s">
        <v>335</v>
      </c>
      <c r="D151" s="251">
        <v>146</v>
      </c>
      <c r="E151" s="479">
        <v>79.5</v>
      </c>
      <c r="F151" s="473"/>
      <c r="G151" s="8"/>
    </row>
    <row r="152" spans="2:7">
      <c r="B152" s="7"/>
      <c r="C152" s="250" t="s">
        <v>373</v>
      </c>
      <c r="D152" s="251">
        <v>147</v>
      </c>
      <c r="E152" s="479">
        <v>79.3</v>
      </c>
      <c r="F152" s="468"/>
      <c r="G152" s="8"/>
    </row>
    <row r="153" spans="2:7">
      <c r="B153" s="7"/>
      <c r="C153" s="250" t="s">
        <v>508</v>
      </c>
      <c r="D153" s="251">
        <v>148</v>
      </c>
      <c r="E153" s="479">
        <v>79.2</v>
      </c>
      <c r="F153" s="468"/>
      <c r="G153" s="8"/>
    </row>
    <row r="154" spans="2:7">
      <c r="B154" s="7"/>
      <c r="C154" s="253" t="s">
        <v>970</v>
      </c>
      <c r="D154" s="147">
        <v>149</v>
      </c>
      <c r="E154" s="378">
        <v>78.1</v>
      </c>
      <c r="F154" s="147">
        <v>7</v>
      </c>
      <c r="G154" s="8"/>
    </row>
    <row r="155" spans="2:7">
      <c r="B155" s="7"/>
      <c r="C155" s="250" t="s">
        <v>745</v>
      </c>
      <c r="D155" s="251">
        <v>150</v>
      </c>
      <c r="E155" s="479">
        <v>77.7</v>
      </c>
      <c r="F155" s="468"/>
      <c r="G155" s="8"/>
    </row>
    <row r="156" spans="2:7">
      <c r="B156" s="7"/>
      <c r="C156" s="250" t="s">
        <v>429</v>
      </c>
      <c r="D156" s="251">
        <v>151</v>
      </c>
      <c r="E156" s="479">
        <v>75.5</v>
      </c>
      <c r="F156" s="468"/>
      <c r="G156" s="8"/>
    </row>
    <row r="157" spans="2:7">
      <c r="B157" s="7"/>
      <c r="C157" s="250" t="s">
        <v>665</v>
      </c>
      <c r="D157" s="251">
        <v>152</v>
      </c>
      <c r="E157" s="479">
        <v>73.3</v>
      </c>
      <c r="F157" s="468"/>
      <c r="G157" s="8"/>
    </row>
    <row r="158" spans="2:7">
      <c r="B158" s="7"/>
      <c r="C158" s="250" t="s">
        <v>1189</v>
      </c>
      <c r="D158" s="251">
        <v>153</v>
      </c>
      <c r="E158" s="479">
        <v>69.3</v>
      </c>
      <c r="F158" s="468"/>
      <c r="G158" s="8"/>
    </row>
    <row r="159" spans="2:7">
      <c r="B159" s="7"/>
      <c r="C159" s="250" t="s">
        <v>971</v>
      </c>
      <c r="D159" s="251">
        <v>154</v>
      </c>
      <c r="E159" s="479">
        <v>67.9</v>
      </c>
      <c r="F159" s="468"/>
      <c r="G159" s="8"/>
    </row>
    <row r="160" spans="2:7">
      <c r="B160" s="7"/>
      <c r="C160" s="312"/>
      <c r="D160" s="185"/>
      <c r="E160" s="787"/>
      <c r="F160" s="788"/>
      <c r="G160" s="8"/>
    </row>
    <row r="161" spans="2:7" s="141" customFormat="1">
      <c r="B161" s="216"/>
      <c r="E161" s="185"/>
      <c r="F161" s="185"/>
      <c r="G161" s="214"/>
    </row>
    <row r="162" spans="2:7" s="141" customFormat="1">
      <c r="B162" s="216"/>
      <c r="C162" s="209" t="s">
        <v>551</v>
      </c>
      <c r="D162" s="209"/>
      <c r="E162" s="185"/>
      <c r="F162" s="185"/>
      <c r="G162" s="214"/>
    </row>
    <row r="163" spans="2:7" s="141" customFormat="1">
      <c r="B163" s="216"/>
      <c r="C163" s="220"/>
      <c r="D163" s="220"/>
      <c r="E163" s="185"/>
      <c r="F163" s="185"/>
      <c r="G163" s="214"/>
    </row>
    <row r="164" spans="2:7" s="141" customFormat="1" ht="17.25" thickBot="1">
      <c r="B164" s="252"/>
      <c r="C164" s="221" t="s">
        <v>1676</v>
      </c>
      <c r="D164" s="221"/>
      <c r="E164" s="221"/>
      <c r="F164" s="221"/>
      <c r="G164" s="215"/>
    </row>
    <row r="165" s="141" customFormat="1"/>
    <row r="166" spans="3:4" s="141" customFormat="1">
      <c r="C166" s="213" t="s">
        <v>184</v>
      </c>
      <c r="D166" s="213"/>
    </row>
    <row r="167" spans="3:3" s="141" customFormat="1">
      <c r="C167" s="141" t="s">
        <v>742</v>
      </c>
    </row>
    <row r="168" spans="3:4" s="141" customFormat="1">
      <c r="C168" s="313" t="s">
        <v>1682</v>
      </c>
      <c r="D168" s="312"/>
    </row>
    <row r="169" spans="3:4" s="141" customFormat="1">
      <c r="C169" s="314" t="s">
        <v>1683</v>
      </c>
      <c r="D169" s="312"/>
    </row>
    <row r="170" spans="3:4" s="141" customFormat="1">
      <c r="C170" s="313" t="s">
        <v>1684</v>
      </c>
      <c r="D170" s="312"/>
    </row>
    <row r="171" spans="3:3" s="141" customFormat="1">
      <c r="C171" s="1" t="s">
        <v>1685</v>
      </c>
    </row>
  </sheetData>
  <autoFilter ref="C5:F159">
    <sortState ref="C6:F159">
      <sortCondition descending="1" ref="E6:E159"/>
    </sortState>
  </autoFilter>
  <mergeCells count="1">
    <mergeCell ref="C164:F164"/>
  </mergeCells>
  <hyperlinks>
    <hyperlink ref="C4" location="Contents!A1" display="Click here to return to contents"/>
  </hyperlinks>
  <pageMargins left="0.75" right="0.75" top="1" bottom="1" header="0.5" footer="0.5"/>
  <pageSetup paperSize="9" scale="28" orientation="portrait"/>
  <headerFooter scaleWithDoc="1" alignWithMargins="0" differentFirst="0" differentOddEven="0">
    <oddHeader>&amp;LPlanning Unit</oddHeader>
    <oddFooter>&amp;L&amp;8&amp;Z&amp;F&amp;R&amp;8&amp;D&amp;T</oddFooter>
  </headerFooter>
  <extLst/>
</worksheet>
</file>

<file path=xl/worksheets/sheet7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70"/>
  <dimension ref="B1:F10"/>
  <sheetViews>
    <sheetView view="normal" workbookViewId="0">
      <selection pane="topLeft" activeCell="A1" sqref="A1"/>
    </sheetView>
  </sheetViews>
  <sheetFormatPr defaultRowHeight="12.75"/>
  <cols>
    <col min="1" max="1" width="1.28515625" customWidth="1"/>
    <col min="2" max="2" width="64.41796875" customWidth="1"/>
    <col min="3" max="3" width="1.56640625" customWidth="1"/>
    <col min="4" max="4" width="5.5703125" customWidth="1"/>
    <col min="5" max="6" width="16" customWidth="1"/>
  </cols>
  <sheetData>
    <row r="1" spans="2:6">
      <c r="B1" s="324" t="s">
        <v>754</v>
      </c>
      <c r="C1" s="324"/>
      <c r="D1" s="328"/>
      <c r="E1" s="328"/>
      <c r="F1" s="328"/>
    </row>
    <row r="2" spans="2:6">
      <c r="B2" s="324" t="s">
        <v>755</v>
      </c>
      <c r="C2" s="324"/>
      <c r="D2" s="328"/>
      <c r="E2" s="328"/>
      <c r="F2" s="328"/>
    </row>
    <row r="3" spans="2:6">
      <c r="B3" s="325"/>
      <c r="C3" s="325"/>
      <c r="D3" s="329"/>
      <c r="E3" s="329"/>
      <c r="F3" s="329"/>
    </row>
    <row r="4" spans="2:6" ht="51">
      <c r="B4" s="325" t="s">
        <v>756</v>
      </c>
      <c r="C4" s="325"/>
      <c r="D4" s="329"/>
      <c r="E4" s="329"/>
      <c r="F4" s="329"/>
    </row>
    <row r="5" spans="2:6">
      <c r="B5" s="325"/>
      <c r="C5" s="325"/>
      <c r="D5" s="329"/>
      <c r="E5" s="329"/>
      <c r="F5" s="329"/>
    </row>
    <row r="6" spans="2:6">
      <c r="B6" s="324" t="s">
        <v>757</v>
      </c>
      <c r="C6" s="324"/>
      <c r="D6" s="328"/>
      <c r="E6" s="328" t="s">
        <v>758</v>
      </c>
      <c r="F6" s="328" t="s">
        <v>759</v>
      </c>
    </row>
    <row r="7" spans="2:6" ht="13.5" thickBot="1">
      <c r="B7" s="325"/>
      <c r="C7" s="325"/>
      <c r="D7" s="329"/>
      <c r="E7" s="329"/>
      <c r="F7" s="329"/>
    </row>
    <row r="8" spans="2:6" ht="39" thickBot="1">
      <c r="B8" s="326" t="s">
        <v>760</v>
      </c>
      <c r="C8" s="327"/>
      <c r="D8" s="330"/>
      <c r="E8" s="330">
        <v>85</v>
      </c>
      <c r="F8" s="331" t="s">
        <v>761</v>
      </c>
    </row>
    <row r="9" spans="2:6">
      <c r="B9" s="325"/>
      <c r="C9" s="325"/>
      <c r="D9" s="329"/>
      <c r="E9" s="329"/>
      <c r="F9" s="329"/>
    </row>
    <row r="10" spans="2:6">
      <c r="B10" s="325"/>
      <c r="C10" s="325"/>
      <c r="D10" s="329"/>
      <c r="E10" s="329"/>
      <c r="F10" s="329"/>
    </row>
  </sheetData>
  <pageMargins left="0.7" right="0.7" top="0.75" bottom="0.75" header="0.3" footer="0.3"/>
  <headerFooter scaleWithDoc="1" alignWithMargins="0" differentFirst="0" differentOddEven="0"/>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8">
    <tabColor theme="9" tint="0.79998168889431442"/>
    <pageSetUpPr fitToPage="1"/>
  </sheetPr>
  <dimension ref="A1:H142"/>
  <sheetViews>
    <sheetView topLeftCell="A1" view="normal" workbookViewId="0">
      <pane ySplit="10" topLeftCell="A52" activePane="bottomLeft" state="frozen"/>
      <selection pane="bottomLeft" activeCell="C66" sqref="C66"/>
    </sheetView>
  </sheetViews>
  <sheetFormatPr defaultColWidth="9.28515625" defaultRowHeight="16.5"/>
  <cols>
    <col min="1" max="1" width="8.5703125" style="16" customWidth="1"/>
    <col min="2" max="2" width="2.7109375" style="16" customWidth="1"/>
    <col min="3" max="3" width="55.7109375" style="16" customWidth="1"/>
    <col min="4" max="4" width="14.27734375" style="31" customWidth="1"/>
    <col min="5" max="5" width="20.7109375" style="16" customWidth="1"/>
    <col min="6" max="6" width="20.5703125" style="38" customWidth="1"/>
    <col min="7" max="7" width="2.7109375" style="31" customWidth="1"/>
    <col min="8" max="8" width="12.41796875" style="16" bestFit="1" customWidth="1"/>
    <col min="9" max="16384" width="9.27734375" style="16" customWidth="1"/>
  </cols>
  <sheetData>
    <row r="1" spans="2:7" s="1" customFormat="1" ht="15" customHeight="1" thickBot="1">
      <c r="B1" s="41"/>
      <c r="C1" s="41"/>
      <c r="D1" s="12"/>
      <c r="E1" s="41"/>
      <c r="F1" s="12"/>
      <c r="G1" s="41"/>
    </row>
    <row r="2" spans="2:7" s="1" customFormat="1">
      <c r="B2" s="4"/>
      <c r="C2" s="5"/>
      <c r="D2" s="11"/>
      <c r="E2" s="5"/>
      <c r="F2" s="11"/>
      <c r="G2" s="6"/>
    </row>
    <row r="3" spans="2:7" s="1" customFormat="1">
      <c r="B3" s="7"/>
      <c r="C3" s="30" t="s">
        <v>1723</v>
      </c>
      <c r="D3" s="2"/>
      <c r="F3" s="2"/>
      <c r="G3" s="8"/>
    </row>
    <row r="4" spans="2:7" s="1" customFormat="1">
      <c r="B4" s="7"/>
      <c r="C4" s="16" t="s">
        <v>1085</v>
      </c>
      <c r="D4" s="31"/>
      <c r="E4" s="16"/>
      <c r="F4" s="31"/>
      <c r="G4" s="8"/>
    </row>
    <row r="5" spans="2:7" s="1" customFormat="1">
      <c r="B5" s="7"/>
      <c r="C5" s="141" t="s">
        <v>1724</v>
      </c>
      <c r="D5" s="31"/>
      <c r="E5" s="16"/>
      <c r="F5" s="31"/>
      <c r="G5" s="8"/>
    </row>
    <row r="6" spans="2:7" s="141" customFormat="1">
      <c r="B6" s="216"/>
      <c r="D6" s="296"/>
      <c r="E6" s="297"/>
      <c r="F6" s="296"/>
      <c r="G6" s="214"/>
    </row>
    <row r="7" spans="2:7" s="141" customFormat="1">
      <c r="B7" s="216"/>
      <c r="C7" s="298" t="s">
        <v>1722</v>
      </c>
      <c r="D7" s="296"/>
      <c r="E7" s="297"/>
      <c r="F7" s="296"/>
      <c r="G7" s="214"/>
    </row>
    <row r="8" spans="2:7" s="141" customFormat="1">
      <c r="B8" s="216"/>
      <c r="C8" s="625"/>
      <c r="D8" s="185"/>
      <c r="F8" s="299" t="s">
        <v>228</v>
      </c>
      <c r="G8" s="214"/>
    </row>
    <row r="9" spans="2:7" s="141" customFormat="1" ht="25.15" customHeight="1">
      <c r="B9" s="216"/>
      <c r="C9" s="558" t="s">
        <v>772</v>
      </c>
      <c r="D9" s="407"/>
      <c r="E9" s="297"/>
      <c r="F9" s="222" t="s">
        <v>605</v>
      </c>
      <c r="G9" s="214"/>
    </row>
    <row r="10" spans="2:7" s="29" customFormat="1" ht="66">
      <c r="B10" s="34"/>
      <c r="C10" s="300" t="s">
        <v>233</v>
      </c>
      <c r="D10" s="301" t="s">
        <v>1718</v>
      </c>
      <c r="E10" s="301" t="s">
        <v>1436</v>
      </c>
      <c r="F10" s="301" t="s">
        <v>1719</v>
      </c>
      <c r="G10" s="35"/>
    </row>
    <row r="11" spans="2:8" s="1" customFormat="1">
      <c r="B11" s="7"/>
      <c r="C11" s="302" t="s">
        <v>237</v>
      </c>
      <c r="D11" s="251">
        <v>1</v>
      </c>
      <c r="E11" s="201">
        <v>193428219</v>
      </c>
      <c r="F11" s="201">
        <v>195659643</v>
      </c>
      <c r="G11" s="8"/>
      <c r="H11" s="371"/>
    </row>
    <row r="12" spans="2:8" s="1" customFormat="1">
      <c r="B12" s="7"/>
      <c r="C12" s="302" t="s">
        <v>234</v>
      </c>
      <c r="D12" s="251">
        <v>2</v>
      </c>
      <c r="E12" s="201">
        <v>184213013</v>
      </c>
      <c r="F12" s="201">
        <v>186541199</v>
      </c>
      <c r="G12" s="8"/>
      <c r="H12" s="371"/>
    </row>
    <row r="13" spans="2:8" s="1" customFormat="1">
      <c r="B13" s="7"/>
      <c r="C13" s="302" t="s">
        <v>236</v>
      </c>
      <c r="D13" s="251">
        <v>3</v>
      </c>
      <c r="E13" s="201">
        <v>166878253</v>
      </c>
      <c r="F13" s="201">
        <v>166263960</v>
      </c>
      <c r="G13" s="8"/>
      <c r="H13" s="371"/>
    </row>
    <row r="14" spans="2:8" s="1" customFormat="1">
      <c r="B14" s="7"/>
      <c r="C14" s="302" t="s">
        <v>214</v>
      </c>
      <c r="D14" s="251">
        <v>4</v>
      </c>
      <c r="E14" s="201">
        <v>137560681</v>
      </c>
      <c r="F14" s="201">
        <v>138722579</v>
      </c>
      <c r="G14" s="8"/>
      <c r="H14" s="371"/>
    </row>
    <row r="15" spans="2:8" s="1" customFormat="1">
      <c r="B15" s="7"/>
      <c r="C15" s="302" t="s">
        <v>174</v>
      </c>
      <c r="D15" s="251">
        <v>5</v>
      </c>
      <c r="E15" s="201">
        <v>130146853</v>
      </c>
      <c r="F15" s="201">
        <v>131179729</v>
      </c>
      <c r="G15" s="8"/>
      <c r="H15" s="371"/>
    </row>
    <row r="16" spans="2:8" s="1" customFormat="1">
      <c r="B16" s="7"/>
      <c r="C16" s="302" t="s">
        <v>240</v>
      </c>
      <c r="D16" s="251">
        <v>6</v>
      </c>
      <c r="E16" s="201">
        <v>125077580</v>
      </c>
      <c r="F16" s="201">
        <v>126394906</v>
      </c>
      <c r="G16" s="8"/>
      <c r="H16" s="371"/>
    </row>
    <row r="17" spans="2:8" s="1" customFormat="1">
      <c r="B17" s="7"/>
      <c r="C17" s="302" t="s">
        <v>241</v>
      </c>
      <c r="D17" s="251">
        <v>7</v>
      </c>
      <c r="E17" s="201">
        <v>105029736</v>
      </c>
      <c r="F17" s="201">
        <v>109288775</v>
      </c>
      <c r="G17" s="8"/>
      <c r="H17" s="371"/>
    </row>
    <row r="18" spans="2:8" s="1" customFormat="1">
      <c r="B18" s="7"/>
      <c r="C18" s="302" t="s">
        <v>243</v>
      </c>
      <c r="D18" s="251">
        <v>8</v>
      </c>
      <c r="E18" s="201">
        <v>98602535</v>
      </c>
      <c r="F18" s="201">
        <v>100181463</v>
      </c>
      <c r="G18" s="8"/>
      <c r="H18" s="371"/>
    </row>
    <row r="19" spans="2:8" s="1" customFormat="1">
      <c r="B19" s="7"/>
      <c r="C19" s="302" t="s">
        <v>211</v>
      </c>
      <c r="D19" s="251">
        <v>9</v>
      </c>
      <c r="E19" s="201">
        <v>93357278</v>
      </c>
      <c r="F19" s="201">
        <v>94840493</v>
      </c>
      <c r="G19" s="8"/>
      <c r="H19" s="371"/>
    </row>
    <row r="20" spans="2:8" s="1" customFormat="1">
      <c r="B20" s="7"/>
      <c r="C20" s="302" t="s">
        <v>176</v>
      </c>
      <c r="D20" s="251">
        <v>10</v>
      </c>
      <c r="E20" s="201">
        <v>84360082</v>
      </c>
      <c r="F20" s="201">
        <v>88786510</v>
      </c>
      <c r="G20" s="8"/>
      <c r="H20" s="371"/>
    </row>
    <row r="21" spans="2:8" s="1" customFormat="1">
      <c r="B21" s="7"/>
      <c r="C21" s="302" t="s">
        <v>215</v>
      </c>
      <c r="D21" s="251">
        <v>11</v>
      </c>
      <c r="E21" s="201">
        <v>87473557</v>
      </c>
      <c r="F21" s="201">
        <v>87989323</v>
      </c>
      <c r="G21" s="8"/>
      <c r="H21" s="371"/>
    </row>
    <row r="22" spans="2:8" s="1" customFormat="1">
      <c r="B22" s="7"/>
      <c r="C22" s="302" t="s">
        <v>216</v>
      </c>
      <c r="D22" s="251">
        <v>12</v>
      </c>
      <c r="E22" s="201">
        <v>81517558</v>
      </c>
      <c r="F22" s="201">
        <v>82684015</v>
      </c>
      <c r="G22" s="8"/>
      <c r="H22" s="371"/>
    </row>
    <row r="23" spans="2:8" s="1" customFormat="1">
      <c r="B23" s="7"/>
      <c r="C23" s="302" t="s">
        <v>632</v>
      </c>
      <c r="D23" s="251">
        <v>13</v>
      </c>
      <c r="E23" s="201">
        <v>73899128</v>
      </c>
      <c r="F23" s="201">
        <v>76846452</v>
      </c>
      <c r="G23" s="8"/>
      <c r="H23" s="371"/>
    </row>
    <row r="24" spans="2:8" s="1" customFormat="1">
      <c r="B24" s="7"/>
      <c r="C24" s="302" t="s">
        <v>247</v>
      </c>
      <c r="D24" s="251">
        <v>14</v>
      </c>
      <c r="E24" s="201">
        <v>74944942</v>
      </c>
      <c r="F24" s="201">
        <v>76351347</v>
      </c>
      <c r="G24" s="8"/>
      <c r="H24" s="371"/>
    </row>
    <row r="25" spans="2:8" s="1" customFormat="1">
      <c r="B25" s="7"/>
      <c r="C25" s="302" t="s">
        <v>246</v>
      </c>
      <c r="D25" s="251">
        <v>15</v>
      </c>
      <c r="E25" s="201">
        <v>74606651</v>
      </c>
      <c r="F25" s="201">
        <v>73847728</v>
      </c>
      <c r="G25" s="8"/>
      <c r="H25" s="371"/>
    </row>
    <row r="26" spans="2:8" s="1" customFormat="1">
      <c r="B26" s="7"/>
      <c r="C26" s="302" t="s">
        <v>183</v>
      </c>
      <c r="D26" s="251">
        <v>16</v>
      </c>
      <c r="E26" s="201">
        <v>59425930</v>
      </c>
      <c r="F26" s="201">
        <v>62006122</v>
      </c>
      <c r="G26" s="8"/>
      <c r="H26" s="371"/>
    </row>
    <row r="27" spans="2:8" s="1" customFormat="1">
      <c r="B27" s="7"/>
      <c r="C27" s="302" t="s">
        <v>220</v>
      </c>
      <c r="D27" s="251">
        <v>17</v>
      </c>
      <c r="E27" s="201">
        <v>61371122</v>
      </c>
      <c r="F27" s="201">
        <v>61865097</v>
      </c>
      <c r="G27" s="8"/>
      <c r="H27" s="371"/>
    </row>
    <row r="28" spans="2:8" s="1" customFormat="1">
      <c r="B28" s="7"/>
      <c r="C28" s="302" t="s">
        <v>321</v>
      </c>
      <c r="D28" s="251">
        <v>18</v>
      </c>
      <c r="E28" s="201">
        <v>53981724</v>
      </c>
      <c r="F28" s="201">
        <v>52187777</v>
      </c>
      <c r="G28" s="8"/>
      <c r="H28" s="371"/>
    </row>
    <row r="29" spans="2:8" s="1" customFormat="1">
      <c r="B29" s="7"/>
      <c r="C29" s="302" t="s">
        <v>181</v>
      </c>
      <c r="D29" s="251">
        <v>19</v>
      </c>
      <c r="E29" s="201">
        <v>47401620</v>
      </c>
      <c r="F29" s="201">
        <v>48107847</v>
      </c>
      <c r="G29" s="8"/>
      <c r="H29" s="371"/>
    </row>
    <row r="30" spans="2:8" s="1" customFormat="1">
      <c r="B30" s="7"/>
      <c r="C30" s="302" t="s">
        <v>322</v>
      </c>
      <c r="D30" s="251">
        <v>20</v>
      </c>
      <c r="E30" s="201">
        <v>42472468</v>
      </c>
      <c r="F30" s="201">
        <v>44466547</v>
      </c>
      <c r="G30" s="8"/>
      <c r="H30" s="371"/>
    </row>
    <row r="31" spans="2:8" s="1" customFormat="1">
      <c r="B31" s="7"/>
      <c r="C31" s="302" t="s">
        <v>327</v>
      </c>
      <c r="D31" s="251">
        <v>21</v>
      </c>
      <c r="E31" s="201">
        <v>42153347</v>
      </c>
      <c r="F31" s="201">
        <v>42693118</v>
      </c>
      <c r="G31" s="8"/>
      <c r="H31" s="371"/>
    </row>
    <row r="32" spans="2:8" s="1" customFormat="1">
      <c r="B32" s="7"/>
      <c r="C32" s="302" t="s">
        <v>344</v>
      </c>
      <c r="D32" s="251">
        <v>22</v>
      </c>
      <c r="E32" s="201">
        <v>41118903</v>
      </c>
      <c r="F32" s="201">
        <v>42559319</v>
      </c>
      <c r="G32" s="8"/>
      <c r="H32" s="371"/>
    </row>
    <row r="33" spans="2:8" s="1" customFormat="1">
      <c r="B33" s="7"/>
      <c r="C33" s="302" t="s">
        <v>180</v>
      </c>
      <c r="D33" s="251">
        <v>23</v>
      </c>
      <c r="E33" s="201">
        <v>38877587</v>
      </c>
      <c r="F33" s="201">
        <v>40023701</v>
      </c>
      <c r="G33" s="8"/>
      <c r="H33" s="371"/>
    </row>
    <row r="34" spans="2:8" s="1" customFormat="1">
      <c r="B34" s="7"/>
      <c r="C34" s="302" t="s">
        <v>333</v>
      </c>
      <c r="D34" s="251">
        <v>24</v>
      </c>
      <c r="E34" s="201">
        <v>39725482</v>
      </c>
      <c r="F34" s="201">
        <v>39866347</v>
      </c>
      <c r="G34" s="8"/>
      <c r="H34" s="371"/>
    </row>
    <row r="35" spans="2:8" s="1" customFormat="1">
      <c r="B35" s="7"/>
      <c r="C35" s="302" t="s">
        <v>326</v>
      </c>
      <c r="D35" s="251">
        <v>25</v>
      </c>
      <c r="E35" s="201">
        <v>36213064</v>
      </c>
      <c r="F35" s="201">
        <v>36190111</v>
      </c>
      <c r="G35" s="8"/>
      <c r="H35" s="371"/>
    </row>
    <row r="36" spans="2:8" s="1" customFormat="1">
      <c r="B36" s="7"/>
      <c r="C36" s="302" t="s">
        <v>341</v>
      </c>
      <c r="D36" s="251">
        <v>26</v>
      </c>
      <c r="E36" s="201">
        <v>34441950</v>
      </c>
      <c r="F36" s="201">
        <v>35227117</v>
      </c>
      <c r="G36" s="8"/>
      <c r="H36" s="371"/>
    </row>
    <row r="37" spans="2:8" s="1" customFormat="1">
      <c r="B37" s="7"/>
      <c r="C37" s="302" t="s">
        <v>477</v>
      </c>
      <c r="D37" s="251">
        <v>27</v>
      </c>
      <c r="E37" s="201">
        <v>31890224</v>
      </c>
      <c r="F37" s="201">
        <v>33741241</v>
      </c>
      <c r="G37" s="8"/>
      <c r="H37" s="371"/>
    </row>
    <row r="38" spans="2:8" s="1" customFormat="1">
      <c r="B38" s="7"/>
      <c r="C38" s="302" t="s">
        <v>492</v>
      </c>
      <c r="D38" s="251">
        <v>28</v>
      </c>
      <c r="E38" s="201">
        <v>31857800</v>
      </c>
      <c r="F38" s="201">
        <v>32135258</v>
      </c>
      <c r="G38" s="8"/>
      <c r="H38" s="371"/>
    </row>
    <row r="39" spans="2:8" s="1" customFormat="1">
      <c r="B39" s="7"/>
      <c r="C39" s="302" t="s">
        <v>486</v>
      </c>
      <c r="D39" s="251">
        <v>29</v>
      </c>
      <c r="E39" s="201">
        <v>28888880</v>
      </c>
      <c r="F39" s="201">
        <v>28930967</v>
      </c>
      <c r="G39" s="8"/>
      <c r="H39" s="371"/>
    </row>
    <row r="40" spans="2:8" s="1" customFormat="1">
      <c r="B40" s="7"/>
      <c r="C40" s="302" t="s">
        <v>478</v>
      </c>
      <c r="D40" s="251">
        <v>30</v>
      </c>
      <c r="E40" s="201">
        <v>27243220</v>
      </c>
      <c r="F40" s="201">
        <v>28478871</v>
      </c>
      <c r="G40" s="8"/>
      <c r="H40" s="371"/>
    </row>
    <row r="41" spans="2:8" s="1" customFormat="1">
      <c r="B41" s="7"/>
      <c r="C41" s="302" t="s">
        <v>343</v>
      </c>
      <c r="D41" s="251">
        <v>31</v>
      </c>
      <c r="E41" s="201">
        <v>27797830</v>
      </c>
      <c r="F41" s="201">
        <v>27808059</v>
      </c>
      <c r="G41" s="8"/>
      <c r="H41" s="371"/>
    </row>
    <row r="42" spans="2:8" s="1" customFormat="1">
      <c r="B42" s="7"/>
      <c r="C42" s="302" t="s">
        <v>331</v>
      </c>
      <c r="D42" s="251">
        <v>32</v>
      </c>
      <c r="E42" s="201">
        <v>28068686</v>
      </c>
      <c r="F42" s="201">
        <v>27453761</v>
      </c>
      <c r="G42" s="8"/>
      <c r="H42" s="371"/>
    </row>
    <row r="43" spans="2:8" s="1" customFormat="1">
      <c r="B43" s="7"/>
      <c r="C43" s="302" t="s">
        <v>743</v>
      </c>
      <c r="D43" s="251">
        <v>33</v>
      </c>
      <c r="E43" s="201">
        <v>24271693</v>
      </c>
      <c r="F43" s="201">
        <v>26703633</v>
      </c>
      <c r="G43" s="8"/>
      <c r="H43" s="371"/>
    </row>
    <row r="44" spans="2:8" s="1" customFormat="1">
      <c r="B44" s="7"/>
      <c r="C44" s="302" t="s">
        <v>380</v>
      </c>
      <c r="D44" s="251">
        <v>34</v>
      </c>
      <c r="E44" s="201">
        <v>27628305</v>
      </c>
      <c r="F44" s="201">
        <v>26427524</v>
      </c>
      <c r="G44" s="8"/>
      <c r="H44" s="371"/>
    </row>
    <row r="45" spans="2:8" s="1" customFormat="1">
      <c r="B45" s="7"/>
      <c r="C45" s="302" t="s">
        <v>487</v>
      </c>
      <c r="D45" s="251">
        <v>35</v>
      </c>
      <c r="E45" s="201">
        <v>25278799</v>
      </c>
      <c r="F45" s="201">
        <v>25638409</v>
      </c>
      <c r="G45" s="8"/>
      <c r="H45" s="371"/>
    </row>
    <row r="46" spans="2:8" s="1" customFormat="1">
      <c r="B46" s="7"/>
      <c r="C46" s="302" t="s">
        <v>358</v>
      </c>
      <c r="D46" s="251">
        <v>36</v>
      </c>
      <c r="E46" s="201">
        <v>24743369</v>
      </c>
      <c r="F46" s="201">
        <v>25483640</v>
      </c>
      <c r="G46" s="8"/>
      <c r="H46" s="371"/>
    </row>
    <row r="47" spans="2:8" s="1" customFormat="1">
      <c r="B47" s="7"/>
      <c r="C47" s="302" t="s">
        <v>481</v>
      </c>
      <c r="D47" s="251">
        <v>37</v>
      </c>
      <c r="E47" s="201">
        <v>24635059</v>
      </c>
      <c r="F47" s="201">
        <v>24208463</v>
      </c>
      <c r="G47" s="8"/>
      <c r="H47" s="371"/>
    </row>
    <row r="48" spans="2:8" s="1" customFormat="1">
      <c r="B48" s="7"/>
      <c r="C48" s="302" t="s">
        <v>479</v>
      </c>
      <c r="D48" s="251">
        <v>38</v>
      </c>
      <c r="E48" s="201">
        <v>24351594</v>
      </c>
      <c r="F48" s="201">
        <v>23435435</v>
      </c>
      <c r="G48" s="8"/>
      <c r="H48" s="371"/>
    </row>
    <row r="49" spans="2:8" s="1" customFormat="1">
      <c r="B49" s="7"/>
      <c r="C49" s="302" t="s">
        <v>330</v>
      </c>
      <c r="D49" s="251">
        <v>39</v>
      </c>
      <c r="E49" s="201">
        <v>21649410</v>
      </c>
      <c r="F49" s="201">
        <v>23427163</v>
      </c>
      <c r="G49" s="8"/>
      <c r="H49" s="371"/>
    </row>
    <row r="50" spans="2:8" s="1" customFormat="1">
      <c r="B50" s="7"/>
      <c r="C50" s="302" t="s">
        <v>325</v>
      </c>
      <c r="D50" s="251">
        <v>40</v>
      </c>
      <c r="E50" s="201">
        <v>23116177</v>
      </c>
      <c r="F50" s="201">
        <v>23337521</v>
      </c>
      <c r="G50" s="8"/>
      <c r="H50" s="371"/>
    </row>
    <row r="51" spans="2:8" s="1" customFormat="1">
      <c r="B51" s="7"/>
      <c r="C51" s="302" t="s">
        <v>399</v>
      </c>
      <c r="D51" s="251">
        <v>41</v>
      </c>
      <c r="E51" s="201">
        <v>23073467</v>
      </c>
      <c r="F51" s="201">
        <v>23043255</v>
      </c>
      <c r="G51" s="8"/>
      <c r="H51" s="371"/>
    </row>
    <row r="52" spans="2:8" s="1" customFormat="1">
      <c r="B52" s="7"/>
      <c r="C52" s="302" t="s">
        <v>1714</v>
      </c>
      <c r="D52" s="251">
        <v>42</v>
      </c>
      <c r="E52" s="201">
        <v>21826428</v>
      </c>
      <c r="F52" s="201">
        <v>22738212</v>
      </c>
      <c r="G52" s="8"/>
      <c r="H52" s="371"/>
    </row>
    <row r="53" spans="2:8" s="1" customFormat="1">
      <c r="B53" s="7"/>
      <c r="C53" s="302" t="s">
        <v>349</v>
      </c>
      <c r="D53" s="251">
        <v>43</v>
      </c>
      <c r="E53" s="201">
        <v>22166707</v>
      </c>
      <c r="F53" s="201">
        <v>22637341</v>
      </c>
      <c r="G53" s="8"/>
      <c r="H53" s="371"/>
    </row>
    <row r="54" spans="2:8" s="1" customFormat="1">
      <c r="B54" s="7"/>
      <c r="C54" s="302" t="s">
        <v>379</v>
      </c>
      <c r="D54" s="251">
        <v>44</v>
      </c>
      <c r="E54" s="201">
        <v>21785319</v>
      </c>
      <c r="F54" s="201">
        <v>22602346</v>
      </c>
      <c r="G54" s="8"/>
      <c r="H54" s="371"/>
    </row>
    <row r="55" spans="2:8" s="1" customFormat="1">
      <c r="B55" s="7"/>
      <c r="C55" s="302" t="s">
        <v>661</v>
      </c>
      <c r="D55" s="251">
        <v>45</v>
      </c>
      <c r="E55" s="201">
        <v>22482806</v>
      </c>
      <c r="F55" s="201">
        <v>22566322</v>
      </c>
      <c r="G55" s="8"/>
      <c r="H55" s="371"/>
    </row>
    <row r="56" spans="2:8" s="1" customFormat="1">
      <c r="B56" s="7"/>
      <c r="C56" s="302" t="s">
        <v>356</v>
      </c>
      <c r="D56" s="251">
        <v>46</v>
      </c>
      <c r="E56" s="201">
        <v>22890687</v>
      </c>
      <c r="F56" s="201">
        <v>22274610</v>
      </c>
      <c r="G56" s="8"/>
      <c r="H56" s="371"/>
    </row>
    <row r="57" spans="2:8" s="1" customFormat="1">
      <c r="B57" s="7"/>
      <c r="C57" s="302" t="s">
        <v>340</v>
      </c>
      <c r="D57" s="251">
        <v>47</v>
      </c>
      <c r="E57" s="201">
        <v>23453890</v>
      </c>
      <c r="F57" s="201">
        <v>22125573</v>
      </c>
      <c r="G57" s="8"/>
      <c r="H57" s="371"/>
    </row>
    <row r="58" spans="2:8" s="1" customFormat="1">
      <c r="B58" s="7"/>
      <c r="C58" s="302" t="s">
        <v>323</v>
      </c>
      <c r="D58" s="251">
        <v>48</v>
      </c>
      <c r="E58" s="201">
        <v>21233314</v>
      </c>
      <c r="F58" s="201">
        <v>21136799</v>
      </c>
      <c r="G58" s="8"/>
      <c r="H58" s="371"/>
    </row>
    <row r="59" spans="2:8" s="1" customFormat="1">
      <c r="B59" s="7"/>
      <c r="C59" s="302" t="s">
        <v>746</v>
      </c>
      <c r="D59" s="251">
        <v>49</v>
      </c>
      <c r="E59" s="201">
        <v>20889072</v>
      </c>
      <c r="F59" s="201">
        <v>21044208</v>
      </c>
      <c r="G59" s="8"/>
      <c r="H59" s="371"/>
    </row>
    <row r="60" spans="2:8" s="1" customFormat="1">
      <c r="B60" s="7"/>
      <c r="C60" s="302" t="s">
        <v>494</v>
      </c>
      <c r="D60" s="251">
        <v>50</v>
      </c>
      <c r="E60" s="201">
        <v>20370976</v>
      </c>
      <c r="F60" s="201">
        <v>20865163</v>
      </c>
      <c r="G60" s="8"/>
      <c r="H60" s="371"/>
    </row>
    <row r="61" spans="2:8" s="1" customFormat="1">
      <c r="B61" s="7"/>
      <c r="C61" s="302" t="s">
        <v>968</v>
      </c>
      <c r="D61" s="251">
        <v>51</v>
      </c>
      <c r="E61" s="201">
        <v>20093123</v>
      </c>
      <c r="F61" s="201">
        <v>20326821</v>
      </c>
      <c r="G61" s="8"/>
      <c r="H61" s="371"/>
    </row>
    <row r="62" spans="2:8" s="1" customFormat="1">
      <c r="B62" s="7"/>
      <c r="C62" s="302" t="s">
        <v>348</v>
      </c>
      <c r="D62" s="251">
        <v>52</v>
      </c>
      <c r="E62" s="201">
        <v>20082626</v>
      </c>
      <c r="F62" s="201">
        <v>20234752</v>
      </c>
      <c r="G62" s="8"/>
      <c r="H62" s="371"/>
    </row>
    <row r="63" spans="2:8" s="1" customFormat="1">
      <c r="B63" s="7"/>
      <c r="C63" s="302" t="s">
        <v>367</v>
      </c>
      <c r="D63" s="251">
        <v>53</v>
      </c>
      <c r="E63" s="201">
        <v>19236296</v>
      </c>
      <c r="F63" s="201">
        <v>19275062</v>
      </c>
      <c r="G63" s="8"/>
      <c r="H63" s="371"/>
    </row>
    <row r="64" spans="2:8" s="1" customFormat="1">
      <c r="B64" s="7"/>
      <c r="C64" s="302" t="s">
        <v>354</v>
      </c>
      <c r="D64" s="251">
        <v>54</v>
      </c>
      <c r="E64" s="201">
        <v>19485782</v>
      </c>
      <c r="F64" s="201">
        <v>19065335</v>
      </c>
      <c r="G64" s="8"/>
      <c r="H64" s="371"/>
    </row>
    <row r="65" spans="2:8" s="1" customFormat="1">
      <c r="B65" s="7"/>
      <c r="C65" s="302" t="s">
        <v>654</v>
      </c>
      <c r="D65" s="251">
        <v>55</v>
      </c>
      <c r="E65" s="201">
        <v>19802468</v>
      </c>
      <c r="F65" s="201">
        <v>18807988</v>
      </c>
      <c r="G65" s="8"/>
      <c r="H65" s="371"/>
    </row>
    <row r="66" spans="2:8" s="1" customFormat="1">
      <c r="B66" s="7"/>
      <c r="C66" s="303" t="s">
        <v>970</v>
      </c>
      <c r="D66" s="147">
        <v>56</v>
      </c>
      <c r="E66" s="370">
        <v>18078178</v>
      </c>
      <c r="F66" s="370">
        <v>18517281</v>
      </c>
      <c r="G66" s="8"/>
      <c r="H66" s="371"/>
    </row>
    <row r="67" spans="2:8" s="1" customFormat="1">
      <c r="B67" s="7"/>
      <c r="C67" s="302" t="s">
        <v>353</v>
      </c>
      <c r="D67" s="251">
        <v>57</v>
      </c>
      <c r="E67" s="201">
        <v>17666893</v>
      </c>
      <c r="F67" s="201">
        <v>18122869</v>
      </c>
      <c r="G67" s="8"/>
      <c r="H67" s="371"/>
    </row>
    <row r="68" spans="2:8" s="1" customFormat="1">
      <c r="B68" s="7"/>
      <c r="C68" s="302" t="s">
        <v>368</v>
      </c>
      <c r="D68" s="251">
        <v>58</v>
      </c>
      <c r="E68" s="201">
        <v>18010676</v>
      </c>
      <c r="F68" s="201">
        <v>17814551</v>
      </c>
      <c r="G68" s="8"/>
      <c r="H68" s="371"/>
    </row>
    <row r="69" spans="2:8" s="1" customFormat="1">
      <c r="B69" s="7"/>
      <c r="C69" s="302" t="s">
        <v>504</v>
      </c>
      <c r="D69" s="251">
        <v>59</v>
      </c>
      <c r="E69" s="201">
        <v>16485697</v>
      </c>
      <c r="F69" s="201">
        <v>16902747</v>
      </c>
      <c r="G69" s="8"/>
      <c r="H69" s="371"/>
    </row>
    <row r="70" spans="2:8" s="1" customFormat="1">
      <c r="B70" s="7"/>
      <c r="C70" s="302" t="s">
        <v>484</v>
      </c>
      <c r="D70" s="251">
        <v>60</v>
      </c>
      <c r="E70" s="201">
        <v>17355401</v>
      </c>
      <c r="F70" s="201">
        <v>16843464</v>
      </c>
      <c r="G70" s="8"/>
      <c r="H70" s="371"/>
    </row>
    <row r="71" spans="2:8" s="1" customFormat="1">
      <c r="B71" s="7"/>
      <c r="C71" s="302" t="s">
        <v>651</v>
      </c>
      <c r="D71" s="251">
        <v>61</v>
      </c>
      <c r="E71" s="201">
        <v>15199058</v>
      </c>
      <c r="F71" s="201">
        <v>16814132</v>
      </c>
      <c r="G71" s="8"/>
      <c r="H71" s="371"/>
    </row>
    <row r="72" spans="2:8" s="1" customFormat="1">
      <c r="B72" s="7"/>
      <c r="C72" s="302" t="s">
        <v>363</v>
      </c>
      <c r="D72" s="251">
        <v>62</v>
      </c>
      <c r="E72" s="201">
        <v>16696438</v>
      </c>
      <c r="F72" s="201">
        <v>16467801</v>
      </c>
      <c r="G72" s="8"/>
      <c r="H72" s="371"/>
    </row>
    <row r="73" spans="2:8" s="1" customFormat="1">
      <c r="B73" s="7"/>
      <c r="C73" s="302" t="s">
        <v>334</v>
      </c>
      <c r="D73" s="251">
        <v>63</v>
      </c>
      <c r="E73" s="201">
        <v>15616545</v>
      </c>
      <c r="F73" s="201">
        <v>15909592</v>
      </c>
      <c r="G73" s="8"/>
      <c r="H73" s="371"/>
    </row>
    <row r="74" spans="2:8" s="1" customFormat="1">
      <c r="B74" s="7"/>
      <c r="C74" s="302" t="s">
        <v>364</v>
      </c>
      <c r="D74" s="251">
        <v>64</v>
      </c>
      <c r="E74" s="201">
        <v>15329129</v>
      </c>
      <c r="F74" s="201">
        <v>15559937</v>
      </c>
      <c r="G74" s="8"/>
      <c r="H74" s="371"/>
    </row>
    <row r="75" spans="2:8" s="1" customFormat="1">
      <c r="B75" s="7"/>
      <c r="C75" s="302" t="s">
        <v>376</v>
      </c>
      <c r="D75" s="251">
        <v>65</v>
      </c>
      <c r="E75" s="201">
        <v>12571510</v>
      </c>
      <c r="F75" s="201">
        <v>15037386</v>
      </c>
      <c r="G75" s="8"/>
      <c r="H75" s="371"/>
    </row>
    <row r="76" spans="2:8" s="1" customFormat="1">
      <c r="B76" s="7"/>
      <c r="C76" s="302" t="s">
        <v>366</v>
      </c>
      <c r="D76" s="251">
        <v>66</v>
      </c>
      <c r="E76" s="201">
        <v>14307597</v>
      </c>
      <c r="F76" s="201">
        <v>14024952</v>
      </c>
      <c r="G76" s="8"/>
      <c r="H76" s="371"/>
    </row>
    <row r="77" spans="2:8" s="1" customFormat="1">
      <c r="B77" s="7"/>
      <c r="C77" s="302" t="s">
        <v>658</v>
      </c>
      <c r="D77" s="251">
        <v>67</v>
      </c>
      <c r="E77" s="201">
        <v>14096804</v>
      </c>
      <c r="F77" s="201">
        <v>13753054</v>
      </c>
      <c r="G77" s="8"/>
      <c r="H77" s="371"/>
    </row>
    <row r="78" spans="2:8" s="1" customFormat="1">
      <c r="B78" s="7"/>
      <c r="C78" s="302" t="s">
        <v>374</v>
      </c>
      <c r="D78" s="251">
        <v>68</v>
      </c>
      <c r="E78" s="201">
        <v>13539702</v>
      </c>
      <c r="F78" s="201">
        <v>13656353</v>
      </c>
      <c r="G78" s="8"/>
      <c r="H78" s="371"/>
    </row>
    <row r="79" spans="2:8" s="1" customFormat="1">
      <c r="B79" s="7"/>
      <c r="C79" s="302" t="s">
        <v>359</v>
      </c>
      <c r="D79" s="251">
        <v>69</v>
      </c>
      <c r="E79" s="201">
        <v>13641715</v>
      </c>
      <c r="F79" s="201">
        <v>13582918</v>
      </c>
      <c r="G79" s="8"/>
      <c r="H79" s="371"/>
    </row>
    <row r="80" spans="2:8" s="1" customFormat="1">
      <c r="B80" s="7"/>
      <c r="C80" s="302" t="s">
        <v>352</v>
      </c>
      <c r="D80" s="251">
        <v>70</v>
      </c>
      <c r="E80" s="201">
        <v>12723026</v>
      </c>
      <c r="F80" s="201">
        <v>13231267</v>
      </c>
      <c r="G80" s="8"/>
      <c r="H80" s="371"/>
    </row>
    <row r="81" spans="2:8" s="1" customFormat="1">
      <c r="B81" s="7"/>
      <c r="C81" s="302" t="s">
        <v>598</v>
      </c>
      <c r="D81" s="251">
        <v>71</v>
      </c>
      <c r="E81" s="201">
        <v>11780844</v>
      </c>
      <c r="F81" s="201">
        <v>13103341</v>
      </c>
      <c r="G81" s="8"/>
      <c r="H81" s="371"/>
    </row>
    <row r="82" spans="2:8" s="1" customFormat="1">
      <c r="B82" s="7"/>
      <c r="C82" s="302" t="s">
        <v>375</v>
      </c>
      <c r="D82" s="251">
        <v>72</v>
      </c>
      <c r="E82" s="201">
        <v>13424865</v>
      </c>
      <c r="F82" s="201">
        <v>13028440</v>
      </c>
      <c r="G82" s="8"/>
      <c r="H82" s="371"/>
    </row>
    <row r="83" spans="2:8" s="1" customFormat="1">
      <c r="B83" s="7"/>
      <c r="C83" s="302" t="s">
        <v>345</v>
      </c>
      <c r="D83" s="251">
        <v>73</v>
      </c>
      <c r="E83" s="201">
        <v>13206558</v>
      </c>
      <c r="F83" s="201">
        <v>12956250</v>
      </c>
      <c r="G83" s="8"/>
      <c r="H83" s="371"/>
    </row>
    <row r="84" spans="2:8" s="1" customFormat="1">
      <c r="B84" s="7"/>
      <c r="C84" s="302" t="s">
        <v>390</v>
      </c>
      <c r="D84" s="251">
        <v>74</v>
      </c>
      <c r="E84" s="201">
        <v>13488378</v>
      </c>
      <c r="F84" s="201">
        <v>12902421</v>
      </c>
      <c r="G84" s="8"/>
      <c r="H84" s="371"/>
    </row>
    <row r="85" spans="2:8" s="1" customFormat="1">
      <c r="B85" s="7"/>
      <c r="C85" s="302" t="s">
        <v>498</v>
      </c>
      <c r="D85" s="251">
        <v>75</v>
      </c>
      <c r="E85" s="201">
        <v>12888749</v>
      </c>
      <c r="F85" s="201">
        <v>12850584</v>
      </c>
      <c r="G85" s="8"/>
      <c r="H85" s="371"/>
    </row>
    <row r="86" spans="2:8" s="1" customFormat="1">
      <c r="B86" s="7"/>
      <c r="C86" s="302" t="s">
        <v>371</v>
      </c>
      <c r="D86" s="251">
        <v>76</v>
      </c>
      <c r="E86" s="201">
        <v>12208355</v>
      </c>
      <c r="F86" s="201">
        <v>12221600</v>
      </c>
      <c r="G86" s="8"/>
      <c r="H86" s="371"/>
    </row>
    <row r="87" spans="2:8" s="1" customFormat="1">
      <c r="B87" s="7"/>
      <c r="C87" s="302" t="s">
        <v>335</v>
      </c>
      <c r="D87" s="251">
        <v>77</v>
      </c>
      <c r="E87" s="201">
        <v>12591728</v>
      </c>
      <c r="F87" s="201">
        <v>12134711</v>
      </c>
      <c r="G87" s="8"/>
      <c r="H87" s="371"/>
    </row>
    <row r="88" spans="2:8" s="1" customFormat="1">
      <c r="B88" s="7"/>
      <c r="C88" s="302" t="s">
        <v>373</v>
      </c>
      <c r="D88" s="251">
        <v>78</v>
      </c>
      <c r="E88" s="201">
        <v>10758690</v>
      </c>
      <c r="F88" s="201">
        <v>11443757</v>
      </c>
      <c r="G88" s="8"/>
      <c r="H88" s="371"/>
    </row>
    <row r="89" spans="2:8" s="1" customFormat="1">
      <c r="B89" s="7"/>
      <c r="C89" s="302" t="s">
        <v>503</v>
      </c>
      <c r="D89" s="251">
        <v>79</v>
      </c>
      <c r="E89" s="201">
        <v>9767353</v>
      </c>
      <c r="F89" s="201">
        <v>10957102</v>
      </c>
      <c r="G89" s="8"/>
      <c r="H89" s="371"/>
    </row>
    <row r="90" spans="2:8" s="1" customFormat="1">
      <c r="B90" s="7"/>
      <c r="C90" s="302" t="s">
        <v>508</v>
      </c>
      <c r="D90" s="251">
        <v>80</v>
      </c>
      <c r="E90" s="201">
        <v>10381473</v>
      </c>
      <c r="F90" s="201">
        <v>10295164</v>
      </c>
      <c r="G90" s="8"/>
      <c r="H90" s="371"/>
    </row>
    <row r="91" spans="2:8" s="1" customFormat="1">
      <c r="B91" s="7"/>
      <c r="C91" s="302" t="s">
        <v>396</v>
      </c>
      <c r="D91" s="251">
        <v>81</v>
      </c>
      <c r="E91" s="201">
        <v>9673268</v>
      </c>
      <c r="F91" s="201">
        <v>9928266</v>
      </c>
      <c r="G91" s="8"/>
      <c r="H91" s="371"/>
    </row>
    <row r="92" spans="2:8" s="1" customFormat="1">
      <c r="B92" s="7"/>
      <c r="C92" s="302" t="s">
        <v>382</v>
      </c>
      <c r="D92" s="251">
        <v>82</v>
      </c>
      <c r="E92" s="201">
        <v>8453178</v>
      </c>
      <c r="F92" s="201">
        <v>8958639</v>
      </c>
      <c r="G92" s="8"/>
      <c r="H92" s="371"/>
    </row>
    <row r="93" spans="2:8" s="1" customFormat="1">
      <c r="B93" s="7"/>
      <c r="C93" s="302" t="s">
        <v>385</v>
      </c>
      <c r="D93" s="251">
        <v>83</v>
      </c>
      <c r="E93" s="201">
        <v>8466914</v>
      </c>
      <c r="F93" s="201">
        <v>8502483</v>
      </c>
      <c r="G93" s="8"/>
      <c r="H93" s="371"/>
    </row>
    <row r="94" spans="2:8" s="1" customFormat="1">
      <c r="B94" s="7"/>
      <c r="C94" s="302" t="s">
        <v>394</v>
      </c>
      <c r="D94" s="251">
        <v>84</v>
      </c>
      <c r="E94" s="201">
        <v>7556366</v>
      </c>
      <c r="F94" s="201">
        <v>8255325</v>
      </c>
      <c r="G94" s="8"/>
      <c r="H94" s="371"/>
    </row>
    <row r="95" spans="2:8" s="1" customFormat="1">
      <c r="B95" s="7"/>
      <c r="C95" s="302" t="s">
        <v>499</v>
      </c>
      <c r="D95" s="251">
        <v>85</v>
      </c>
      <c r="E95" s="201">
        <v>7866691</v>
      </c>
      <c r="F95" s="201">
        <v>8233640</v>
      </c>
      <c r="G95" s="8"/>
      <c r="H95" s="371"/>
    </row>
    <row r="96" spans="2:8" s="1" customFormat="1">
      <c r="B96" s="7"/>
      <c r="C96" s="302" t="s">
        <v>1715</v>
      </c>
      <c r="D96" s="251">
        <v>86</v>
      </c>
      <c r="E96" s="201">
        <v>7725198</v>
      </c>
      <c r="F96" s="201">
        <v>8151200</v>
      </c>
      <c r="G96" s="8"/>
      <c r="H96" s="371"/>
    </row>
    <row r="97" spans="2:8" s="1" customFormat="1">
      <c r="B97" s="7"/>
      <c r="C97" s="302" t="s">
        <v>402</v>
      </c>
      <c r="D97" s="251">
        <v>87</v>
      </c>
      <c r="E97" s="201">
        <v>7117538</v>
      </c>
      <c r="F97" s="201">
        <v>7593097</v>
      </c>
      <c r="G97" s="8"/>
      <c r="H97" s="371"/>
    </row>
    <row r="98" spans="2:8" s="1" customFormat="1">
      <c r="B98" s="7"/>
      <c r="C98" s="302" t="s">
        <v>771</v>
      </c>
      <c r="D98" s="251">
        <v>88</v>
      </c>
      <c r="E98" s="201">
        <v>6438308</v>
      </c>
      <c r="F98" s="201">
        <v>7575334</v>
      </c>
      <c r="G98" s="8"/>
      <c r="H98" s="371"/>
    </row>
    <row r="99" spans="2:8" s="1" customFormat="1">
      <c r="B99" s="7"/>
      <c r="C99" s="302" t="s">
        <v>397</v>
      </c>
      <c r="D99" s="251">
        <v>89</v>
      </c>
      <c r="E99" s="201">
        <v>7970292</v>
      </c>
      <c r="F99" s="201">
        <v>7447716</v>
      </c>
      <c r="G99" s="8"/>
      <c r="H99" s="371"/>
    </row>
    <row r="100" spans="2:8" s="1" customFormat="1">
      <c r="B100" s="7"/>
      <c r="C100" s="302" t="s">
        <v>361</v>
      </c>
      <c r="D100" s="251">
        <v>90</v>
      </c>
      <c r="E100" s="201">
        <v>7405380</v>
      </c>
      <c r="F100" s="201">
        <v>7172636</v>
      </c>
      <c r="G100" s="8"/>
      <c r="H100" s="371"/>
    </row>
    <row r="101" spans="2:8" s="1" customFormat="1">
      <c r="B101" s="7"/>
      <c r="C101" s="302" t="s">
        <v>400</v>
      </c>
      <c r="D101" s="251">
        <v>91</v>
      </c>
      <c r="E101" s="201">
        <v>7103579</v>
      </c>
      <c r="F101" s="201">
        <v>7032462</v>
      </c>
      <c r="G101" s="8"/>
      <c r="H101" s="371"/>
    </row>
    <row r="102" spans="2:8" s="1" customFormat="1">
      <c r="B102" s="7"/>
      <c r="C102" s="302" t="s">
        <v>509</v>
      </c>
      <c r="D102" s="251">
        <v>92</v>
      </c>
      <c r="E102" s="201">
        <v>6195068</v>
      </c>
      <c r="F102" s="201">
        <v>6976270</v>
      </c>
      <c r="G102" s="8"/>
      <c r="H102" s="371"/>
    </row>
    <row r="103" spans="2:8" s="1" customFormat="1">
      <c r="B103" s="7"/>
      <c r="C103" s="302" t="s">
        <v>372</v>
      </c>
      <c r="D103" s="251">
        <v>93</v>
      </c>
      <c r="E103" s="201">
        <v>7493795</v>
      </c>
      <c r="F103" s="201">
        <v>6882976</v>
      </c>
      <c r="G103" s="8"/>
      <c r="H103" s="371"/>
    </row>
    <row r="104" spans="2:8" s="1" customFormat="1">
      <c r="B104" s="7"/>
      <c r="C104" s="302" t="s">
        <v>405</v>
      </c>
      <c r="D104" s="251">
        <v>94</v>
      </c>
      <c r="E104" s="201">
        <v>4324485</v>
      </c>
      <c r="F104" s="201">
        <v>6794811</v>
      </c>
      <c r="G104" s="8"/>
      <c r="H104" s="371"/>
    </row>
    <row r="105" spans="2:8" s="1" customFormat="1">
      <c r="B105" s="7"/>
      <c r="C105" s="302" t="s">
        <v>515</v>
      </c>
      <c r="D105" s="251">
        <v>95</v>
      </c>
      <c r="E105" s="201">
        <v>6472424</v>
      </c>
      <c r="F105" s="201">
        <v>6426055</v>
      </c>
      <c r="G105" s="8"/>
      <c r="H105" s="371"/>
    </row>
    <row r="106" spans="2:8" s="1" customFormat="1">
      <c r="B106" s="7"/>
      <c r="C106" s="302" t="s">
        <v>665</v>
      </c>
      <c r="D106" s="251">
        <v>96</v>
      </c>
      <c r="E106" s="201">
        <v>6354633</v>
      </c>
      <c r="F106" s="201">
        <v>6323054</v>
      </c>
      <c r="G106" s="8"/>
      <c r="H106" s="371"/>
    </row>
    <row r="107" spans="2:8" s="1" customFormat="1">
      <c r="B107" s="7"/>
      <c r="C107" s="302" t="s">
        <v>418</v>
      </c>
      <c r="D107" s="251">
        <v>97</v>
      </c>
      <c r="E107" s="201">
        <v>5902709</v>
      </c>
      <c r="F107" s="201">
        <v>5905272</v>
      </c>
      <c r="G107" s="8"/>
      <c r="H107" s="371"/>
    </row>
    <row r="108" spans="2:8" s="1" customFormat="1">
      <c r="B108" s="7"/>
      <c r="C108" s="302" t="s">
        <v>417</v>
      </c>
      <c r="D108" s="251">
        <v>98</v>
      </c>
      <c r="E108" s="201">
        <v>5841949</v>
      </c>
      <c r="F108" s="201">
        <v>5794318</v>
      </c>
      <c r="G108" s="8"/>
      <c r="H108" s="371"/>
    </row>
    <row r="109" spans="2:8" s="1" customFormat="1">
      <c r="B109" s="7"/>
      <c r="C109" s="302" t="s">
        <v>744</v>
      </c>
      <c r="D109" s="251">
        <v>99</v>
      </c>
      <c r="E109" s="201">
        <v>5532212</v>
      </c>
      <c r="F109" s="201">
        <v>5792115</v>
      </c>
      <c r="G109" s="8"/>
      <c r="H109" s="371"/>
    </row>
    <row r="110" spans="2:8" s="1" customFormat="1">
      <c r="B110" s="7"/>
      <c r="C110" s="302" t="s">
        <v>422</v>
      </c>
      <c r="D110" s="251">
        <v>100</v>
      </c>
      <c r="E110" s="201">
        <v>5769950</v>
      </c>
      <c r="F110" s="201">
        <v>5731066</v>
      </c>
      <c r="G110" s="8"/>
      <c r="H110" s="371"/>
    </row>
    <row r="111" spans="2:8" s="1" customFormat="1">
      <c r="B111" s="7"/>
      <c r="C111" s="302" t="s">
        <v>600</v>
      </c>
      <c r="D111" s="251">
        <v>101</v>
      </c>
      <c r="E111" s="201">
        <v>3718601</v>
      </c>
      <c r="F111" s="201">
        <v>5665280</v>
      </c>
      <c r="G111" s="8"/>
      <c r="H111" s="371"/>
    </row>
    <row r="112" spans="2:8" s="1" customFormat="1">
      <c r="B112" s="7"/>
      <c r="C112" s="302" t="s">
        <v>511</v>
      </c>
      <c r="D112" s="251">
        <v>102</v>
      </c>
      <c r="E112" s="201">
        <v>5541493</v>
      </c>
      <c r="F112" s="201">
        <v>5565918</v>
      </c>
      <c r="G112" s="8"/>
      <c r="H112" s="371"/>
    </row>
    <row r="113" spans="2:8" s="1" customFormat="1">
      <c r="B113" s="7"/>
      <c r="C113" s="302" t="s">
        <v>398</v>
      </c>
      <c r="D113" s="251">
        <v>103</v>
      </c>
      <c r="E113" s="201">
        <v>4903785</v>
      </c>
      <c r="F113" s="201">
        <v>5240335</v>
      </c>
      <c r="G113" s="8"/>
      <c r="H113" s="371"/>
    </row>
    <row r="114" spans="2:8" s="1" customFormat="1">
      <c r="B114" s="7"/>
      <c r="C114" s="302" t="s">
        <v>663</v>
      </c>
      <c r="D114" s="251">
        <v>104</v>
      </c>
      <c r="E114" s="201">
        <v>5245873</v>
      </c>
      <c r="F114" s="201">
        <v>5210821</v>
      </c>
      <c r="G114" s="8"/>
      <c r="H114" s="371"/>
    </row>
    <row r="115" spans="2:8" s="1" customFormat="1">
      <c r="B115" s="7"/>
      <c r="C115" s="302" t="s">
        <v>950</v>
      </c>
      <c r="D115" s="251">
        <v>105</v>
      </c>
      <c r="E115" s="201">
        <v>5463814</v>
      </c>
      <c r="F115" s="201">
        <v>5179742</v>
      </c>
      <c r="G115" s="8"/>
      <c r="H115" s="371"/>
    </row>
    <row r="116" spans="2:8" s="1" customFormat="1">
      <c r="B116" s="7"/>
      <c r="C116" s="302" t="s">
        <v>406</v>
      </c>
      <c r="D116" s="251">
        <v>106</v>
      </c>
      <c r="E116" s="201">
        <v>4500343</v>
      </c>
      <c r="F116" s="201">
        <v>4862108</v>
      </c>
      <c r="G116" s="8"/>
      <c r="H116" s="371"/>
    </row>
    <row r="117" spans="2:8" s="1" customFormat="1">
      <c r="B117" s="7"/>
      <c r="C117" s="302" t="s">
        <v>427</v>
      </c>
      <c r="D117" s="251">
        <v>107</v>
      </c>
      <c r="E117" s="201">
        <v>4456434</v>
      </c>
      <c r="F117" s="201">
        <v>4531952</v>
      </c>
      <c r="G117" s="8"/>
      <c r="H117" s="371"/>
    </row>
    <row r="118" spans="2:8" s="1" customFormat="1">
      <c r="B118" s="7"/>
      <c r="C118" s="302" t="s">
        <v>597</v>
      </c>
      <c r="D118" s="251">
        <v>108</v>
      </c>
      <c r="E118" s="201">
        <v>3886375</v>
      </c>
      <c r="F118" s="201">
        <v>3970032</v>
      </c>
      <c r="G118" s="8"/>
      <c r="H118" s="371"/>
    </row>
    <row r="119" spans="2:8" s="1" customFormat="1">
      <c r="B119" s="7"/>
      <c r="C119" s="302" t="s">
        <v>514</v>
      </c>
      <c r="D119" s="251">
        <v>109</v>
      </c>
      <c r="E119" s="201">
        <v>3724499</v>
      </c>
      <c r="F119" s="201">
        <v>3890240</v>
      </c>
      <c r="G119" s="8"/>
      <c r="H119" s="371"/>
    </row>
    <row r="120" spans="2:8" s="1" customFormat="1">
      <c r="B120" s="7"/>
      <c r="C120" s="302" t="s">
        <v>1716</v>
      </c>
      <c r="D120" s="251">
        <v>110</v>
      </c>
      <c r="E120" s="201">
        <v>3527334</v>
      </c>
      <c r="F120" s="201">
        <v>3829176</v>
      </c>
      <c r="G120" s="8"/>
      <c r="H120" s="371"/>
    </row>
    <row r="121" spans="2:8" s="1" customFormat="1">
      <c r="B121" s="7"/>
      <c r="C121" s="302" t="s">
        <v>410</v>
      </c>
      <c r="D121" s="251">
        <v>111</v>
      </c>
      <c r="E121" s="201">
        <v>3639761</v>
      </c>
      <c r="F121" s="201">
        <v>3827698</v>
      </c>
      <c r="G121" s="8"/>
      <c r="H121" s="371"/>
    </row>
    <row r="122" spans="2:8" s="1" customFormat="1">
      <c r="B122" s="7"/>
      <c r="C122" s="302" t="s">
        <v>404</v>
      </c>
      <c r="D122" s="251">
        <v>112</v>
      </c>
      <c r="E122" s="201">
        <v>3327554</v>
      </c>
      <c r="F122" s="201">
        <v>3364999</v>
      </c>
      <c r="G122" s="8"/>
      <c r="H122" s="371"/>
    </row>
    <row r="123" spans="2:8" s="1" customFormat="1">
      <c r="B123" s="7"/>
      <c r="C123" s="302" t="s">
        <v>996</v>
      </c>
      <c r="D123" s="251">
        <v>113</v>
      </c>
      <c r="E123" s="201">
        <v>2880318</v>
      </c>
      <c r="F123" s="201">
        <v>3058750</v>
      </c>
      <c r="G123" s="8"/>
      <c r="H123" s="371"/>
    </row>
    <row r="124" spans="2:8" s="1" customFormat="1">
      <c r="B124" s="7"/>
      <c r="C124" s="302" t="s">
        <v>1420</v>
      </c>
      <c r="D124" s="251">
        <v>114</v>
      </c>
      <c r="E124" s="201">
        <v>2754418</v>
      </c>
      <c r="F124" s="201">
        <v>2896642</v>
      </c>
      <c r="G124" s="8"/>
      <c r="H124" s="371"/>
    </row>
    <row r="125" spans="2:8" s="1" customFormat="1">
      <c r="B125" s="7"/>
      <c r="C125" s="302" t="s">
        <v>411</v>
      </c>
      <c r="D125" s="251">
        <v>115</v>
      </c>
      <c r="E125" s="201">
        <v>2907622</v>
      </c>
      <c r="F125" s="201">
        <v>2663937</v>
      </c>
      <c r="G125" s="8"/>
      <c r="H125" s="371"/>
    </row>
    <row r="126" spans="2:8" s="1" customFormat="1">
      <c r="B126" s="7"/>
      <c r="C126" s="302" t="s">
        <v>403</v>
      </c>
      <c r="D126" s="251">
        <v>116</v>
      </c>
      <c r="E126" s="201">
        <v>2842741</v>
      </c>
      <c r="F126" s="201">
        <v>2629730</v>
      </c>
      <c r="G126" s="8"/>
      <c r="H126" s="371"/>
    </row>
    <row r="127" spans="2:8" s="1" customFormat="1">
      <c r="B127" s="7"/>
      <c r="C127" s="302" t="s">
        <v>951</v>
      </c>
      <c r="D127" s="251">
        <v>117</v>
      </c>
      <c r="E127" s="201">
        <v>1227913</v>
      </c>
      <c r="F127" s="201">
        <v>1764586</v>
      </c>
      <c r="G127" s="8"/>
      <c r="H127" s="371"/>
    </row>
    <row r="128" spans="2:8" s="1" customFormat="1">
      <c r="B128" s="7"/>
      <c r="C128" s="302" t="s">
        <v>664</v>
      </c>
      <c r="D128" s="251">
        <v>118</v>
      </c>
      <c r="E128" s="201">
        <v>1695103</v>
      </c>
      <c r="F128" s="201">
        <v>1667017</v>
      </c>
      <c r="G128" s="8"/>
      <c r="H128" s="371"/>
    </row>
    <row r="129" spans="2:8" s="1" customFormat="1">
      <c r="B129" s="7"/>
      <c r="C129" s="302" t="s">
        <v>609</v>
      </c>
      <c r="D129" s="251">
        <v>119</v>
      </c>
      <c r="E129" s="201">
        <v>1545098</v>
      </c>
      <c r="F129" s="201">
        <v>1564897</v>
      </c>
      <c r="G129" s="8"/>
      <c r="H129" s="371"/>
    </row>
    <row r="130" spans="2:8" s="1" customFormat="1">
      <c r="B130" s="7"/>
      <c r="C130" s="302" t="s">
        <v>971</v>
      </c>
      <c r="D130" s="251">
        <v>120</v>
      </c>
      <c r="E130" s="201">
        <v>940837</v>
      </c>
      <c r="F130" s="201">
        <v>1169199</v>
      </c>
      <c r="G130" s="8"/>
      <c r="H130" s="371"/>
    </row>
    <row r="131" spans="2:8" s="1" customFormat="1">
      <c r="B131" s="7"/>
      <c r="C131" s="302" t="s">
        <v>602</v>
      </c>
      <c r="D131" s="251">
        <v>121</v>
      </c>
      <c r="E131" s="201">
        <v>1127338</v>
      </c>
      <c r="F131" s="201">
        <v>1119959</v>
      </c>
      <c r="G131" s="8"/>
      <c r="H131" s="371"/>
    </row>
    <row r="132" spans="2:8" s="1" customFormat="1">
      <c r="B132" s="7"/>
      <c r="C132" s="302" t="s">
        <v>666</v>
      </c>
      <c r="D132" s="251">
        <v>122</v>
      </c>
      <c r="E132" s="201">
        <v>1174331</v>
      </c>
      <c r="F132" s="201">
        <v>1094329</v>
      </c>
      <c r="G132" s="8"/>
      <c r="H132" s="371"/>
    </row>
    <row r="133" spans="2:8" s="1" customFormat="1">
      <c r="B133" s="7"/>
      <c r="C133" s="302" t="s">
        <v>624</v>
      </c>
      <c r="D133" s="251">
        <v>123</v>
      </c>
      <c r="E133" s="201">
        <v>733241</v>
      </c>
      <c r="F133" s="201">
        <v>721930</v>
      </c>
      <c r="G133" s="8"/>
      <c r="H133" s="371"/>
    </row>
    <row r="134" spans="2:8" s="1" customFormat="1">
      <c r="B134" s="7"/>
      <c r="C134" s="302" t="s">
        <v>935</v>
      </c>
      <c r="D134" s="251">
        <v>124</v>
      </c>
      <c r="E134" s="201">
        <v>712937</v>
      </c>
      <c r="F134" s="201">
        <v>687498</v>
      </c>
      <c r="G134" s="8"/>
      <c r="H134" s="371"/>
    </row>
    <row r="135" spans="2:8" s="1" customFormat="1">
      <c r="B135" s="7"/>
      <c r="C135" s="302" t="s">
        <v>1717</v>
      </c>
      <c r="D135" s="251">
        <v>125</v>
      </c>
      <c r="E135" s="201">
        <v>654036</v>
      </c>
      <c r="F135" s="201">
        <v>604464</v>
      </c>
      <c r="G135" s="8"/>
      <c r="H135" s="371"/>
    </row>
    <row r="136" spans="2:8" s="1" customFormat="1">
      <c r="B136" s="7"/>
      <c r="C136" s="302" t="s">
        <v>601</v>
      </c>
      <c r="D136" s="251">
        <v>126</v>
      </c>
      <c r="E136" s="201">
        <v>562039</v>
      </c>
      <c r="F136" s="201">
        <v>562891</v>
      </c>
      <c r="G136" s="8"/>
      <c r="H136" s="371"/>
    </row>
    <row r="137" spans="2:8" s="1" customFormat="1">
      <c r="B137" s="7"/>
      <c r="C137" s="302" t="s">
        <v>745</v>
      </c>
      <c r="D137" s="251">
        <v>127</v>
      </c>
      <c r="E137" s="201">
        <v>603977</v>
      </c>
      <c r="F137" s="201">
        <v>538287</v>
      </c>
      <c r="G137" s="8"/>
      <c r="H137" s="371"/>
    </row>
    <row r="138" spans="2:7" s="1" customFormat="1">
      <c r="B138" s="7"/>
      <c r="C138" s="81"/>
      <c r="D138" s="131"/>
      <c r="E138" s="36"/>
      <c r="F138" s="2"/>
      <c r="G138" s="8"/>
    </row>
    <row r="139" spans="2:7" s="1" customFormat="1">
      <c r="B139" s="7"/>
      <c r="C139" s="81" t="s">
        <v>551</v>
      </c>
      <c r="D139" s="131"/>
      <c r="E139" s="36"/>
      <c r="F139" s="2"/>
      <c r="G139" s="8"/>
    </row>
    <row r="140" spans="1:7">
      <c r="A140" s="1"/>
      <c r="B140" s="367"/>
      <c r="C140" s="24" t="s">
        <v>1437</v>
      </c>
      <c r="D140" s="131"/>
      <c r="E140" s="36"/>
      <c r="F140" s="2"/>
      <c r="G140" s="8"/>
    </row>
    <row r="141" spans="1:7" ht="17.25" thickBot="1">
      <c r="A141" s="1"/>
      <c r="B141" s="9"/>
      <c r="C141" s="14" t="s">
        <v>1650</v>
      </c>
      <c r="D141" s="132"/>
      <c r="E141" s="37"/>
      <c r="F141" s="12"/>
      <c r="G141" s="10"/>
    </row>
    <row r="142" spans="3:6">
      <c r="C142" s="1"/>
      <c r="D142" s="2"/>
      <c r="E142" s="1"/>
      <c r="F142" s="2"/>
    </row>
  </sheetData>
  <hyperlinks>
    <hyperlink ref="C9" location="Contents!A1" display="Click here to return to contents"/>
  </hyperlinks>
  <pageMargins left="0.75" right="0.75" top="1" bottom="1" header="0.5" footer="0.5"/>
  <pageSetup paperSize="9" scale="28"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9">
    <tabColor theme="9" tint="0.79998168889431442"/>
    <pageSetUpPr fitToPage="1"/>
  </sheetPr>
  <dimension ref="A1:I159"/>
  <sheetViews>
    <sheetView topLeftCell="A1" view="normal" workbookViewId="0">
      <pane ySplit="10" topLeftCell="A71" activePane="bottomLeft" state="frozen"/>
      <selection pane="bottomLeft" activeCell="C85" sqref="C85"/>
    </sheetView>
  </sheetViews>
  <sheetFormatPr defaultColWidth="9.28515625" defaultRowHeight="16.5"/>
  <cols>
    <col min="1" max="1" width="8.5703125" style="1" customWidth="1"/>
    <col min="2" max="2" width="2.7109375" style="1" customWidth="1"/>
    <col min="3" max="3" width="55.7109375" style="1" customWidth="1"/>
    <col min="4" max="4" width="12.7109375" style="2" customWidth="1"/>
    <col min="5" max="5" width="20.7109375" style="1" customWidth="1"/>
    <col min="6" max="6" width="20.5703125" style="1" customWidth="1"/>
    <col min="7" max="7" width="2.7109375" style="1" customWidth="1"/>
    <col min="8" max="16384" width="9.27734375" style="1" customWidth="1"/>
  </cols>
  <sheetData>
    <row r="1" ht="17.25" thickBot="1"/>
    <row r="2" spans="2:7">
      <c r="B2" s="4"/>
      <c r="C2" s="409"/>
      <c r="D2" s="11"/>
      <c r="E2" s="5"/>
      <c r="F2" s="5"/>
      <c r="G2" s="6"/>
    </row>
    <row r="3" spans="2:7">
      <c r="B3" s="7"/>
      <c r="C3" s="30" t="s">
        <v>1725</v>
      </c>
      <c r="D3" s="31"/>
      <c r="E3" s="16"/>
      <c r="F3" s="16"/>
      <c r="G3" s="8"/>
    </row>
    <row r="4" spans="2:7">
      <c r="B4" s="7"/>
      <c r="C4" s="16" t="s">
        <v>952</v>
      </c>
      <c r="D4" s="31"/>
      <c r="E4" s="16"/>
      <c r="F4" s="16"/>
      <c r="G4" s="8"/>
    </row>
    <row r="5" spans="2:7">
      <c r="B5" s="7"/>
      <c r="C5" s="141" t="s">
        <v>1726</v>
      </c>
      <c r="D5" s="31"/>
      <c r="E5" s="16"/>
      <c r="F5" s="16"/>
      <c r="G5" s="8"/>
    </row>
    <row r="6" spans="2:7">
      <c r="B6" s="7"/>
      <c r="D6" s="31"/>
      <c r="E6" s="16"/>
      <c r="F6" s="16"/>
      <c r="G6" s="8"/>
    </row>
    <row r="7" spans="2:7">
      <c r="B7" s="7"/>
      <c r="C7" s="32" t="s">
        <v>1727</v>
      </c>
      <c r="D7" s="33"/>
      <c r="G7" s="8"/>
    </row>
    <row r="8" spans="2:7">
      <c r="B8" s="7"/>
      <c r="C8" s="32"/>
      <c r="D8" s="33"/>
      <c r="F8" s="33" t="s">
        <v>228</v>
      </c>
      <c r="G8" s="8"/>
    </row>
    <row r="9" spans="2:7" ht="26.25">
      <c r="B9" s="7"/>
      <c r="C9" s="376" t="s">
        <v>772</v>
      </c>
      <c r="E9" s="16"/>
      <c r="F9" s="95" t="s">
        <v>605</v>
      </c>
      <c r="G9" s="8"/>
    </row>
    <row r="10" spans="2:7" s="29" customFormat="1" ht="66">
      <c r="B10" s="34"/>
      <c r="C10" s="300" t="s">
        <v>233</v>
      </c>
      <c r="D10" s="301" t="s">
        <v>1728</v>
      </c>
      <c r="E10" s="301" t="s">
        <v>1435</v>
      </c>
      <c r="F10" s="301" t="s">
        <v>1729</v>
      </c>
      <c r="G10" s="35"/>
    </row>
    <row r="11" spans="2:8">
      <c r="B11" s="7"/>
      <c r="C11" s="302" t="s">
        <v>234</v>
      </c>
      <c r="D11" s="306">
        <v>1</v>
      </c>
      <c r="E11" s="369">
        <v>169867517</v>
      </c>
      <c r="F11" s="369">
        <v>171670932</v>
      </c>
      <c r="G11" s="8"/>
      <c r="H11" s="141"/>
    </row>
    <row r="12" spans="2:8">
      <c r="B12" s="7"/>
      <c r="C12" s="302" t="s">
        <v>237</v>
      </c>
      <c r="D12" s="306">
        <v>2</v>
      </c>
      <c r="E12" s="369">
        <v>164846594</v>
      </c>
      <c r="F12" s="369">
        <v>165911368</v>
      </c>
      <c r="G12" s="8"/>
      <c r="H12" s="141"/>
    </row>
    <row r="13" spans="2:8">
      <c r="B13" s="7"/>
      <c r="C13" s="302" t="s">
        <v>236</v>
      </c>
      <c r="D13" s="306">
        <v>3</v>
      </c>
      <c r="E13" s="369">
        <v>147136870</v>
      </c>
      <c r="F13" s="369">
        <v>145602254</v>
      </c>
      <c r="G13" s="8"/>
      <c r="H13" s="141"/>
    </row>
    <row r="14" spans="2:8">
      <c r="B14" s="7"/>
      <c r="C14" s="302" t="s">
        <v>214</v>
      </c>
      <c r="D14" s="306">
        <v>4</v>
      </c>
      <c r="E14" s="369">
        <v>112126247</v>
      </c>
      <c r="F14" s="369">
        <v>112284887</v>
      </c>
      <c r="G14" s="8"/>
      <c r="H14" s="141"/>
    </row>
    <row r="15" spans="2:8">
      <c r="B15" s="7"/>
      <c r="C15" s="302" t="s">
        <v>174</v>
      </c>
      <c r="D15" s="306">
        <v>5</v>
      </c>
      <c r="E15" s="369">
        <v>93488253</v>
      </c>
      <c r="F15" s="369">
        <v>91640408</v>
      </c>
      <c r="G15" s="8"/>
      <c r="H15" s="141"/>
    </row>
    <row r="16" spans="2:8">
      <c r="B16" s="7"/>
      <c r="C16" s="302" t="s">
        <v>240</v>
      </c>
      <c r="D16" s="306">
        <v>6</v>
      </c>
      <c r="E16" s="369">
        <v>86826148</v>
      </c>
      <c r="F16" s="369">
        <v>87538751</v>
      </c>
      <c r="G16" s="8"/>
      <c r="H16" s="141"/>
    </row>
    <row r="17" spans="2:9">
      <c r="B17" s="7"/>
      <c r="C17" s="302" t="s">
        <v>243</v>
      </c>
      <c r="D17" s="306">
        <v>7</v>
      </c>
      <c r="E17" s="369">
        <v>63968424</v>
      </c>
      <c r="F17" s="369">
        <v>63490536</v>
      </c>
      <c r="G17" s="8"/>
      <c r="H17" s="141"/>
      <c r="I17" s="92"/>
    </row>
    <row r="18" spans="2:8">
      <c r="B18" s="7"/>
      <c r="C18" s="302" t="s">
        <v>211</v>
      </c>
      <c r="D18" s="306">
        <v>8</v>
      </c>
      <c r="E18" s="369">
        <v>60630074</v>
      </c>
      <c r="F18" s="369">
        <v>60979221</v>
      </c>
      <c r="G18" s="8"/>
      <c r="H18" s="141"/>
    </row>
    <row r="19" spans="2:9">
      <c r="B19" s="7"/>
      <c r="C19" s="302" t="s">
        <v>241</v>
      </c>
      <c r="D19" s="306">
        <v>9</v>
      </c>
      <c r="E19" s="369">
        <v>60756580</v>
      </c>
      <c r="F19" s="369">
        <v>60090641</v>
      </c>
      <c r="G19" s="8"/>
      <c r="H19" s="141"/>
      <c r="I19" s="92"/>
    </row>
    <row r="20" spans="2:8">
      <c r="B20" s="7"/>
      <c r="C20" s="302" t="s">
        <v>176</v>
      </c>
      <c r="D20" s="306">
        <v>10</v>
      </c>
      <c r="E20" s="369">
        <v>57121096</v>
      </c>
      <c r="F20" s="369">
        <v>59516769</v>
      </c>
      <c r="G20" s="8"/>
      <c r="H20" s="141"/>
    </row>
    <row r="21" spans="2:9">
      <c r="B21" s="7"/>
      <c r="C21" s="302" t="s">
        <v>215</v>
      </c>
      <c r="D21" s="306">
        <v>11</v>
      </c>
      <c r="E21" s="369">
        <v>59219986</v>
      </c>
      <c r="F21" s="369">
        <v>58985632</v>
      </c>
      <c r="G21" s="8"/>
      <c r="H21" s="141"/>
      <c r="I21" s="92"/>
    </row>
    <row r="22" spans="2:8">
      <c r="B22" s="7"/>
      <c r="C22" s="302" t="s">
        <v>246</v>
      </c>
      <c r="D22" s="306">
        <v>12</v>
      </c>
      <c r="E22" s="369">
        <v>54758555</v>
      </c>
      <c r="F22" s="369">
        <v>54035517</v>
      </c>
      <c r="G22" s="8"/>
      <c r="H22" s="141"/>
    </row>
    <row r="23" spans="2:8">
      <c r="B23" s="7"/>
      <c r="C23" s="302" t="s">
        <v>632</v>
      </c>
      <c r="D23" s="306">
        <v>13</v>
      </c>
      <c r="E23" s="369">
        <v>47459148</v>
      </c>
      <c r="F23" s="369">
        <v>47630492</v>
      </c>
      <c r="G23" s="8"/>
      <c r="H23" s="141"/>
    </row>
    <row r="24" spans="2:8">
      <c r="B24" s="7"/>
      <c r="C24" s="302" t="s">
        <v>247</v>
      </c>
      <c r="D24" s="306">
        <v>14</v>
      </c>
      <c r="E24" s="369">
        <v>47521855</v>
      </c>
      <c r="F24" s="369">
        <v>47619858</v>
      </c>
      <c r="G24" s="8"/>
      <c r="H24" s="141"/>
    </row>
    <row r="25" spans="2:8">
      <c r="B25" s="7"/>
      <c r="C25" s="302" t="s">
        <v>220</v>
      </c>
      <c r="D25" s="306">
        <v>15</v>
      </c>
      <c r="E25" s="369">
        <v>46306740</v>
      </c>
      <c r="F25" s="369">
        <v>45624391</v>
      </c>
      <c r="G25" s="8"/>
      <c r="H25" s="141"/>
    </row>
    <row r="26" spans="2:8">
      <c r="B26" s="7"/>
      <c r="C26" s="302" t="s">
        <v>216</v>
      </c>
      <c r="D26" s="306">
        <v>16</v>
      </c>
      <c r="E26" s="369">
        <v>45210293</v>
      </c>
      <c r="F26" s="369">
        <v>45227476</v>
      </c>
      <c r="G26" s="8"/>
      <c r="H26" s="141"/>
    </row>
    <row r="27" spans="2:8">
      <c r="B27" s="7"/>
      <c r="C27" s="302" t="s">
        <v>183</v>
      </c>
      <c r="D27" s="306">
        <v>17</v>
      </c>
      <c r="E27" s="369">
        <v>41398503</v>
      </c>
      <c r="F27" s="369">
        <v>41826163</v>
      </c>
      <c r="G27" s="8"/>
      <c r="H27" s="141"/>
    </row>
    <row r="28" spans="2:8">
      <c r="B28" s="7"/>
      <c r="C28" s="302" t="s">
        <v>181</v>
      </c>
      <c r="D28" s="306">
        <v>18</v>
      </c>
      <c r="E28" s="369">
        <v>36311946</v>
      </c>
      <c r="F28" s="369">
        <v>36199179</v>
      </c>
      <c r="G28" s="8"/>
      <c r="H28" s="141"/>
    </row>
    <row r="29" spans="2:8">
      <c r="B29" s="7"/>
      <c r="C29" s="302" t="s">
        <v>344</v>
      </c>
      <c r="D29" s="306">
        <v>19</v>
      </c>
      <c r="E29" s="369">
        <v>31755858</v>
      </c>
      <c r="F29" s="369">
        <v>31970104</v>
      </c>
      <c r="G29" s="8"/>
      <c r="H29" s="141"/>
    </row>
    <row r="30" spans="2:8">
      <c r="B30" s="7"/>
      <c r="C30" s="302" t="s">
        <v>180</v>
      </c>
      <c r="D30" s="306">
        <v>20</v>
      </c>
      <c r="E30" s="369">
        <v>31483189</v>
      </c>
      <c r="F30" s="369">
        <v>31650744</v>
      </c>
      <c r="G30" s="8"/>
      <c r="H30" s="141"/>
    </row>
    <row r="31" spans="2:8">
      <c r="B31" s="7"/>
      <c r="C31" s="302" t="s">
        <v>327</v>
      </c>
      <c r="D31" s="306">
        <v>21</v>
      </c>
      <c r="E31" s="369">
        <v>26769211</v>
      </c>
      <c r="F31" s="369">
        <v>27122358</v>
      </c>
      <c r="G31" s="8"/>
      <c r="H31" s="141"/>
    </row>
    <row r="32" spans="2:9">
      <c r="B32" s="7"/>
      <c r="C32" s="302" t="s">
        <v>326</v>
      </c>
      <c r="D32" s="306">
        <v>22</v>
      </c>
      <c r="E32" s="369">
        <v>26849364</v>
      </c>
      <c r="F32" s="369">
        <v>26973874</v>
      </c>
      <c r="G32" s="8"/>
      <c r="H32" s="141"/>
      <c r="I32" s="92"/>
    </row>
    <row r="33" spans="2:8">
      <c r="B33" s="7"/>
      <c r="C33" s="302" t="s">
        <v>322</v>
      </c>
      <c r="D33" s="306">
        <v>23</v>
      </c>
      <c r="E33" s="369">
        <v>26654022</v>
      </c>
      <c r="F33" s="369">
        <v>26552475</v>
      </c>
      <c r="G33" s="8"/>
      <c r="H33" s="141"/>
    </row>
    <row r="34" spans="2:8">
      <c r="B34" s="7"/>
      <c r="C34" s="302" t="s">
        <v>341</v>
      </c>
      <c r="D34" s="306">
        <v>24</v>
      </c>
      <c r="E34" s="369">
        <v>25309994</v>
      </c>
      <c r="F34" s="369">
        <v>25501164</v>
      </c>
      <c r="G34" s="8"/>
      <c r="H34" s="141"/>
    </row>
    <row r="35" spans="2:8">
      <c r="B35" s="7"/>
      <c r="C35" s="302" t="s">
        <v>333</v>
      </c>
      <c r="D35" s="306">
        <v>25</v>
      </c>
      <c r="E35" s="369">
        <v>24998709</v>
      </c>
      <c r="F35" s="369">
        <v>25342414</v>
      </c>
      <c r="G35" s="8"/>
      <c r="H35" s="141"/>
    </row>
    <row r="36" spans="2:8">
      <c r="B36" s="7"/>
      <c r="C36" s="302" t="s">
        <v>380</v>
      </c>
      <c r="D36" s="306">
        <v>26</v>
      </c>
      <c r="E36" s="369">
        <v>25114559</v>
      </c>
      <c r="F36" s="369">
        <v>24100303</v>
      </c>
      <c r="G36" s="8"/>
      <c r="H36" s="141"/>
    </row>
    <row r="37" spans="2:8">
      <c r="B37" s="7"/>
      <c r="C37" s="302" t="s">
        <v>492</v>
      </c>
      <c r="D37" s="306">
        <v>27</v>
      </c>
      <c r="E37" s="369">
        <v>23348321</v>
      </c>
      <c r="F37" s="369">
        <v>23193485</v>
      </c>
      <c r="G37" s="8"/>
      <c r="H37" s="141"/>
    </row>
    <row r="38" spans="2:8">
      <c r="B38" s="7"/>
      <c r="C38" s="302" t="s">
        <v>661</v>
      </c>
      <c r="D38" s="306">
        <v>28</v>
      </c>
      <c r="E38" s="369">
        <v>22143148</v>
      </c>
      <c r="F38" s="369">
        <v>22123389</v>
      </c>
      <c r="G38" s="8"/>
      <c r="H38" s="141"/>
    </row>
    <row r="39" spans="2:8">
      <c r="B39" s="7"/>
      <c r="C39" s="302" t="s">
        <v>1714</v>
      </c>
      <c r="D39" s="306">
        <v>29</v>
      </c>
      <c r="E39" s="369">
        <v>20745064</v>
      </c>
      <c r="F39" s="369">
        <v>21614239</v>
      </c>
      <c r="G39" s="8"/>
      <c r="H39" s="141"/>
    </row>
    <row r="40" spans="2:8">
      <c r="B40" s="7"/>
      <c r="C40" s="302" t="s">
        <v>331</v>
      </c>
      <c r="D40" s="306">
        <v>30</v>
      </c>
      <c r="E40" s="369">
        <v>22022421</v>
      </c>
      <c r="F40" s="369">
        <v>21247677</v>
      </c>
      <c r="G40" s="8"/>
      <c r="H40" s="141"/>
    </row>
    <row r="41" spans="2:8">
      <c r="B41" s="7"/>
      <c r="C41" s="302" t="s">
        <v>486</v>
      </c>
      <c r="D41" s="306">
        <v>31</v>
      </c>
      <c r="E41" s="369">
        <v>19177737</v>
      </c>
      <c r="F41" s="369">
        <v>19480451</v>
      </c>
      <c r="G41" s="8"/>
      <c r="H41" s="141"/>
    </row>
    <row r="42" spans="2:8">
      <c r="B42" s="7"/>
      <c r="C42" s="302" t="s">
        <v>343</v>
      </c>
      <c r="D42" s="306">
        <v>32</v>
      </c>
      <c r="E42" s="369">
        <v>19475199</v>
      </c>
      <c r="F42" s="369">
        <v>19124429</v>
      </c>
      <c r="G42" s="8"/>
      <c r="H42" s="141"/>
    </row>
    <row r="43" spans="2:8">
      <c r="B43" s="7"/>
      <c r="C43" s="302" t="s">
        <v>358</v>
      </c>
      <c r="D43" s="306">
        <v>33</v>
      </c>
      <c r="E43" s="369">
        <v>17351072</v>
      </c>
      <c r="F43" s="369">
        <v>18073702</v>
      </c>
      <c r="G43" s="8"/>
      <c r="H43" s="141"/>
    </row>
    <row r="44" spans="2:8">
      <c r="B44" s="7"/>
      <c r="C44" s="302" t="s">
        <v>354</v>
      </c>
      <c r="D44" s="306">
        <v>34</v>
      </c>
      <c r="E44" s="369">
        <v>17471949</v>
      </c>
      <c r="F44" s="369">
        <v>17098689</v>
      </c>
      <c r="G44" s="8"/>
      <c r="H44" s="141"/>
    </row>
    <row r="45" spans="2:8">
      <c r="B45" s="7"/>
      <c r="C45" s="302" t="s">
        <v>651</v>
      </c>
      <c r="D45" s="306">
        <v>35</v>
      </c>
      <c r="E45" s="369">
        <v>13870498</v>
      </c>
      <c r="F45" s="369">
        <v>15580720</v>
      </c>
      <c r="G45" s="8"/>
      <c r="H45" s="141"/>
    </row>
    <row r="46" spans="2:8">
      <c r="B46" s="7"/>
      <c r="C46" s="302" t="s">
        <v>368</v>
      </c>
      <c r="D46" s="306">
        <v>36</v>
      </c>
      <c r="E46" s="369">
        <v>15243907</v>
      </c>
      <c r="F46" s="369">
        <v>14983910</v>
      </c>
      <c r="G46" s="8"/>
      <c r="H46" s="141"/>
    </row>
    <row r="47" spans="2:8">
      <c r="B47" s="7"/>
      <c r="C47" s="302" t="s">
        <v>478</v>
      </c>
      <c r="D47" s="306">
        <v>37</v>
      </c>
      <c r="E47" s="369">
        <v>14168512</v>
      </c>
      <c r="F47" s="369">
        <v>14453283</v>
      </c>
      <c r="G47" s="8"/>
      <c r="H47" s="141"/>
    </row>
    <row r="48" spans="2:8">
      <c r="B48" s="7"/>
      <c r="C48" s="302" t="s">
        <v>746</v>
      </c>
      <c r="D48" s="306">
        <v>38</v>
      </c>
      <c r="E48" s="369">
        <v>13933529</v>
      </c>
      <c r="F48" s="369">
        <v>13896802</v>
      </c>
      <c r="G48" s="8"/>
      <c r="H48" s="141"/>
    </row>
    <row r="49" spans="2:8">
      <c r="B49" s="7"/>
      <c r="C49" s="302" t="s">
        <v>487</v>
      </c>
      <c r="D49" s="306">
        <v>39</v>
      </c>
      <c r="E49" s="369">
        <v>12631583</v>
      </c>
      <c r="F49" s="369">
        <v>12835634</v>
      </c>
      <c r="G49" s="8"/>
      <c r="H49" s="141"/>
    </row>
    <row r="50" spans="2:8">
      <c r="B50" s="7"/>
      <c r="C50" s="302" t="s">
        <v>654</v>
      </c>
      <c r="D50" s="306">
        <v>40</v>
      </c>
      <c r="E50" s="369">
        <v>12866003</v>
      </c>
      <c r="F50" s="369">
        <v>12799184</v>
      </c>
      <c r="G50" s="8"/>
      <c r="H50" s="141"/>
    </row>
    <row r="51" spans="2:8">
      <c r="B51" s="7"/>
      <c r="C51" s="302" t="s">
        <v>321</v>
      </c>
      <c r="D51" s="306">
        <v>41</v>
      </c>
      <c r="E51" s="369">
        <v>11832554</v>
      </c>
      <c r="F51" s="369">
        <v>11861305</v>
      </c>
      <c r="G51" s="8"/>
      <c r="H51" s="141"/>
    </row>
    <row r="52" spans="2:8">
      <c r="B52" s="7"/>
      <c r="C52" s="302" t="s">
        <v>477</v>
      </c>
      <c r="D52" s="306">
        <v>42</v>
      </c>
      <c r="E52" s="369">
        <v>11144763</v>
      </c>
      <c r="F52" s="369">
        <v>11690339</v>
      </c>
      <c r="G52" s="8"/>
      <c r="H52" s="141"/>
    </row>
    <row r="53" spans="2:8">
      <c r="B53" s="7"/>
      <c r="C53" s="302" t="s">
        <v>481</v>
      </c>
      <c r="D53" s="306">
        <v>43</v>
      </c>
      <c r="E53" s="369">
        <v>10814697</v>
      </c>
      <c r="F53" s="369">
        <v>10867038</v>
      </c>
      <c r="G53" s="8"/>
      <c r="H53" s="141"/>
    </row>
    <row r="54" spans="2:8">
      <c r="B54" s="7"/>
      <c r="C54" s="302" t="s">
        <v>390</v>
      </c>
      <c r="D54" s="306">
        <v>44</v>
      </c>
      <c r="E54" s="369">
        <v>11127786</v>
      </c>
      <c r="F54" s="369">
        <v>10756138</v>
      </c>
      <c r="G54" s="8"/>
      <c r="H54" s="141"/>
    </row>
    <row r="55" spans="2:8">
      <c r="B55" s="7"/>
      <c r="C55" s="302" t="s">
        <v>349</v>
      </c>
      <c r="D55" s="306">
        <v>45</v>
      </c>
      <c r="E55" s="369">
        <v>10190779</v>
      </c>
      <c r="F55" s="369">
        <v>10737695</v>
      </c>
      <c r="G55" s="8"/>
      <c r="H55" s="141"/>
    </row>
    <row r="56" spans="2:8">
      <c r="B56" s="7"/>
      <c r="C56" s="302" t="s">
        <v>379</v>
      </c>
      <c r="D56" s="306">
        <v>46</v>
      </c>
      <c r="E56" s="369">
        <v>10510740</v>
      </c>
      <c r="F56" s="369">
        <v>10681562</v>
      </c>
      <c r="G56" s="8"/>
      <c r="H56" s="141"/>
    </row>
    <row r="57" spans="2:8">
      <c r="B57" s="7"/>
      <c r="C57" s="302" t="s">
        <v>323</v>
      </c>
      <c r="D57" s="306">
        <v>47</v>
      </c>
      <c r="E57" s="369">
        <v>10445401</v>
      </c>
      <c r="F57" s="369">
        <v>10659925</v>
      </c>
      <c r="G57" s="8"/>
      <c r="H57" s="141"/>
    </row>
    <row r="58" spans="2:8">
      <c r="B58" s="7"/>
      <c r="C58" s="302" t="s">
        <v>367</v>
      </c>
      <c r="D58" s="306">
        <v>48</v>
      </c>
      <c r="E58" s="369">
        <v>10792701</v>
      </c>
      <c r="F58" s="369">
        <v>10577271</v>
      </c>
      <c r="G58" s="8"/>
      <c r="H58" s="141"/>
    </row>
    <row r="59" spans="2:8">
      <c r="B59" s="7"/>
      <c r="C59" s="302" t="s">
        <v>340</v>
      </c>
      <c r="D59" s="306">
        <v>49</v>
      </c>
      <c r="E59" s="369">
        <v>10230320</v>
      </c>
      <c r="F59" s="369">
        <v>10302005</v>
      </c>
      <c r="G59" s="8"/>
      <c r="H59" s="141"/>
    </row>
    <row r="60" spans="2:8">
      <c r="B60" s="7"/>
      <c r="C60" s="302" t="s">
        <v>479</v>
      </c>
      <c r="D60" s="306">
        <v>50</v>
      </c>
      <c r="E60" s="369">
        <v>9587814</v>
      </c>
      <c r="F60" s="369">
        <v>9824145</v>
      </c>
      <c r="G60" s="8"/>
      <c r="H60" s="141"/>
    </row>
    <row r="61" spans="2:8">
      <c r="B61" s="7"/>
      <c r="C61" s="302" t="s">
        <v>743</v>
      </c>
      <c r="D61" s="306">
        <v>51</v>
      </c>
      <c r="E61" s="369">
        <v>9483019</v>
      </c>
      <c r="F61" s="369">
        <v>9717112</v>
      </c>
      <c r="G61" s="8"/>
      <c r="H61" s="141"/>
    </row>
    <row r="62" spans="2:8">
      <c r="B62" s="7"/>
      <c r="C62" s="302" t="s">
        <v>494</v>
      </c>
      <c r="D62" s="306">
        <v>52</v>
      </c>
      <c r="E62" s="369">
        <v>9600625</v>
      </c>
      <c r="F62" s="369">
        <v>9644152</v>
      </c>
      <c r="G62" s="8"/>
      <c r="H62" s="141"/>
    </row>
    <row r="63" spans="2:8">
      <c r="B63" s="7"/>
      <c r="C63" s="302" t="s">
        <v>348</v>
      </c>
      <c r="D63" s="306">
        <v>53</v>
      </c>
      <c r="E63" s="369">
        <v>9792327</v>
      </c>
      <c r="F63" s="369">
        <v>9540310</v>
      </c>
      <c r="G63" s="8"/>
      <c r="H63" s="141"/>
    </row>
    <row r="64" spans="2:8">
      <c r="B64" s="7"/>
      <c r="C64" s="302" t="s">
        <v>504</v>
      </c>
      <c r="D64" s="306">
        <v>54</v>
      </c>
      <c r="E64" s="369">
        <v>9406150</v>
      </c>
      <c r="F64" s="369">
        <v>9479725</v>
      </c>
      <c r="G64" s="8"/>
      <c r="H64" s="141"/>
    </row>
    <row r="65" spans="2:8">
      <c r="B65" s="7"/>
      <c r="C65" s="302" t="s">
        <v>330</v>
      </c>
      <c r="D65" s="306">
        <v>55</v>
      </c>
      <c r="E65" s="369">
        <v>8720193</v>
      </c>
      <c r="F65" s="369">
        <v>9059213</v>
      </c>
      <c r="G65" s="8"/>
      <c r="H65" s="141"/>
    </row>
    <row r="66" spans="2:8">
      <c r="B66" s="7"/>
      <c r="C66" s="302" t="s">
        <v>508</v>
      </c>
      <c r="D66" s="306">
        <v>56</v>
      </c>
      <c r="E66" s="369">
        <v>8964867</v>
      </c>
      <c r="F66" s="369">
        <v>8994473</v>
      </c>
      <c r="G66" s="8"/>
      <c r="H66" s="141"/>
    </row>
    <row r="67" spans="2:8">
      <c r="B67" s="7"/>
      <c r="C67" s="302" t="s">
        <v>399</v>
      </c>
      <c r="D67" s="306">
        <v>57</v>
      </c>
      <c r="E67" s="369">
        <v>8570614</v>
      </c>
      <c r="F67" s="369">
        <v>8813931</v>
      </c>
      <c r="G67" s="8"/>
      <c r="H67" s="141"/>
    </row>
    <row r="68" spans="2:8">
      <c r="B68" s="7"/>
      <c r="C68" s="302" t="s">
        <v>484</v>
      </c>
      <c r="D68" s="306">
        <v>58</v>
      </c>
      <c r="E68" s="369">
        <v>9074613</v>
      </c>
      <c r="F68" s="369">
        <v>8734075</v>
      </c>
      <c r="G68" s="8"/>
      <c r="H68" s="141"/>
    </row>
    <row r="69" spans="2:8">
      <c r="B69" s="7"/>
      <c r="C69" s="302" t="s">
        <v>325</v>
      </c>
      <c r="D69" s="306">
        <v>59</v>
      </c>
      <c r="E69" s="369">
        <v>8574779</v>
      </c>
      <c r="F69" s="369">
        <v>8696827</v>
      </c>
      <c r="G69" s="8"/>
      <c r="H69" s="141"/>
    </row>
    <row r="70" spans="2:8">
      <c r="B70" s="7"/>
      <c r="C70" s="302" t="s">
        <v>335</v>
      </c>
      <c r="D70" s="306">
        <v>60</v>
      </c>
      <c r="E70" s="369">
        <v>8376829</v>
      </c>
      <c r="F70" s="369">
        <v>8048345</v>
      </c>
      <c r="G70" s="8"/>
      <c r="H70" s="141"/>
    </row>
    <row r="71" spans="2:8">
      <c r="B71" s="7"/>
      <c r="C71" s="302" t="s">
        <v>658</v>
      </c>
      <c r="D71" s="306">
        <v>61</v>
      </c>
      <c r="E71" s="369">
        <v>7566993</v>
      </c>
      <c r="F71" s="369">
        <v>7740932</v>
      </c>
      <c r="G71" s="8"/>
      <c r="H71" s="141"/>
    </row>
    <row r="72" spans="2:8">
      <c r="B72" s="7"/>
      <c r="C72" s="302" t="s">
        <v>385</v>
      </c>
      <c r="D72" s="306">
        <v>62</v>
      </c>
      <c r="E72" s="369">
        <v>7626186</v>
      </c>
      <c r="F72" s="369">
        <v>7662121</v>
      </c>
      <c r="G72" s="8"/>
      <c r="H72" s="141"/>
    </row>
    <row r="73" spans="2:8">
      <c r="B73" s="7"/>
      <c r="C73" s="302" t="s">
        <v>352</v>
      </c>
      <c r="D73" s="306">
        <v>63</v>
      </c>
      <c r="E73" s="369">
        <v>7515194</v>
      </c>
      <c r="F73" s="369">
        <v>7580555</v>
      </c>
      <c r="G73" s="8"/>
      <c r="H73" s="141"/>
    </row>
    <row r="74" spans="2:8">
      <c r="B74" s="7"/>
      <c r="C74" s="302" t="s">
        <v>359</v>
      </c>
      <c r="D74" s="306">
        <v>64</v>
      </c>
      <c r="E74" s="369">
        <v>7436772</v>
      </c>
      <c r="F74" s="369">
        <v>7373118</v>
      </c>
      <c r="G74" s="8"/>
      <c r="H74" s="141"/>
    </row>
    <row r="75" spans="2:8">
      <c r="B75" s="7"/>
      <c r="C75" s="302" t="s">
        <v>334</v>
      </c>
      <c r="D75" s="306">
        <v>65</v>
      </c>
      <c r="E75" s="369">
        <v>7191518</v>
      </c>
      <c r="F75" s="369">
        <v>7270143</v>
      </c>
      <c r="G75" s="8"/>
      <c r="H75" s="141"/>
    </row>
    <row r="76" spans="2:8">
      <c r="B76" s="7"/>
      <c r="C76" s="302" t="s">
        <v>968</v>
      </c>
      <c r="D76" s="306">
        <v>66</v>
      </c>
      <c r="E76" s="369">
        <v>7169752</v>
      </c>
      <c r="F76" s="369">
        <v>7231399</v>
      </c>
      <c r="G76" s="8"/>
      <c r="H76" s="141"/>
    </row>
    <row r="77" spans="2:8">
      <c r="B77" s="7"/>
      <c r="C77" s="302" t="s">
        <v>345</v>
      </c>
      <c r="D77" s="306">
        <v>67</v>
      </c>
      <c r="E77" s="369">
        <v>7390820</v>
      </c>
      <c r="F77" s="369">
        <v>7156805</v>
      </c>
      <c r="G77" s="8"/>
      <c r="H77" s="141"/>
    </row>
    <row r="78" spans="2:8">
      <c r="B78" s="7"/>
      <c r="C78" s="302" t="s">
        <v>374</v>
      </c>
      <c r="D78" s="306">
        <v>68</v>
      </c>
      <c r="E78" s="369">
        <v>7055206</v>
      </c>
      <c r="F78" s="369">
        <v>7017522</v>
      </c>
      <c r="G78" s="8"/>
      <c r="H78" s="141"/>
    </row>
    <row r="79" spans="2:8">
      <c r="B79" s="7"/>
      <c r="C79" s="302" t="s">
        <v>363</v>
      </c>
      <c r="D79" s="306">
        <v>69</v>
      </c>
      <c r="E79" s="369">
        <v>6771334</v>
      </c>
      <c r="F79" s="369">
        <v>6812670</v>
      </c>
      <c r="G79" s="8"/>
      <c r="H79" s="141"/>
    </row>
    <row r="80" spans="2:8">
      <c r="B80" s="7"/>
      <c r="C80" s="302" t="s">
        <v>400</v>
      </c>
      <c r="D80" s="306">
        <v>70</v>
      </c>
      <c r="E80" s="369">
        <v>6522685</v>
      </c>
      <c r="F80" s="369">
        <v>6403388</v>
      </c>
      <c r="G80" s="8"/>
      <c r="H80" s="141"/>
    </row>
    <row r="81" spans="2:8">
      <c r="B81" s="7"/>
      <c r="C81" s="302" t="s">
        <v>356</v>
      </c>
      <c r="D81" s="306">
        <v>71</v>
      </c>
      <c r="E81" s="369">
        <v>6416365</v>
      </c>
      <c r="F81" s="369">
        <v>6218113</v>
      </c>
      <c r="G81" s="8"/>
      <c r="H81" s="141"/>
    </row>
    <row r="82" spans="2:8">
      <c r="B82" s="7"/>
      <c r="C82" s="302" t="s">
        <v>353</v>
      </c>
      <c r="D82" s="306">
        <v>72</v>
      </c>
      <c r="E82" s="369">
        <v>5448795</v>
      </c>
      <c r="F82" s="369">
        <v>5617336</v>
      </c>
      <c r="G82" s="8"/>
      <c r="H82" s="141"/>
    </row>
    <row r="83" spans="2:8">
      <c r="B83" s="7"/>
      <c r="C83" s="302" t="s">
        <v>397</v>
      </c>
      <c r="D83" s="306">
        <v>73</v>
      </c>
      <c r="E83" s="369">
        <v>5305267</v>
      </c>
      <c r="F83" s="369">
        <v>5287846</v>
      </c>
      <c r="G83" s="8"/>
      <c r="H83" s="141"/>
    </row>
    <row r="84" spans="2:8">
      <c r="B84" s="7"/>
      <c r="C84" s="302" t="s">
        <v>364</v>
      </c>
      <c r="D84" s="306">
        <v>74</v>
      </c>
      <c r="E84" s="369">
        <v>4904792</v>
      </c>
      <c r="F84" s="369">
        <v>5040684</v>
      </c>
      <c r="G84" s="8"/>
      <c r="H84" s="141"/>
    </row>
    <row r="85" spans="2:8">
      <c r="B85" s="7"/>
      <c r="C85" s="303" t="s">
        <v>970</v>
      </c>
      <c r="D85" s="799">
        <v>75</v>
      </c>
      <c r="E85" s="370">
        <v>4588247</v>
      </c>
      <c r="F85" s="370">
        <v>4727896</v>
      </c>
      <c r="G85" s="8"/>
      <c r="H85" s="141"/>
    </row>
    <row r="86" spans="2:8">
      <c r="B86" s="7"/>
      <c r="C86" s="302" t="s">
        <v>396</v>
      </c>
      <c r="D86" s="306">
        <v>76</v>
      </c>
      <c r="E86" s="369">
        <v>4489533</v>
      </c>
      <c r="F86" s="369">
        <v>4611989</v>
      </c>
      <c r="G86" s="8"/>
      <c r="H86" s="141"/>
    </row>
    <row r="87" spans="2:8">
      <c r="B87" s="7"/>
      <c r="C87" s="302" t="s">
        <v>371</v>
      </c>
      <c r="D87" s="306">
        <v>77</v>
      </c>
      <c r="E87" s="369">
        <v>4472047</v>
      </c>
      <c r="F87" s="369">
        <v>4527476</v>
      </c>
      <c r="G87" s="8"/>
      <c r="H87" s="141"/>
    </row>
    <row r="88" spans="2:8">
      <c r="B88" s="7"/>
      <c r="C88" s="302" t="s">
        <v>498</v>
      </c>
      <c r="D88" s="306">
        <v>78</v>
      </c>
      <c r="E88" s="369">
        <v>4277970</v>
      </c>
      <c r="F88" s="369">
        <v>4408869</v>
      </c>
      <c r="G88" s="8"/>
      <c r="H88" s="141"/>
    </row>
    <row r="89" spans="2:8">
      <c r="B89" s="7"/>
      <c r="C89" s="302" t="s">
        <v>376</v>
      </c>
      <c r="D89" s="306">
        <v>79</v>
      </c>
      <c r="E89" s="369">
        <v>4100711</v>
      </c>
      <c r="F89" s="369">
        <v>4130084</v>
      </c>
      <c r="G89" s="8"/>
      <c r="H89" s="141"/>
    </row>
    <row r="90" spans="2:8">
      <c r="B90" s="7"/>
      <c r="C90" s="302" t="s">
        <v>375</v>
      </c>
      <c r="D90" s="306">
        <v>80</v>
      </c>
      <c r="E90" s="369">
        <v>4122425</v>
      </c>
      <c r="F90" s="369">
        <v>4004950</v>
      </c>
      <c r="G90" s="8"/>
      <c r="H90" s="141"/>
    </row>
    <row r="91" spans="2:8">
      <c r="B91" s="7"/>
      <c r="C91" s="302" t="s">
        <v>366</v>
      </c>
      <c r="D91" s="306">
        <v>81</v>
      </c>
      <c r="E91" s="369">
        <v>3966951</v>
      </c>
      <c r="F91" s="369">
        <v>3975548</v>
      </c>
      <c r="G91" s="8"/>
      <c r="H91" s="141"/>
    </row>
    <row r="92" spans="2:8">
      <c r="B92" s="7"/>
      <c r="C92" s="302" t="s">
        <v>373</v>
      </c>
      <c r="D92" s="306">
        <v>82</v>
      </c>
      <c r="E92" s="369">
        <v>2946836</v>
      </c>
      <c r="F92" s="369">
        <v>3256510</v>
      </c>
      <c r="G92" s="8"/>
      <c r="H92" s="141"/>
    </row>
    <row r="93" spans="2:8">
      <c r="B93" s="7"/>
      <c r="C93" s="302" t="s">
        <v>382</v>
      </c>
      <c r="D93" s="306">
        <v>83</v>
      </c>
      <c r="E93" s="369">
        <v>2987138</v>
      </c>
      <c r="F93" s="369">
        <v>3126310</v>
      </c>
      <c r="G93" s="8"/>
      <c r="H93" s="141"/>
    </row>
    <row r="94" spans="2:8">
      <c r="B94" s="7"/>
      <c r="C94" s="302" t="s">
        <v>499</v>
      </c>
      <c r="D94" s="306">
        <v>84</v>
      </c>
      <c r="E94" s="369">
        <v>3126589</v>
      </c>
      <c r="F94" s="369">
        <v>3121444</v>
      </c>
      <c r="G94" s="8"/>
      <c r="H94" s="141"/>
    </row>
    <row r="95" spans="2:8">
      <c r="B95" s="7"/>
      <c r="C95" s="302" t="s">
        <v>1715</v>
      </c>
      <c r="D95" s="306">
        <v>85</v>
      </c>
      <c r="E95" s="369">
        <v>2567090</v>
      </c>
      <c r="F95" s="369">
        <v>3007553</v>
      </c>
      <c r="G95" s="8"/>
      <c r="H95" s="141"/>
    </row>
    <row r="96" spans="2:8">
      <c r="B96" s="7"/>
      <c r="C96" s="302" t="s">
        <v>503</v>
      </c>
      <c r="D96" s="306">
        <v>86</v>
      </c>
      <c r="E96" s="369">
        <v>2579892</v>
      </c>
      <c r="F96" s="369">
        <v>2650880</v>
      </c>
      <c r="G96" s="8"/>
      <c r="H96" s="141"/>
    </row>
    <row r="97" spans="2:8">
      <c r="B97" s="7"/>
      <c r="C97" s="302" t="s">
        <v>398</v>
      </c>
      <c r="D97" s="306">
        <v>87</v>
      </c>
      <c r="E97" s="369">
        <v>2030507</v>
      </c>
      <c r="F97" s="369">
        <v>2165363</v>
      </c>
      <c r="G97" s="8"/>
      <c r="H97" s="141"/>
    </row>
    <row r="98" spans="2:8">
      <c r="B98" s="7"/>
      <c r="C98" s="302" t="s">
        <v>372</v>
      </c>
      <c r="D98" s="306">
        <v>88</v>
      </c>
      <c r="E98" s="369">
        <v>2243334</v>
      </c>
      <c r="F98" s="369">
        <v>2123268</v>
      </c>
      <c r="G98" s="8"/>
      <c r="H98" s="141"/>
    </row>
    <row r="99" spans="2:8">
      <c r="B99" s="7"/>
      <c r="C99" s="302" t="s">
        <v>394</v>
      </c>
      <c r="D99" s="306">
        <v>89</v>
      </c>
      <c r="E99" s="369">
        <v>1883903</v>
      </c>
      <c r="F99" s="369">
        <v>2102237</v>
      </c>
      <c r="G99" s="8"/>
      <c r="H99" s="141"/>
    </row>
    <row r="100" spans="2:8">
      <c r="B100" s="7"/>
      <c r="C100" s="302" t="s">
        <v>509</v>
      </c>
      <c r="D100" s="306">
        <v>90</v>
      </c>
      <c r="E100" s="369">
        <v>1966288</v>
      </c>
      <c r="F100" s="369">
        <v>2099087</v>
      </c>
      <c r="G100" s="8"/>
      <c r="H100" s="141"/>
    </row>
    <row r="101" spans="2:8">
      <c r="B101" s="7"/>
      <c r="C101" s="302" t="s">
        <v>361</v>
      </c>
      <c r="D101" s="306">
        <v>91</v>
      </c>
      <c r="E101" s="369">
        <v>2049581</v>
      </c>
      <c r="F101" s="369">
        <v>2041210</v>
      </c>
      <c r="G101" s="8"/>
      <c r="H101" s="141"/>
    </row>
    <row r="102" spans="2:8">
      <c r="B102" s="7"/>
      <c r="C102" s="302" t="s">
        <v>404</v>
      </c>
      <c r="D102" s="306">
        <v>92</v>
      </c>
      <c r="E102" s="369">
        <v>1909779</v>
      </c>
      <c r="F102" s="369">
        <v>1944411</v>
      </c>
      <c r="G102" s="8"/>
      <c r="H102" s="141"/>
    </row>
    <row r="103" spans="2:8">
      <c r="B103" s="7"/>
      <c r="C103" s="302" t="s">
        <v>514</v>
      </c>
      <c r="D103" s="306">
        <v>93</v>
      </c>
      <c r="E103" s="369">
        <v>1798146</v>
      </c>
      <c r="F103" s="369">
        <v>1835102</v>
      </c>
      <c r="G103" s="8"/>
      <c r="H103" s="141"/>
    </row>
    <row r="104" spans="2:8">
      <c r="B104" s="7"/>
      <c r="C104" s="302" t="s">
        <v>405</v>
      </c>
      <c r="D104" s="306">
        <v>94</v>
      </c>
      <c r="E104" s="369">
        <v>1764439</v>
      </c>
      <c r="F104" s="369">
        <v>1827302</v>
      </c>
      <c r="G104" s="8"/>
      <c r="H104" s="141"/>
    </row>
    <row r="105" spans="2:8">
      <c r="B105" s="7"/>
      <c r="C105" s="302" t="s">
        <v>597</v>
      </c>
      <c r="D105" s="306">
        <v>95</v>
      </c>
      <c r="E105" s="369">
        <v>1623242</v>
      </c>
      <c r="F105" s="369">
        <v>1626770</v>
      </c>
      <c r="G105" s="8"/>
      <c r="H105" s="141"/>
    </row>
    <row r="106" spans="2:8">
      <c r="B106" s="7"/>
      <c r="C106" s="302" t="s">
        <v>511</v>
      </c>
      <c r="D106" s="306">
        <v>96</v>
      </c>
      <c r="E106" s="369">
        <v>1668373</v>
      </c>
      <c r="F106" s="369">
        <v>1610487</v>
      </c>
      <c r="G106" s="8"/>
      <c r="H106" s="141"/>
    </row>
    <row r="107" spans="2:8">
      <c r="B107" s="7"/>
      <c r="C107" s="302" t="s">
        <v>410</v>
      </c>
      <c r="D107" s="306">
        <v>97</v>
      </c>
      <c r="E107" s="369">
        <v>1429342</v>
      </c>
      <c r="F107" s="369">
        <v>1529515</v>
      </c>
      <c r="G107" s="8"/>
      <c r="H107" s="141"/>
    </row>
    <row r="108" spans="2:8">
      <c r="B108" s="7"/>
      <c r="C108" s="302" t="s">
        <v>950</v>
      </c>
      <c r="D108" s="306">
        <v>98</v>
      </c>
      <c r="E108" s="369">
        <v>1550553</v>
      </c>
      <c r="F108" s="369">
        <v>1416736</v>
      </c>
      <c r="G108" s="8"/>
      <c r="H108" s="141"/>
    </row>
    <row r="109" spans="2:8">
      <c r="B109" s="7"/>
      <c r="C109" s="302" t="s">
        <v>997</v>
      </c>
      <c r="D109" s="306">
        <v>99</v>
      </c>
      <c r="E109" s="369">
        <v>1294477</v>
      </c>
      <c r="F109" s="369">
        <v>1283249</v>
      </c>
      <c r="G109" s="8"/>
      <c r="H109" s="141"/>
    </row>
    <row r="110" spans="2:8">
      <c r="B110" s="7"/>
      <c r="C110" s="302" t="s">
        <v>515</v>
      </c>
      <c r="D110" s="306">
        <v>100</v>
      </c>
      <c r="E110" s="369">
        <v>1289480</v>
      </c>
      <c r="F110" s="369">
        <v>1274740</v>
      </c>
      <c r="G110" s="8"/>
      <c r="H110" s="141"/>
    </row>
    <row r="111" spans="2:8">
      <c r="B111" s="7"/>
      <c r="C111" s="302" t="s">
        <v>598</v>
      </c>
      <c r="D111" s="306">
        <v>101</v>
      </c>
      <c r="E111" s="369">
        <v>1296829</v>
      </c>
      <c r="F111" s="369">
        <v>1265919</v>
      </c>
      <c r="G111" s="8"/>
      <c r="H111" s="141"/>
    </row>
    <row r="112" spans="2:8">
      <c r="B112" s="7"/>
      <c r="C112" s="302" t="s">
        <v>427</v>
      </c>
      <c r="D112" s="306">
        <v>102</v>
      </c>
      <c r="E112" s="369">
        <v>1173291</v>
      </c>
      <c r="F112" s="369">
        <v>1246190</v>
      </c>
      <c r="G112" s="8"/>
      <c r="H112" s="141"/>
    </row>
    <row r="113" spans="2:8">
      <c r="B113" s="7"/>
      <c r="C113" s="302" t="s">
        <v>1420</v>
      </c>
      <c r="D113" s="306">
        <v>103</v>
      </c>
      <c r="E113" s="369">
        <v>1162875</v>
      </c>
      <c r="F113" s="369">
        <v>1238574</v>
      </c>
      <c r="G113" s="8"/>
      <c r="H113" s="141"/>
    </row>
    <row r="114" spans="2:8">
      <c r="B114" s="7"/>
      <c r="C114" s="302" t="s">
        <v>665</v>
      </c>
      <c r="D114" s="306">
        <v>104</v>
      </c>
      <c r="E114" s="369">
        <v>1155396</v>
      </c>
      <c r="F114" s="369">
        <v>1173635</v>
      </c>
      <c r="G114" s="8"/>
      <c r="H114" s="141"/>
    </row>
    <row r="115" spans="2:8">
      <c r="B115" s="7"/>
      <c r="C115" s="302" t="s">
        <v>411</v>
      </c>
      <c r="D115" s="306">
        <v>105</v>
      </c>
      <c r="E115" s="369">
        <v>1248228</v>
      </c>
      <c r="F115" s="369">
        <v>939657</v>
      </c>
      <c r="G115" s="8"/>
      <c r="H115" s="141"/>
    </row>
    <row r="116" spans="2:8">
      <c r="B116" s="7"/>
      <c r="C116" s="302" t="s">
        <v>403</v>
      </c>
      <c r="D116" s="306">
        <v>106</v>
      </c>
      <c r="E116" s="369">
        <v>849812</v>
      </c>
      <c r="F116" s="369">
        <v>933095</v>
      </c>
      <c r="G116" s="8"/>
      <c r="H116" s="141"/>
    </row>
    <row r="117" spans="2:8">
      <c r="B117" s="7"/>
      <c r="C117" s="302" t="s">
        <v>418</v>
      </c>
      <c r="D117" s="306">
        <v>107</v>
      </c>
      <c r="E117" s="369">
        <v>885211</v>
      </c>
      <c r="F117" s="369">
        <v>901045</v>
      </c>
      <c r="G117" s="8"/>
      <c r="H117" s="141"/>
    </row>
    <row r="118" spans="2:8">
      <c r="B118" s="7"/>
      <c r="C118" s="302" t="s">
        <v>771</v>
      </c>
      <c r="D118" s="306">
        <v>108</v>
      </c>
      <c r="E118" s="369">
        <v>827293</v>
      </c>
      <c r="F118" s="369">
        <v>800131</v>
      </c>
      <c r="G118" s="8"/>
      <c r="H118" s="141"/>
    </row>
    <row r="119" spans="2:8">
      <c r="B119" s="7"/>
      <c r="C119" s="302" t="s">
        <v>998</v>
      </c>
      <c r="D119" s="306">
        <v>109</v>
      </c>
      <c r="E119" s="369">
        <v>646856</v>
      </c>
      <c r="F119" s="369">
        <v>710453</v>
      </c>
      <c r="G119" s="8"/>
      <c r="H119" s="141"/>
    </row>
    <row r="120" spans="2:8">
      <c r="B120" s="7"/>
      <c r="C120" s="302" t="s">
        <v>609</v>
      </c>
      <c r="D120" s="306">
        <v>110</v>
      </c>
      <c r="E120" s="369">
        <v>687759</v>
      </c>
      <c r="F120" s="369">
        <v>688018</v>
      </c>
      <c r="G120" s="8"/>
      <c r="H120" s="141"/>
    </row>
    <row r="121" spans="2:8">
      <c r="B121" s="7"/>
      <c r="C121" s="302" t="s">
        <v>417</v>
      </c>
      <c r="D121" s="306">
        <v>111</v>
      </c>
      <c r="E121" s="369">
        <v>669270</v>
      </c>
      <c r="F121" s="369">
        <v>648387</v>
      </c>
      <c r="G121" s="8"/>
      <c r="H121" s="141"/>
    </row>
    <row r="122" spans="2:8">
      <c r="B122" s="7"/>
      <c r="C122" s="302" t="s">
        <v>664</v>
      </c>
      <c r="D122" s="306">
        <v>112</v>
      </c>
      <c r="E122" s="369">
        <v>613740</v>
      </c>
      <c r="F122" s="369">
        <v>638935</v>
      </c>
      <c r="G122" s="8"/>
      <c r="H122" s="141"/>
    </row>
    <row r="123" spans="2:8">
      <c r="B123" s="7"/>
      <c r="C123" s="302" t="s">
        <v>422</v>
      </c>
      <c r="D123" s="306">
        <v>113</v>
      </c>
      <c r="E123" s="369">
        <v>675814</v>
      </c>
      <c r="F123" s="369">
        <v>626050</v>
      </c>
      <c r="G123" s="8"/>
      <c r="H123" s="141"/>
    </row>
    <row r="124" spans="2:8">
      <c r="B124" s="7"/>
      <c r="C124" s="302" t="s">
        <v>406</v>
      </c>
      <c r="D124" s="306">
        <v>114</v>
      </c>
      <c r="E124" s="369">
        <v>509806</v>
      </c>
      <c r="F124" s="369">
        <v>537566</v>
      </c>
      <c r="G124" s="8"/>
      <c r="H124" s="141"/>
    </row>
    <row r="125" spans="2:8">
      <c r="B125" s="7"/>
      <c r="C125" s="302" t="s">
        <v>996</v>
      </c>
      <c r="D125" s="306">
        <v>115</v>
      </c>
      <c r="E125" s="369">
        <v>473154</v>
      </c>
      <c r="F125" s="369">
        <v>512526</v>
      </c>
      <c r="G125" s="8"/>
      <c r="H125" s="141"/>
    </row>
    <row r="126" spans="2:8">
      <c r="B126" s="7"/>
      <c r="C126" s="302" t="s">
        <v>1716</v>
      </c>
      <c r="D126" s="306">
        <v>116</v>
      </c>
      <c r="E126" s="369"/>
      <c r="F126" s="369">
        <v>314166</v>
      </c>
      <c r="G126" s="8"/>
      <c r="H126" s="141"/>
    </row>
    <row r="127" spans="2:8">
      <c r="B127" s="7"/>
      <c r="C127" s="302" t="s">
        <v>951</v>
      </c>
      <c r="D127" s="306">
        <v>117</v>
      </c>
      <c r="E127" s="369">
        <v>23888</v>
      </c>
      <c r="F127" s="369">
        <v>296686</v>
      </c>
      <c r="G127" s="8"/>
      <c r="H127" s="141"/>
    </row>
    <row r="128" spans="2:8">
      <c r="B128" s="7"/>
      <c r="C128" s="302" t="s">
        <v>602</v>
      </c>
      <c r="D128" s="306">
        <v>118</v>
      </c>
      <c r="E128" s="369">
        <v>284211</v>
      </c>
      <c r="F128" s="369">
        <v>283668</v>
      </c>
      <c r="G128" s="8"/>
      <c r="H128" s="141"/>
    </row>
    <row r="129" spans="2:8">
      <c r="B129" s="7"/>
      <c r="C129" s="302" t="s">
        <v>1756</v>
      </c>
      <c r="D129" s="306">
        <v>119</v>
      </c>
      <c r="E129" s="369"/>
      <c r="F129" s="369">
        <v>274453</v>
      </c>
      <c r="G129" s="8"/>
      <c r="H129" s="141"/>
    </row>
    <row r="130" spans="2:8">
      <c r="B130" s="7"/>
      <c r="C130" s="302" t="s">
        <v>600</v>
      </c>
      <c r="D130" s="306">
        <v>120</v>
      </c>
      <c r="E130" s="369">
        <v>269458</v>
      </c>
      <c r="F130" s="369">
        <v>267929</v>
      </c>
      <c r="G130" s="8"/>
      <c r="H130" s="141"/>
    </row>
    <row r="131" spans="2:8">
      <c r="B131" s="7"/>
      <c r="C131" s="302" t="s">
        <v>624</v>
      </c>
      <c r="D131" s="306">
        <v>121</v>
      </c>
      <c r="E131" s="369">
        <v>262721</v>
      </c>
      <c r="F131" s="369">
        <v>236241</v>
      </c>
      <c r="G131" s="8"/>
      <c r="H131" s="141"/>
    </row>
    <row r="132" spans="2:8">
      <c r="B132" s="7"/>
      <c r="C132" s="302" t="s">
        <v>402</v>
      </c>
      <c r="D132" s="306">
        <v>122</v>
      </c>
      <c r="E132" s="369">
        <v>226316</v>
      </c>
      <c r="F132" s="369">
        <v>219771</v>
      </c>
      <c r="G132" s="8"/>
      <c r="H132" s="141"/>
    </row>
    <row r="133" spans="2:8">
      <c r="B133" s="7"/>
      <c r="C133" s="302" t="s">
        <v>601</v>
      </c>
      <c r="D133" s="306">
        <v>123</v>
      </c>
      <c r="E133" s="369">
        <v>223059</v>
      </c>
      <c r="F133" s="369">
        <v>219197</v>
      </c>
      <c r="G133" s="8"/>
      <c r="H133" s="141"/>
    </row>
    <row r="134" spans="2:8">
      <c r="B134" s="7"/>
      <c r="C134" s="302" t="s">
        <v>663</v>
      </c>
      <c r="D134" s="306">
        <v>124</v>
      </c>
      <c r="E134" s="369">
        <v>227762</v>
      </c>
      <c r="F134" s="369">
        <v>216947</v>
      </c>
      <c r="G134" s="8"/>
      <c r="H134" s="141"/>
    </row>
    <row r="135" spans="2:8">
      <c r="B135" s="7"/>
      <c r="C135" s="302" t="s">
        <v>666</v>
      </c>
      <c r="D135" s="306">
        <v>125</v>
      </c>
      <c r="E135" s="369">
        <v>136917</v>
      </c>
      <c r="F135" s="369">
        <v>162345</v>
      </c>
      <c r="G135" s="8"/>
      <c r="H135" s="141"/>
    </row>
    <row r="136" spans="2:8">
      <c r="B136" s="7"/>
      <c r="C136" s="302" t="s">
        <v>935</v>
      </c>
      <c r="D136" s="306">
        <v>126</v>
      </c>
      <c r="E136" s="369">
        <v>160244</v>
      </c>
      <c r="F136" s="369">
        <v>160244</v>
      </c>
      <c r="G136" s="8"/>
      <c r="H136" s="141"/>
    </row>
    <row r="137" spans="2:8">
      <c r="B137" s="7"/>
      <c r="C137" s="302" t="s">
        <v>744</v>
      </c>
      <c r="D137" s="306">
        <v>127</v>
      </c>
      <c r="E137" s="369">
        <v>169353</v>
      </c>
      <c r="F137" s="369">
        <v>141203</v>
      </c>
      <c r="G137" s="8"/>
      <c r="H137" s="141"/>
    </row>
    <row r="138" spans="2:8">
      <c r="B138" s="7"/>
      <c r="C138" s="302" t="s">
        <v>971</v>
      </c>
      <c r="D138" s="306">
        <v>128</v>
      </c>
      <c r="E138" s="369">
        <v>117238</v>
      </c>
      <c r="F138" s="369">
        <v>117238</v>
      </c>
      <c r="G138" s="8"/>
      <c r="H138" s="141"/>
    </row>
    <row r="139" spans="2:8">
      <c r="B139" s="7"/>
      <c r="C139" s="302" t="s">
        <v>745</v>
      </c>
      <c r="D139" s="306">
        <v>129</v>
      </c>
      <c r="E139" s="369">
        <v>70985</v>
      </c>
      <c r="F139" s="369">
        <v>70985</v>
      </c>
      <c r="G139" s="8"/>
      <c r="H139" s="141"/>
    </row>
    <row r="140" spans="2:8">
      <c r="B140" s="7"/>
      <c r="C140" s="302" t="s">
        <v>1717</v>
      </c>
      <c r="D140" s="306">
        <v>130</v>
      </c>
      <c r="E140" s="369">
        <v>35094</v>
      </c>
      <c r="F140" s="369">
        <v>35094</v>
      </c>
      <c r="G140" s="8"/>
      <c r="H140" s="141"/>
    </row>
    <row r="141" spans="2:8">
      <c r="B141" s="7"/>
      <c r="C141" s="302" t="s">
        <v>1164</v>
      </c>
      <c r="D141" s="306">
        <v>131</v>
      </c>
      <c r="E141" s="369">
        <v>3149</v>
      </c>
      <c r="F141" s="369">
        <v>3149</v>
      </c>
      <c r="G141" s="8"/>
      <c r="H141" s="141"/>
    </row>
    <row r="142" spans="2:7">
      <c r="B142" s="367"/>
      <c r="C142" s="16"/>
      <c r="E142" s="16"/>
      <c r="F142" s="36"/>
      <c r="G142" s="8"/>
    </row>
    <row r="143" spans="2:7">
      <c r="B143" s="7"/>
      <c r="C143" s="81" t="s">
        <v>551</v>
      </c>
      <c r="E143" s="16"/>
      <c r="F143" s="36"/>
      <c r="G143" s="8"/>
    </row>
    <row r="144" spans="2:7">
      <c r="B144" s="7"/>
      <c r="C144" s="24" t="s">
        <v>1030</v>
      </c>
      <c r="E144" s="16"/>
      <c r="F144" s="36"/>
      <c r="G144" s="8"/>
    </row>
    <row r="145" spans="2:7">
      <c r="B145" s="7"/>
      <c r="C145" s="24" t="s">
        <v>1721</v>
      </c>
      <c r="E145" s="36"/>
      <c r="F145" s="36"/>
      <c r="G145" s="8"/>
    </row>
    <row r="146" spans="2:7" ht="17.25" thickBot="1">
      <c r="B146" s="9"/>
      <c r="C146" s="14" t="s">
        <v>1650</v>
      </c>
      <c r="D146" s="12"/>
      <c r="E146" s="37"/>
      <c r="F146" s="37"/>
      <c r="G146" s="10"/>
    </row>
    <row r="149" spans="3:6" hidden="1">
      <c r="C149" s="18" t="s">
        <v>2010</v>
      </c>
      <c r="D149" s="22">
        <f>D48</f>
        <v>38</v>
      </c>
      <c r="E149" s="872"/>
      <c r="F149" s="872">
        <f>F48</f>
        <v>13896802</v>
      </c>
    </row>
    <row r="150" spans="3:6" hidden="1">
      <c r="C150" s="18" t="s">
        <v>2011</v>
      </c>
      <c r="D150" s="22">
        <f>D85</f>
        <v>75</v>
      </c>
      <c r="E150" s="872"/>
      <c r="F150" s="872">
        <f>F85</f>
        <v>4727896</v>
      </c>
    </row>
    <row r="151" spans="3:6" hidden="1">
      <c r="C151" s="18" t="s">
        <v>2012</v>
      </c>
      <c r="D151" s="22">
        <f>D43</f>
        <v>33</v>
      </c>
      <c r="E151" s="872"/>
      <c r="F151" s="872">
        <f>F149+F150</f>
        <v>18624698</v>
      </c>
    </row>
    <row r="152" spans="1:1" hidden="1">
      <c r="A152"/>
    </row>
    <row r="153" spans="3:6" hidden="1">
      <c r="C153" s="1" t="s">
        <v>2013</v>
      </c>
      <c r="F153" s="784">
        <f>PERCENTILE($F$11:$F$141,0.8)</f>
        <v>23193485</v>
      </c>
    </row>
    <row r="154" spans="3:6" hidden="1">
      <c r="C154" s="1" t="s">
        <v>2018</v>
      </c>
      <c r="F154" s="784">
        <f>PERCENTILE($F$11:$F$141,0.75)</f>
        <v>17586195.5</v>
      </c>
    </row>
    <row r="155" spans="3:6" hidden="1">
      <c r="C155" s="1" t="s">
        <v>2014</v>
      </c>
      <c r="F155" s="784">
        <f>PERCENTILE($F$11:$F$141,0.7)</f>
        <v>12799184</v>
      </c>
    </row>
    <row r="156" spans="3:6" hidden="1">
      <c r="C156" s="1" t="s">
        <v>2015</v>
      </c>
      <c r="F156" s="784">
        <f>PERCENTILE($F$11:$F$141,0.6)</f>
        <v>9540310</v>
      </c>
    </row>
    <row r="157" spans="3:6" hidden="1">
      <c r="C157" s="1" t="s">
        <v>2016</v>
      </c>
      <c r="F157" s="784">
        <f>PERCENTILE($F$11:$F$141,0.5)</f>
        <v>7231399</v>
      </c>
    </row>
    <row r="158" spans="3:6" hidden="1">
      <c r="C158" s="1" t="s">
        <v>2017</v>
      </c>
      <c r="F158" s="784">
        <f>PERCENTILE($F$11:$F$141,0.4)</f>
        <v>4130084</v>
      </c>
    </row>
    <row r="159" spans="3:6" hidden="1">
      <c r="C159" s="1" t="s">
        <v>2019</v>
      </c>
      <c r="F159" s="784">
        <f>F151-F38</f>
        <v>-3498691</v>
      </c>
    </row>
  </sheetData>
  <autoFilter ref="C10:F10">
    <sortState ref="C11:F139">
      <sortCondition ref="D11:D139"/>
    </sortState>
  </autoFilter>
  <sortState ref="C11:F141">
    <sortCondition ref="C11:C141"/>
  </sortState>
  <hyperlinks>
    <hyperlink ref="C9" location="Contents!A1" display="Click here to return to contents"/>
  </hyperlinks>
  <pageMargins left="0.75" right="0.75" top="1" bottom="1" header="0.5" footer="0.5"/>
  <pageSetup paperSize="9" scale="31" orientation="portrait" horizontalDpi="1200" verticalDpi="1200"/>
  <headerFooter scaleWithDoc="1" alignWithMargins="0" differentFirst="0" differentOddEven="0">
    <oddHeader>&amp;LPlanning Unit</oddHeader>
    <oddFooter>&amp;L&amp;Z&amp;F&amp;R&amp;D&amp;T</oddFooter>
  </headerFooter>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xsi="http://www.w3.org/2001/XMLSchema-instance" xmlns:pc="http://schemas.microsoft.com/office/infopath/2007/PartnerControls" xmlns:p="http://schemas.microsoft.com/office/2006/metadata/propertie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7D57CB6ABC8AE41ADBF8E9D628EAB66" ma:contentTypeVersion="8" ma:contentTypeDescription="Create a new document." ma:contentTypeScope="" ma:versionID="d378f74af289f12c369b252d7a593423">
  <xsd:schema xmlns:xsd="http://www.w3.org/2001/XMLSchema" xmlns:xs="http://www.w3.org/2001/XMLSchema" xmlns:p="http://schemas.microsoft.com/office/2006/metadata/properties" xmlns:ns3="9c03502b-856b-40a2-944a-ce6190d0e2b2" targetNamespace="http://schemas.microsoft.com/office/2006/metadata/properties" ma:root="true" ma:fieldsID="bf58fbcd4f688b8823ecadf25c983c80" ns3:_="">
    <xsd:import namespace="9c03502b-856b-40a2-944a-ce6190d0e2b2"/>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03502b-856b-40a2-944a-ce6190d0e2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BF4B2B-44DB-45FD-842F-F2361559F7A9}">
  <ds:schemaRefs>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9c03502b-856b-40a2-944a-ce6190d0e2b2"/>
    <ds:schemaRef ds:uri="http://www.w3.org/XML/1998/namespace"/>
  </ds:schemaRefs>
</ds:datastoreItem>
</file>

<file path=customXml/itemProps2.xml><?xml version="1.0" encoding="utf-8"?>
<ds:datastoreItem xmlns:ds="http://schemas.openxmlformats.org/officeDocument/2006/customXml" ds:itemID="{0FF85BBD-4074-4E3A-9015-697C5A64A070}">
  <ds:schemaRefs>
    <ds:schemaRef ds:uri="http://schemas.microsoft.com/sharepoint/v3/contenttype/forms"/>
  </ds:schemaRefs>
</ds:datastoreItem>
</file>

<file path=customXml/itemProps3.xml><?xml version="1.0" encoding="utf-8"?>
<ds:datastoreItem xmlns:ds="http://schemas.openxmlformats.org/officeDocument/2006/customXml" ds:itemID="{D8535042-ABB0-419C-A0E8-D8ACDA8AAC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03502b-856b-40a2-944a-ce6190d0e2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Application>Microsoft Excel</Application>
  <Company>QMUL</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yfw105</dc:creator>
  <cp:keywords/>
  <cp:lastModifiedBy>Ledish Ratnakumar</cp:lastModifiedBy>
  <dcterms:created xsi:type="dcterms:W3CDTF">2010-06-23T11:35:53Z</dcterms:created>
  <dcterms:modified xsi:type="dcterms:W3CDTF">2024-05-21T09:10:37Z</dcterms:modified>
  <dc:subject/>
  <cp:lastPrinted>2017-06-07T09:01:09Z</cp:lastPrinted>
  <dc:title>SGUL key facts v100 20240520</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str>0x010100A7D57CB6ABC8AE41ADBF8E9D628EAB66</vt:lpstr>
  </property>
</Properties>
</file>